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22\Produktsida\"/>
    </mc:Choice>
  </mc:AlternateContent>
  <xr:revisionPtr revIDLastSave="0" documentId="13_ncr:1_{A05EB129-198E-45BB-90C0-6941644C3F75}" xr6:coauthVersionLast="47" xr6:coauthVersionMax="47" xr10:uidLastSave="{00000000-0000-0000-0000-000000000000}"/>
  <bookViews>
    <workbookView xWindow="1215" yWindow="210" windowWidth="24435" windowHeight="16455" xr2:uid="{00000000-000D-0000-FFFF-FFFF00000000}"/>
  </bookViews>
  <sheets>
    <sheet name="Innehåll" sheetId="5" r:id="rId1"/>
    <sheet name="Tabell 1" sheetId="6" r:id="rId2"/>
    <sheet name="Tabell 2" sheetId="7" r:id="rId3"/>
  </sheets>
  <definedNames>
    <definedName name="_xlnm.Print_Area" localSheetId="2">'Tabell 2'!$A$1:$L$37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1" i="6" l="1"/>
  <c r="G66" i="6"/>
  <c r="E66" i="6"/>
  <c r="G96" i="6" l="1"/>
  <c r="G99" i="6" s="1"/>
  <c r="E96" i="6"/>
  <c r="E99" i="6" s="1"/>
  <c r="G72" i="6"/>
  <c r="E72" i="6"/>
  <c r="G70" i="6"/>
  <c r="E70" i="6"/>
  <c r="G68" i="6"/>
  <c r="E68" i="6"/>
  <c r="H37" i="6"/>
  <c r="F37" i="6"/>
  <c r="H35" i="6"/>
  <c r="F35" i="6"/>
  <c r="H34" i="6"/>
  <c r="F34" i="6"/>
  <c r="H33" i="6"/>
  <c r="F33" i="6"/>
  <c r="H32" i="6"/>
  <c r="F32" i="6"/>
  <c r="F31" i="6"/>
  <c r="H30" i="6"/>
  <c r="F30" i="6"/>
  <c r="H29" i="6"/>
  <c r="F29" i="6"/>
  <c r="H28" i="6"/>
  <c r="F28" i="6"/>
  <c r="H27" i="6"/>
  <c r="F27" i="6"/>
  <c r="H26" i="6"/>
  <c r="F26" i="6"/>
  <c r="F39" i="6" l="1"/>
  <c r="E91" i="6" s="1"/>
  <c r="E35" i="7"/>
  <c r="E73" i="6"/>
  <c r="E75" i="6" s="1"/>
  <c r="G73" i="6"/>
  <c r="G75" i="6" s="1"/>
  <c r="H39" i="6"/>
  <c r="G76" i="6" s="1"/>
  <c r="G91" i="6" l="1"/>
  <c r="E76" i="6"/>
  <c r="E77" i="6" s="1"/>
  <c r="E78" i="6" s="1"/>
  <c r="E79" i="6" s="1"/>
  <c r="E92" i="6" s="1"/>
  <c r="G77" i="6"/>
  <c r="G78" i="6" s="1"/>
  <c r="G79" i="6" s="1"/>
  <c r="G80" i="6" s="1"/>
  <c r="G92" i="6" l="1"/>
  <c r="E80" i="6"/>
</calcChain>
</file>

<file path=xl/sharedStrings.xml><?xml version="1.0" encoding="utf-8"?>
<sst xmlns="http://schemas.openxmlformats.org/spreadsheetml/2006/main" count="180" uniqueCount="160">
  <si>
    <t>Utjämning av LSS-kostnader mellan kommuner</t>
  </si>
  <si>
    <t xml:space="preserve">1. Grundläggande standardkostnad för LSS-insatser </t>
  </si>
  <si>
    <t>Typ av insats</t>
  </si>
  <si>
    <t>Kostnad,</t>
  </si>
  <si>
    <t>Falun</t>
  </si>
  <si>
    <t>kronor</t>
  </si>
  <si>
    <t>Antal in-</t>
  </si>
  <si>
    <t>Belopp,</t>
  </si>
  <si>
    <t>satser</t>
  </si>
  <si>
    <t>tkr</t>
  </si>
  <si>
    <t>LSS</t>
  </si>
  <si>
    <t>Ledsagarservice</t>
  </si>
  <si>
    <t>Kontaktperson</t>
  </si>
  <si>
    <t>Avlösarservice</t>
  </si>
  <si>
    <t>Korttidsvistelse</t>
  </si>
  <si>
    <t>Korttidstillsyn</t>
  </si>
  <si>
    <t>Barn boende i familjehem</t>
  </si>
  <si>
    <t>Barn i bostad m särskild service</t>
  </si>
  <si>
    <t>Vuxna i bostad m särsk service</t>
  </si>
  <si>
    <t>Daglig verksamhet</t>
  </si>
  <si>
    <r>
      <t>LASS</t>
    </r>
    <r>
      <rPr>
        <b/>
        <vertAlign val="superscript"/>
        <sz val="10"/>
        <rFont val="Arial"/>
        <family val="2"/>
      </rPr>
      <t>3</t>
    </r>
  </si>
  <si>
    <t>Personlig assistans enligt LASS</t>
  </si>
  <si>
    <t>Ersättning till Försäkringskassan</t>
  </si>
  <si>
    <t>Grundläggande standardkostnad, tkr</t>
  </si>
  <si>
    <t xml:space="preserve">1) Personlig assistans avseende vuxna som bor i bostad med särskild service ska exkluderas vid beräkningen.   </t>
  </si>
  <si>
    <t>2) I antalet insatser avseende daglig verksamhet ingår de insatser som ges till personer i personkrets 1 och 2.</t>
  </si>
  <si>
    <t>3) Lag om assistansersättning (LASS) är från och med 2011 inordnad i Socialförsäkringsbalken (51 kap.).</t>
  </si>
  <si>
    <t>2. Kostnadsskillnader p.g.a. skillnader i behov av stöd</t>
  </si>
  <si>
    <t>hos de personer som har insatser enligt LSS. Beräkningen av indextalet baseras på uppgifter för</t>
  </si>
  <si>
    <t>enskilda kommuner ur de kommunala räkenskapssammandragen (RS). Indexet motsvarar 70 procent</t>
  </si>
  <si>
    <t>av skillnaden mellan kommunens beräknade personalkostnader och de personalkostnader som ingår</t>
  </si>
  <si>
    <t>i den grundläggande standardkostnaden enligt punkt 1 ovan. Motivet till att kompensation endast sker</t>
  </si>
  <si>
    <t xml:space="preserve">för 70 procent av skillnaden är att minska risken för att kompensation utgår för skillnader i effektivitet </t>
  </si>
  <si>
    <t>och politiska ambitioner.</t>
  </si>
  <si>
    <t>Belopp i tkr</t>
  </si>
  <si>
    <t>Underlag från RS:</t>
  </si>
  <si>
    <t>D. Internt fördelade kostnader, kommunnyckel</t>
  </si>
  <si>
    <t>E. Internt fördelade kostnader, SCB-nyckel</t>
  </si>
  <si>
    <t xml:space="preserve">G. Ersättning från Försäkringskassan [354] </t>
  </si>
  <si>
    <t>H. Ersättning till Försäkringskassan [4538]</t>
  </si>
  <si>
    <t>J. Försäljn av verksamhet till andra kommuner</t>
  </si>
  <si>
    <t>Beräkning av personalkostnader:</t>
  </si>
  <si>
    <t>kostnader, internt fördelade kostnader</t>
  </si>
  <si>
    <t>0,85 x (B+C+D+E)</t>
  </si>
  <si>
    <t>till andra kommuner, interna intäkter</t>
  </si>
  <si>
    <r>
      <t>Tillkommer</t>
    </r>
    <r>
      <rPr>
        <sz val="10"/>
        <rFont val="Arial"/>
        <family val="2"/>
      </rPr>
      <t xml:space="preserve"> beräknad personalkostnad för</t>
    </r>
  </si>
  <si>
    <t>köpt verksamhet avs personlig assistans</t>
  </si>
  <si>
    <t>0,85 x 0,2 x ((H/0,2)-G)</t>
  </si>
  <si>
    <t>Beräknade personalkostnader</t>
  </si>
  <si>
    <t>Beräkning av personalkostnadsindex</t>
  </si>
  <si>
    <t>A. Beräknade personalkostnader</t>
  </si>
  <si>
    <t>B. Grundläggande standardkostnad</t>
  </si>
  <si>
    <t>C. - varav personalkostnader, 85 %</t>
  </si>
  <si>
    <t>0,85 x B</t>
  </si>
  <si>
    <t>D. Överskjutande personalkostnader</t>
  </si>
  <si>
    <t>A - C</t>
  </si>
  <si>
    <t>E. Överskjutande personalkostnader, 70 %</t>
  </si>
  <si>
    <t>0,7 x D</t>
  </si>
  <si>
    <t>Personalkostnadsindex</t>
  </si>
  <si>
    <t>(B+E)/B</t>
  </si>
  <si>
    <t>3. Beräkning av utjämningsbidrag/utjämningsavgift</t>
  </si>
  <si>
    <t xml:space="preserve">Folkmängd den 1 november </t>
  </si>
  <si>
    <t>Personalkostnadsindex (PK-IX)</t>
  </si>
  <si>
    <t>Standardkostnad inklusive PK-IX, korrigerad</t>
  </si>
  <si>
    <t>- tkr</t>
  </si>
  <si>
    <t>- kronor per invånare</t>
  </si>
  <si>
    <t>Standardkostnad, riksmedelvärde, kr per inv</t>
  </si>
  <si>
    <t>Beräknat belopp för utjämningsbidrag(+)/</t>
  </si>
  <si>
    <t>utjämningsavgift(-), kr per inv</t>
  </si>
  <si>
    <t xml:space="preserve">Falun </t>
  </si>
  <si>
    <t xml:space="preserve">    -0,85 x (F+G+J)</t>
  </si>
  <si>
    <r>
      <t>Tillkommer</t>
    </r>
    <r>
      <rPr>
        <sz val="10"/>
        <color theme="1"/>
        <rFont val="Arial"/>
        <family val="2"/>
      </rPr>
      <t xml:space="preserve"> 85 % av köp av verks, övr interna</t>
    </r>
  </si>
  <si>
    <r>
      <t>Avgår</t>
    </r>
    <r>
      <rPr>
        <sz val="10"/>
        <color theme="1"/>
        <rFont val="Arial"/>
        <family val="2"/>
      </rPr>
      <t xml:space="preserve"> 85 % av ersättning från Fk, försäljn</t>
    </r>
  </si>
  <si>
    <r>
      <t xml:space="preserve">Som mått på kostnadsskillnaderna används ett </t>
    </r>
    <r>
      <rPr>
        <i/>
        <sz val="10"/>
        <rFont val="Arial"/>
        <family val="2"/>
      </rPr>
      <t>personalkostnadsindex</t>
    </r>
    <r>
      <rPr>
        <sz val="10"/>
        <color theme="1"/>
        <rFont val="Arial"/>
        <family val="2"/>
      </rPr>
      <t>. Indexet mäter behovet av stöd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</si>
  <si>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</si>
  <si>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</si>
  <si>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</si>
  <si>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</si>
  <si>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</si>
  <si>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</si>
  <si>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</si>
  <si>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</si>
  <si>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</si>
  <si>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beslut,</t>
  </si>
  <si>
    <t>för gruppen</t>
  </si>
  <si>
    <t>omfördelning,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</si>
  <si>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</si>
  <si>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</si>
  <si>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</si>
  <si>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.</t>
  </si>
  <si>
    <t>- barn</t>
  </si>
  <si>
    <t>- barn i familjehem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</si>
  <si>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</si>
  <si>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</si>
  <si>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</si>
  <si>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</si>
  <si>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</si>
  <si>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</si>
  <si>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</si>
  <si>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</si>
  <si>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</si>
  <si>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>Summa</t>
  </si>
  <si>
    <t xml:space="preserve">2) Källa: Socialstyrelsen respektive Försäkringskassan.     </t>
  </si>
  <si>
    <t>3) Lag om assistansersättning (LASS) är från och med 2011 inordnad i Socialförsäkringsbalken (SFB, 51 kap.).</t>
  </si>
  <si>
    <t>Bruttokostnader</t>
  </si>
  <si>
    <t>Bruttointäkter</t>
  </si>
  <si>
    <t xml:space="preserve">Nettokostnader </t>
  </si>
  <si>
    <t>år, kronor</t>
  </si>
  <si>
    <t xml:space="preserve">Beräkningsexempel </t>
  </si>
  <si>
    <t>Tabellförteckning:</t>
  </si>
  <si>
    <t>Tabell 1</t>
  </si>
  <si>
    <t>Tabell 2</t>
  </si>
  <si>
    <t>Tabell 1 Beräkning av kommunernas utfall</t>
  </si>
  <si>
    <t>Beräkning av kommunernas utfall</t>
  </si>
  <si>
    <r>
      <t>Personlig assistans enligt LSS</t>
    </r>
    <r>
      <rPr>
        <vertAlign val="superscript"/>
        <sz val="10"/>
        <color theme="1"/>
        <rFont val="Arial"/>
        <family val="2"/>
      </rPr>
      <t>1)</t>
    </r>
  </si>
  <si>
    <r>
      <t>Daglig verksamhet</t>
    </r>
    <r>
      <rPr>
        <vertAlign val="superscript"/>
        <sz val="10"/>
        <color theme="1"/>
        <rFont val="Arial"/>
        <family val="2"/>
      </rPr>
      <t>2)</t>
    </r>
  </si>
  <si>
    <t>Tabell 2 Riksgenomsnittliga kostnader för LSS-insatser</t>
  </si>
  <si>
    <t>Riksgenomsnittliga kostnader för LSS-insatser</t>
  </si>
  <si>
    <t xml:space="preserve">räkenskapssammandrag (RS). Kostnaderna fördelas på olika typer av insatser med hjälp av andelstal angivna i </t>
  </si>
  <si>
    <t>LSS-utjämningsförordningen(SFS 2008:776). Andelstalen är baserade på SKL:s handikappnycklar.</t>
  </si>
  <si>
    <t>Nettokostnader för LSS (exkl. råd och stöd) och LASS, tkr, hela riket</t>
  </si>
  <si>
    <t>Avdelningen för ekonomisk statistik och analys</t>
  </si>
  <si>
    <t>Offentlig ekonomi</t>
  </si>
  <si>
    <t>Linköping</t>
  </si>
  <si>
    <t>A. Externa löner</t>
  </si>
  <si>
    <t>B. Entreprenader och köp av verks</t>
  </si>
  <si>
    <t>C. Interna köp o övr interna kostnader</t>
  </si>
  <si>
    <t>F. Interna intäkter</t>
  </si>
  <si>
    <t>A x 1,4015</t>
  </si>
  <si>
    <t>Lönekostnader inkl 40,15 % PO-påslag</t>
  </si>
  <si>
    <t>och omräknad till utjämningsårets beräknade nivå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</si>
  <si>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  <scheme val="minor"/>
      </rPr>
      <t>,</t>
    </r>
  </si>
  <si>
    <t>I det avslutande steget räknas standardkostnaden om till utjämningsårets beräknade prisnivå med hjälp</t>
  </si>
  <si>
    <t xml:space="preserve">Beräkningarna regleras av förordning (2008:776) om utjämning av kostnader för stöd och service till vissa </t>
  </si>
  <si>
    <t xml:space="preserve">funktionshindrade. Beräkningen av kommunens utfall i systemet görs i flera olika steg och beskrivs </t>
  </si>
  <si>
    <t>nedan för en bidragskommun, Falun, och en avgiftskommun, Linköping.</t>
  </si>
  <si>
    <t xml:space="preserve">För varje kommun beräknas som ett första steg en grundläggande standardkostnad. Denna kostnad </t>
  </si>
  <si>
    <t xml:space="preserve">baseras på antalet LSS-insatser enligt Socialstyrelsens statistik, antalet assistansersättningsbeslut </t>
  </si>
  <si>
    <t xml:space="preserve">enligt Försäkringskassans statistik, riksgenomsnittliga kostnader enligt räkenskapssammandraget (RS) </t>
  </si>
  <si>
    <t xml:space="preserve">samt kommunens ersättning till Försäkringskassan. </t>
  </si>
  <si>
    <t xml:space="preserve">Beräkningen görs genom att antalet insatser för respektive kommun multipliceras med en beräknad </t>
  </si>
  <si>
    <t xml:space="preserve">riksgenomsnittlig kostnad för respektive typ av insats. Produkterna summeras och till den erhållna </t>
  </si>
  <si>
    <t xml:space="preserve">summan adderas kommunens ersättning till Försäkringskassan för de 20 första timmarna. </t>
  </si>
  <si>
    <t xml:space="preserve">Antalsuppgifterna som erhållits från Socialstyrelsen respektive Försäkringskassan har mättidpunkt i </t>
  </si>
  <si>
    <t xml:space="preserve">oktober utjämningsår t-2. Uppgiften om kommunens ersättning till Försäkringskassan hämtats från RS </t>
  </si>
  <si>
    <t>för utjämningsår år t-2.</t>
  </si>
  <si>
    <t xml:space="preserve">Uppgifterna i nedanstående exempel avser 2020 års LSS-kostnader som hämtats från kommunernas </t>
  </si>
  <si>
    <t>2021</t>
  </si>
  <si>
    <t>2022</t>
  </si>
  <si>
    <t xml:space="preserve">1) Källa: SCB, RS 2020.   </t>
  </si>
  <si>
    <t>år 2022</t>
  </si>
  <si>
    <r>
      <t>oktober</t>
    </r>
    <r>
      <rPr>
        <vertAlign val="superscript"/>
        <sz val="11"/>
        <rFont val="Calibri"/>
        <family val="2"/>
        <scheme val="minor"/>
      </rPr>
      <t>2</t>
    </r>
  </si>
  <si>
    <r>
      <t xml:space="preserve">1) Bruttokostnad för LSS </t>
    </r>
    <r>
      <rPr>
        <i/>
        <sz val="8"/>
        <rFont val="Arial"/>
        <family val="2"/>
      </rPr>
      <t>minus</t>
    </r>
    <r>
      <rPr>
        <sz val="8"/>
        <rFont val="Arial"/>
        <family val="2"/>
      </rPr>
      <t xml:space="preserve"> bruttointäkter. Källa: SCB, RS 2020   </t>
    </r>
  </si>
  <si>
    <r>
      <t>år 2020</t>
    </r>
    <r>
      <rPr>
        <vertAlign val="superscript"/>
        <sz val="10"/>
        <rFont val="Arial"/>
        <family val="2"/>
      </rPr>
      <t>1</t>
    </r>
  </si>
  <si>
    <r>
      <t>Omräkningsfaktor (KPIF)</t>
    </r>
    <r>
      <rPr>
        <vertAlign val="superscript"/>
        <sz val="10"/>
        <rFont val="Arial"/>
        <family val="2"/>
      </rPr>
      <t>2</t>
    </r>
  </si>
  <si>
    <t>2) Enligt budgetpropositionen för 2022.</t>
  </si>
  <si>
    <t xml:space="preserve">av den av regeringen prognostiserade förändringen av konsumentprisindex med fast ränta (KPIF). En </t>
  </si>
  <si>
    <t xml:space="preserve">slutlig standardkostnad i kronor per invånare beräknas dels för varje kommun, dels för hela riket. </t>
  </si>
  <si>
    <t xml:space="preserve">Om standardkostnaden för en kommun är högre än rikets utgår bidrag. En standardkostnad som </t>
  </si>
  <si>
    <t>är lägre än rikets resulterar i avgift.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</si>
</sst>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.000"/>
    <numFmt numFmtId="166" formatCode="#,##0.000"/>
    <numFmt numFmtId="167" formatCode="_(* #,##0_);_(* \(#,##0\);_(* &quot;-&quot;_);_(@_)"/>
    <numFmt numFmtId="168" formatCode="_(&quot;$&quot;* #,##0_);_(&quot;$&quot;* \(#,##0\);_(&quot;$&quot;* &quot;-&quot;_);_(@_)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vertAlign val="superscript"/>
      <sz val="10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9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7" fillId="0" borderId="3" xfId="0" applyFont="1" applyBorder="1" applyAlignment="1">
      <alignment horizontal="right"/>
    </xf>
    <xf numFmtId="0" fontId="8" fillId="0" borderId="0" xfId="0" applyFont="1" applyBorder="1"/>
    <xf numFmtId="0" fontId="3" fillId="0" borderId="3" xfId="0" applyFont="1" applyBorder="1"/>
    <xf numFmtId="0" fontId="8" fillId="2" borderId="0" xfId="0" applyFont="1" applyFill="1" applyBorder="1"/>
    <xf numFmtId="3" fontId="8" fillId="2" borderId="0" xfId="0" applyNumberFormat="1" applyFont="1" applyFill="1" applyBorder="1"/>
    <xf numFmtId="3" fontId="0" fillId="0" borderId="0" xfId="0" applyNumberFormat="1" applyBorder="1"/>
    <xf numFmtId="0" fontId="9" fillId="0" borderId="0" xfId="0" applyFont="1" applyBorder="1"/>
    <xf numFmtId="0" fontId="8" fillId="0" borderId="0" xfId="0" applyFont="1" applyFill="1" applyBorder="1"/>
    <xf numFmtId="0" fontId="11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quotePrefix="1" applyFont="1" applyFill="1" applyBorder="1"/>
    <xf numFmtId="0" fontId="3" fillId="0" borderId="0" xfId="0" applyFont="1" applyBorder="1"/>
    <xf numFmtId="165" fontId="2" fillId="0" borderId="0" xfId="0" applyNumberFormat="1" applyFont="1" applyBorder="1"/>
    <xf numFmtId="0" fontId="3" fillId="0" borderId="0" xfId="0" quotePrefix="1" applyFont="1" applyFill="1"/>
    <xf numFmtId="0" fontId="3" fillId="0" borderId="0" xfId="0" applyFont="1" applyFill="1" applyAlignment="1">
      <alignment horizontal="right"/>
    </xf>
    <xf numFmtId="0" fontId="14" fillId="0" borderId="3" xfId="0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4" fillId="0" borderId="0" xfId="0" applyFont="1" applyBorder="1"/>
    <xf numFmtId="0" fontId="4" fillId="0" borderId="3" xfId="0" applyFont="1" applyBorder="1"/>
    <xf numFmtId="3" fontId="3" fillId="0" borderId="3" xfId="0" applyNumberFormat="1" applyFont="1" applyBorder="1" applyAlignment="1">
      <alignment horizontal="right"/>
    </xf>
    <xf numFmtId="3" fontId="3" fillId="0" borderId="3" xfId="0" quotePrefix="1" applyNumberFormat="1" applyFont="1" applyFill="1" applyBorder="1" applyAlignment="1">
      <alignment horizontal="center"/>
    </xf>
    <xf numFmtId="3" fontId="14" fillId="0" borderId="0" xfId="0" applyNumberFormat="1" applyFont="1"/>
    <xf numFmtId="0" fontId="3" fillId="0" borderId="3" xfId="0" applyFont="1" applyFill="1" applyBorder="1" applyAlignment="1">
      <alignment horizontal="right"/>
    </xf>
    <xf numFmtId="165" fontId="3" fillId="0" borderId="0" xfId="0" applyNumberFormat="1" applyFont="1" applyFill="1" applyBorder="1"/>
    <xf numFmtId="0" fontId="2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3" xfId="0" applyFont="1" applyBorder="1"/>
    <xf numFmtId="0" fontId="12" fillId="2" borderId="4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8" fillId="2" borderId="6" xfId="0" applyFont="1" applyFill="1" applyBorder="1"/>
    <xf numFmtId="165" fontId="8" fillId="2" borderId="6" xfId="0" applyNumberFormat="1" applyFont="1" applyFill="1" applyBorder="1"/>
    <xf numFmtId="0" fontId="2" fillId="0" borderId="4" xfId="0" applyFont="1" applyBorder="1"/>
    <xf numFmtId="0" fontId="12" fillId="2" borderId="1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3" fontId="8" fillId="2" borderId="6" xfId="0" applyNumberFormat="1" applyFont="1" applyFill="1" applyBorder="1"/>
    <xf numFmtId="0" fontId="14" fillId="0" borderId="0" xfId="0" applyFont="1" applyBorder="1"/>
    <xf numFmtId="0" fontId="23" fillId="0" borderId="0" xfId="0" applyFont="1" applyBorder="1"/>
    <xf numFmtId="3" fontId="23" fillId="0" borderId="0" xfId="0" applyNumberFormat="1" applyFont="1" applyBorder="1"/>
    <xf numFmtId="0" fontId="23" fillId="0" borderId="0" xfId="0" applyFont="1"/>
    <xf numFmtId="0" fontId="14" fillId="0" borderId="0" xfId="0" applyFont="1" applyFill="1" applyBorder="1"/>
    <xf numFmtId="3" fontId="1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Border="1"/>
    <xf numFmtId="3" fontId="3" fillId="2" borderId="0" xfId="0" applyNumberFormat="1" applyFont="1" applyFill="1" applyBorder="1"/>
    <xf numFmtId="3" fontId="8" fillId="2" borderId="4" xfId="0" applyNumberFormat="1" applyFont="1" applyFill="1" applyBorder="1"/>
    <xf numFmtId="0" fontId="14" fillId="0" borderId="0" xfId="0" applyFont="1"/>
    <xf numFmtId="3" fontId="14" fillId="0" borderId="0" xfId="0" applyNumberFormat="1" applyFont="1" applyBorder="1"/>
    <xf numFmtId="0" fontId="4" fillId="0" borderId="4" xfId="0" applyFont="1" applyBorder="1"/>
    <xf numFmtId="3" fontId="3" fillId="0" borderId="4" xfId="0" applyNumberFormat="1" applyFont="1" applyBorder="1" applyAlignment="1">
      <alignment horizontal="right"/>
    </xf>
    <xf numFmtId="166" fontId="8" fillId="2" borderId="4" xfId="0" applyNumberFormat="1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6" fillId="0" borderId="0" xfId="0" applyFont="1"/>
    <xf numFmtId="3" fontId="27" fillId="0" borderId="0" xfId="0" applyNumberFormat="1" applyFont="1" applyFill="1"/>
    <xf numFmtId="0" fontId="28" fillId="2" borderId="0" xfId="0" applyFont="1" applyFill="1" applyBorder="1"/>
    <xf numFmtId="0" fontId="27" fillId="0" borderId="3" xfId="0" applyFont="1" applyBorder="1"/>
    <xf numFmtId="0" fontId="28" fillId="2" borderId="6" xfId="0" applyFont="1" applyFill="1" applyBorder="1"/>
    <xf numFmtId="0" fontId="27" fillId="0" borderId="0" xfId="0" applyFont="1"/>
    <xf numFmtId="0" fontId="27" fillId="0" borderId="0" xfId="0" applyFont="1" applyFill="1" applyBorder="1"/>
    <xf numFmtId="0" fontId="28" fillId="2" borderId="1" xfId="0" applyFont="1" applyFill="1" applyBorder="1"/>
    <xf numFmtId="0" fontId="28" fillId="2" borderId="4" xfId="0" applyFont="1" applyFill="1" applyBorder="1"/>
    <xf numFmtId="3" fontId="3" fillId="0" borderId="0" xfId="0" applyNumberFormat="1" applyFont="1"/>
    <xf numFmtId="3" fontId="3" fillId="0" borderId="3" xfId="0" applyNumberFormat="1" applyFont="1" applyFill="1" applyBorder="1"/>
    <xf numFmtId="0" fontId="3" fillId="0" borderId="0" xfId="0" applyFont="1" applyFill="1"/>
    <xf numFmtId="0" fontId="8" fillId="2" borderId="1" xfId="0" applyFont="1" applyFill="1" applyBorder="1"/>
    <xf numFmtId="0" fontId="8" fillId="2" borderId="4" xfId="0" applyFont="1" applyFill="1" applyBorder="1"/>
    <xf numFmtId="3" fontId="3" fillId="0" borderId="0" xfId="0" applyNumberFormat="1" applyFont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25" fillId="0" borderId="0" xfId="0" applyFont="1"/>
    <xf numFmtId="0" fontId="2" fillId="0" borderId="0" xfId="0" applyFont="1" applyAlignment="1">
      <alignment vertical="center"/>
    </xf>
    <xf numFmtId="0" fontId="5" fillId="0" borderId="4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/>
    </xf>
    <xf numFmtId="0" fontId="30" fillId="0" borderId="0" xfId="0" applyFont="1"/>
    <xf numFmtId="0" fontId="31" fillId="0" borderId="0" xfId="0" applyFont="1"/>
    <xf numFmtId="0" fontId="2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Följde hyperlänken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rocent 2" xfId="4" xr:uid="{00000000-0005-0000-0000-000004000000}"/>
    <cellStyle name="Tusental (0)_1999 (2)" xfId="5" xr:uid="{00000000-0005-0000-0000-000005000000}"/>
    <cellStyle name="Tusental 2" xfId="6" xr:uid="{00000000-0005-0000-0000-000006000000}"/>
    <cellStyle name="Valuta (0)_1999 (2)" xfId="7" xr:uid="{00000000-0005-0000-0000-000007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tabSelected="1" workbookViewId="0"/>
  </sheetViews>
  <sheetFormatPr defaultColWidth="0" defaultRowHeight="15" customHeight="1" zeroHeight="1" x14ac:dyDescent="0.25"/>
  <cols>
    <col min="1" max="1" width="8.85546875" customWidth="1"/>
    <col min="2" max="2" width="71.85546875" customWidth="1"/>
    <col min="3" max="4" width="8.85546875" hidden="1" customWidth="1"/>
    <col min="5" max="5" width="0" hidden="1" customWidth="1"/>
    <col min="6" max="16384" width="8.85546875" hidden="1"/>
  </cols>
  <sheetData>
    <row r="1" spans="1:5" x14ac:dyDescent="0.25">
      <c r="A1" s="79" t="s">
        <v>121</v>
      </c>
      <c r="B1" s="1"/>
      <c r="C1" s="1"/>
    </row>
    <row r="2" spans="1:5" x14ac:dyDescent="0.25">
      <c r="A2" s="79" t="s">
        <v>122</v>
      </c>
      <c r="B2" s="1"/>
      <c r="C2" s="1"/>
    </row>
    <row r="3" spans="1:5" x14ac:dyDescent="0.25"/>
    <row r="4" spans="1:5" ht="18.75" x14ac:dyDescent="0.3">
      <c r="A4" s="46" t="s">
        <v>108</v>
      </c>
      <c r="C4" s="47"/>
      <c r="D4" s="47"/>
      <c r="E4" s="47"/>
    </row>
    <row r="5" spans="1:5" ht="26.25" x14ac:dyDescent="0.4">
      <c r="A5" s="48" t="s">
        <v>0</v>
      </c>
    </row>
    <row r="6" spans="1:5" ht="18.75" x14ac:dyDescent="0.3">
      <c r="A6" s="46"/>
    </row>
    <row r="7" spans="1:5" x14ac:dyDescent="0.25"/>
    <row r="8" spans="1:5" x14ac:dyDescent="0.25"/>
    <row r="9" spans="1:5" ht="15.75" x14ac:dyDescent="0.25">
      <c r="A9" s="49" t="s">
        <v>109</v>
      </c>
      <c r="B9" s="8"/>
    </row>
    <row r="10" spans="1:5" x14ac:dyDescent="0.25"/>
    <row r="11" spans="1:5" x14ac:dyDescent="0.25">
      <c r="A11" t="s">
        <v>110</v>
      </c>
      <c r="B11" t="s">
        <v>113</v>
      </c>
    </row>
    <row r="12" spans="1:5" x14ac:dyDescent="0.25">
      <c r="A12" t="s">
        <v>111</v>
      </c>
      <c r="B12" t="s">
        <v>117</v>
      </c>
    </row>
    <row r="13" spans="1:5" x14ac:dyDescent="0.25"/>
    <row r="14" spans="1:5" x14ac:dyDescent="0.25"/>
    <row r="15" spans="1:5" x14ac:dyDescent="0.25"/>
    <row r="16" spans="1:5" x14ac:dyDescent="0.25"/>
    <row r="17" x14ac:dyDescent="0.25"/>
    <row r="18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pageMargins left="0.51181102362204722" right="0.39370078740157483" top="0.98425196850393704" bottom="0.78740157480314965" header="0.35433070866141736" footer="0.51181102362204722"/>
  <pageSetup paperSize="9" orientation="landscape" r:id="rId1"/>
  <headerFooter>
    <oddHeader>&amp;L&amp;"Arial,Normal"&amp;10&amp;G
&amp;R&amp;"Arial,Normal"&amp;9&amp;D
&amp;P (&amp;N)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8"/>
  <sheetViews>
    <sheetView showGridLines="0" zoomScaleNormal="100" workbookViewId="0">
      <selection activeCell="A88" sqref="A88"/>
    </sheetView>
  </sheetViews>
  <sheetFormatPr defaultColWidth="0" defaultRowHeight="15" zeroHeight="1" x14ac:dyDescent="0.25"/>
  <cols>
    <col min="1" max="1" width="9.5703125" customWidth="1"/>
    <col min="2" max="3" width="9.140625" customWidth="1"/>
    <col min="4" max="4" width="11.28515625" customWidth="1"/>
    <col min="5" max="8" width="9.140625" customWidth="1"/>
    <col min="9" max="9" width="10.5703125" customWidth="1"/>
    <col min="10" max="10" width="9.140625" customWidth="1"/>
    <col min="11" max="12" width="0" hidden="1" customWidth="1"/>
    <col min="13" max="16384" width="9.140625" hidden="1"/>
  </cols>
  <sheetData>
    <row r="1" spans="1:9" ht="12.75" customHeight="1" x14ac:dyDescent="0.25"/>
    <row r="2" spans="1:9" ht="15.75" x14ac:dyDescent="0.25">
      <c r="A2" s="3" t="s">
        <v>112</v>
      </c>
      <c r="I2" s="2"/>
    </row>
    <row r="3" spans="1:9" ht="15.75" x14ac:dyDescent="0.25">
      <c r="A3" s="3"/>
      <c r="I3" s="2"/>
    </row>
    <row r="4" spans="1:9" ht="13.5" customHeight="1" x14ac:dyDescent="0.25">
      <c r="A4" s="23" t="s">
        <v>133</v>
      </c>
    </row>
    <row r="5" spans="1:9" x14ac:dyDescent="0.25">
      <c r="A5" s="23" t="s">
        <v>134</v>
      </c>
    </row>
    <row r="6" spans="1:9" x14ac:dyDescent="0.25">
      <c r="A6" s="23" t="s">
        <v>135</v>
      </c>
    </row>
    <row r="7" spans="1:9" x14ac:dyDescent="0.25">
      <c r="A7" s="23"/>
    </row>
    <row r="8" spans="1:9" x14ac:dyDescent="0.25">
      <c r="A8" s="5" t="s">
        <v>1</v>
      </c>
    </row>
    <row r="9" spans="1:9" x14ac:dyDescent="0.25">
      <c r="A9" s="23" t="s">
        <v>136</v>
      </c>
    </row>
    <row r="10" spans="1:9" x14ac:dyDescent="0.25">
      <c r="A10" s="23" t="s">
        <v>137</v>
      </c>
    </row>
    <row r="11" spans="1:9" x14ac:dyDescent="0.25">
      <c r="A11" s="23" t="s">
        <v>138</v>
      </c>
    </row>
    <row r="12" spans="1:9" x14ac:dyDescent="0.25">
      <c r="A12" s="23" t="s">
        <v>139</v>
      </c>
    </row>
    <row r="13" spans="1:9" x14ac:dyDescent="0.25">
      <c r="A13" s="23"/>
    </row>
    <row r="14" spans="1:9" x14ac:dyDescent="0.25">
      <c r="A14" s="98" t="s">
        <v>140</v>
      </c>
    </row>
    <row r="15" spans="1:9" x14ac:dyDescent="0.25">
      <c r="A15" s="23" t="s">
        <v>141</v>
      </c>
    </row>
    <row r="16" spans="1:9" x14ac:dyDescent="0.25">
      <c r="A16" s="23" t="s">
        <v>142</v>
      </c>
    </row>
    <row r="17" spans="1:9" x14ac:dyDescent="0.25">
      <c r="A17" s="23"/>
    </row>
    <row r="18" spans="1:9" x14ac:dyDescent="0.25">
      <c r="A18" s="23" t="s">
        <v>143</v>
      </c>
    </row>
    <row r="19" spans="1:9" x14ac:dyDescent="0.25">
      <c r="A19" s="23" t="s">
        <v>144</v>
      </c>
    </row>
    <row r="20" spans="1:9" x14ac:dyDescent="0.25">
      <c r="A20" s="23" t="s">
        <v>145</v>
      </c>
    </row>
    <row r="21" spans="1:9" ht="15.75" thickBot="1" x14ac:dyDescent="0.3"/>
    <row r="22" spans="1:9" x14ac:dyDescent="0.25">
      <c r="A22" s="59" t="s">
        <v>2</v>
      </c>
      <c r="B22" s="59"/>
      <c r="C22" s="59"/>
      <c r="D22" s="60" t="s">
        <v>3</v>
      </c>
      <c r="E22" s="108" t="s">
        <v>4</v>
      </c>
      <c r="F22" s="109"/>
      <c r="G22" s="108" t="s">
        <v>123</v>
      </c>
      <c r="H22" s="109"/>
      <c r="I22" s="59"/>
    </row>
    <row r="23" spans="1:9" x14ac:dyDescent="0.25">
      <c r="A23" s="22"/>
      <c r="B23" s="22"/>
      <c r="C23" s="22"/>
      <c r="D23" s="45" t="s">
        <v>5</v>
      </c>
      <c r="E23" s="45" t="s">
        <v>6</v>
      </c>
      <c r="F23" s="45" t="s">
        <v>7</v>
      </c>
      <c r="G23" s="45" t="s">
        <v>6</v>
      </c>
      <c r="H23" s="45" t="s">
        <v>7</v>
      </c>
      <c r="I23" s="19"/>
    </row>
    <row r="24" spans="1:9" x14ac:dyDescent="0.25">
      <c r="A24" s="20"/>
      <c r="B24" s="20"/>
      <c r="C24" s="20"/>
      <c r="D24" s="9"/>
      <c r="E24" s="25" t="s">
        <v>8</v>
      </c>
      <c r="F24" s="25" t="s">
        <v>9</v>
      </c>
      <c r="G24" s="25" t="s">
        <v>8</v>
      </c>
      <c r="H24" s="25" t="s">
        <v>9</v>
      </c>
      <c r="I24" s="20"/>
    </row>
    <row r="25" spans="1:9" x14ac:dyDescent="0.25">
      <c r="A25" s="12" t="s">
        <v>10</v>
      </c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22" t="s">
        <v>114</v>
      </c>
      <c r="B26" s="22"/>
      <c r="C26" s="22"/>
      <c r="D26" s="88">
        <v>612358</v>
      </c>
      <c r="E26" s="32">
        <v>25</v>
      </c>
      <c r="F26" s="32">
        <f t="shared" ref="F26:F35" si="0">D26*E26/1000</f>
        <v>15308.95</v>
      </c>
      <c r="G26" s="32">
        <v>98</v>
      </c>
      <c r="H26" s="32">
        <f t="shared" ref="H26:H35" si="1">D26*G26/1000</f>
        <v>60011.084000000003</v>
      </c>
      <c r="I26" s="54"/>
    </row>
    <row r="27" spans="1:9" x14ac:dyDescent="0.25">
      <c r="A27" s="22" t="s">
        <v>11</v>
      </c>
      <c r="B27" s="22"/>
      <c r="C27" s="22"/>
      <c r="D27" s="88">
        <v>75474</v>
      </c>
      <c r="E27" s="32">
        <v>12</v>
      </c>
      <c r="F27" s="32">
        <f t="shared" si="0"/>
        <v>905.68799999999999</v>
      </c>
      <c r="G27" s="32">
        <v>50</v>
      </c>
      <c r="H27" s="32">
        <f t="shared" si="1"/>
        <v>3773.7</v>
      </c>
      <c r="I27" s="22"/>
    </row>
    <row r="28" spans="1:9" x14ac:dyDescent="0.25">
      <c r="A28" s="22" t="s">
        <v>12</v>
      </c>
      <c r="B28" s="22"/>
      <c r="C28" s="22"/>
      <c r="D28" s="88">
        <v>30190</v>
      </c>
      <c r="E28" s="32">
        <v>279</v>
      </c>
      <c r="F28" s="32">
        <f t="shared" si="0"/>
        <v>8423.01</v>
      </c>
      <c r="G28" s="32">
        <v>182</v>
      </c>
      <c r="H28" s="32">
        <f t="shared" si="1"/>
        <v>5494.58</v>
      </c>
      <c r="I28" s="22"/>
    </row>
    <row r="29" spans="1:9" x14ac:dyDescent="0.25">
      <c r="A29" s="22" t="s">
        <v>13</v>
      </c>
      <c r="B29" s="22"/>
      <c r="C29" s="22"/>
      <c r="D29" s="88">
        <v>75474</v>
      </c>
      <c r="E29" s="32">
        <v>22</v>
      </c>
      <c r="F29" s="32">
        <f t="shared" si="0"/>
        <v>1660.4280000000001</v>
      </c>
      <c r="G29" s="32">
        <v>60</v>
      </c>
      <c r="H29" s="32">
        <f t="shared" si="1"/>
        <v>4528.4399999999996</v>
      </c>
      <c r="I29" s="22"/>
    </row>
    <row r="30" spans="1:9" x14ac:dyDescent="0.25">
      <c r="A30" s="22" t="s">
        <v>14</v>
      </c>
      <c r="B30" s="22"/>
      <c r="C30" s="22"/>
      <c r="D30" s="88">
        <v>301895</v>
      </c>
      <c r="E30" s="32">
        <v>44</v>
      </c>
      <c r="F30" s="32">
        <f t="shared" si="0"/>
        <v>13283.38</v>
      </c>
      <c r="G30" s="32">
        <v>143</v>
      </c>
      <c r="H30" s="32">
        <f t="shared" si="1"/>
        <v>43170.985000000001</v>
      </c>
      <c r="I30" s="22"/>
    </row>
    <row r="31" spans="1:9" x14ac:dyDescent="0.25">
      <c r="A31" s="22" t="s">
        <v>15</v>
      </c>
      <c r="B31" s="22"/>
      <c r="C31" s="22"/>
      <c r="D31" s="88">
        <v>166043</v>
      </c>
      <c r="E31" s="32">
        <v>27</v>
      </c>
      <c r="F31" s="32">
        <f t="shared" si="0"/>
        <v>4483.1610000000001</v>
      </c>
      <c r="G31" s="32">
        <v>62</v>
      </c>
      <c r="H31" s="32">
        <f t="shared" si="1"/>
        <v>10294.665999999999</v>
      </c>
      <c r="I31" s="22"/>
    </row>
    <row r="32" spans="1:9" x14ac:dyDescent="0.25">
      <c r="A32" s="22" t="s">
        <v>16</v>
      </c>
      <c r="B32" s="22"/>
      <c r="C32" s="22"/>
      <c r="D32" s="88">
        <v>466440</v>
      </c>
      <c r="E32" s="32">
        <v>0</v>
      </c>
      <c r="F32" s="32">
        <f t="shared" si="0"/>
        <v>0</v>
      </c>
      <c r="G32" s="32">
        <v>0</v>
      </c>
      <c r="H32" s="32">
        <f t="shared" si="1"/>
        <v>0</v>
      </c>
      <c r="I32" s="22"/>
    </row>
    <row r="33" spans="1:11" x14ac:dyDescent="0.25">
      <c r="A33" s="22" t="s">
        <v>17</v>
      </c>
      <c r="B33" s="22"/>
      <c r="C33" s="22"/>
      <c r="D33" s="88">
        <v>1295668</v>
      </c>
      <c r="E33" s="32">
        <v>0</v>
      </c>
      <c r="F33" s="32">
        <f t="shared" si="0"/>
        <v>0</v>
      </c>
      <c r="G33" s="32">
        <v>9</v>
      </c>
      <c r="H33" s="32">
        <f t="shared" si="1"/>
        <v>11661.012000000001</v>
      </c>
      <c r="I33" s="22"/>
    </row>
    <row r="34" spans="1:11" x14ac:dyDescent="0.25">
      <c r="A34" s="22" t="s">
        <v>18</v>
      </c>
      <c r="B34" s="22"/>
      <c r="C34" s="22"/>
      <c r="D34" s="88">
        <v>1036534</v>
      </c>
      <c r="E34" s="32">
        <v>189</v>
      </c>
      <c r="F34" s="32">
        <f t="shared" si="0"/>
        <v>195904.92600000001</v>
      </c>
      <c r="G34" s="32">
        <v>514</v>
      </c>
      <c r="H34" s="32">
        <f t="shared" si="1"/>
        <v>532778.47600000002</v>
      </c>
      <c r="I34" s="22"/>
    </row>
    <row r="35" spans="1:11" x14ac:dyDescent="0.25">
      <c r="A35" s="22" t="s">
        <v>115</v>
      </c>
      <c r="B35" s="22"/>
      <c r="C35" s="22"/>
      <c r="D35" s="88">
        <v>210625</v>
      </c>
      <c r="E35" s="32">
        <v>234</v>
      </c>
      <c r="F35" s="34">
        <f t="shared" si="0"/>
        <v>49286.25</v>
      </c>
      <c r="G35" s="32">
        <v>622</v>
      </c>
      <c r="H35" s="34">
        <f t="shared" si="1"/>
        <v>131008.75</v>
      </c>
      <c r="I35" s="54"/>
    </row>
    <row r="36" spans="1:11" x14ac:dyDescent="0.25">
      <c r="A36" s="12" t="s">
        <v>20</v>
      </c>
      <c r="B36" s="12"/>
      <c r="C36" s="12"/>
      <c r="D36" s="12"/>
      <c r="E36" s="12"/>
      <c r="F36" s="12"/>
      <c r="G36" s="12"/>
      <c r="H36" s="12"/>
      <c r="I36" s="12"/>
    </row>
    <row r="37" spans="1:11" x14ac:dyDescent="0.25">
      <c r="A37" s="22" t="s">
        <v>21</v>
      </c>
      <c r="B37" s="22"/>
      <c r="C37" s="22"/>
      <c r="D37" s="88">
        <v>306179</v>
      </c>
      <c r="E37" s="32">
        <v>114</v>
      </c>
      <c r="F37" s="34">
        <f>D37*E37/1000</f>
        <v>34904.406000000003</v>
      </c>
      <c r="G37" s="32">
        <v>196</v>
      </c>
      <c r="H37" s="34">
        <f>D37*G37/1000</f>
        <v>60011.084000000003</v>
      </c>
      <c r="I37" s="22"/>
    </row>
    <row r="38" spans="1:11" x14ac:dyDescent="0.25">
      <c r="A38" s="11" t="s">
        <v>22</v>
      </c>
      <c r="B38" s="20"/>
      <c r="C38" s="20"/>
      <c r="D38" s="82"/>
      <c r="E38" s="43"/>
      <c r="F38" s="89">
        <v>36111</v>
      </c>
      <c r="G38" s="43"/>
      <c r="H38" s="89">
        <v>61482</v>
      </c>
      <c r="I38" s="20"/>
    </row>
    <row r="39" spans="1:11" ht="15.75" thickBot="1" x14ac:dyDescent="0.3">
      <c r="A39" s="55" t="s">
        <v>23</v>
      </c>
      <c r="B39" s="55"/>
      <c r="C39" s="55"/>
      <c r="D39" s="83"/>
      <c r="E39" s="55"/>
      <c r="F39" s="61">
        <f>SUM(F26:F38)</f>
        <v>360271.19900000002</v>
      </c>
      <c r="G39" s="61"/>
      <c r="H39" s="61">
        <f>SUM(H26:H38)</f>
        <v>924214.777</v>
      </c>
      <c r="I39" s="55"/>
      <c r="J39" s="14"/>
    </row>
    <row r="40" spans="1:11" x14ac:dyDescent="0.25">
      <c r="A40" s="62" t="s">
        <v>24</v>
      </c>
      <c r="B40" s="63"/>
      <c r="C40" s="63"/>
      <c r="D40" s="63"/>
      <c r="E40" s="63"/>
      <c r="F40" s="64"/>
      <c r="G40" s="64"/>
      <c r="H40" s="64"/>
      <c r="I40" s="63"/>
      <c r="J40" s="65"/>
    </row>
    <row r="41" spans="1:11" x14ac:dyDescent="0.25">
      <c r="A41" s="62" t="s">
        <v>25</v>
      </c>
      <c r="B41" s="63"/>
      <c r="C41" s="63"/>
      <c r="D41" s="63"/>
      <c r="E41" s="63"/>
      <c r="F41" s="64"/>
      <c r="G41" s="64"/>
      <c r="H41" s="64"/>
      <c r="I41" s="63"/>
      <c r="J41" s="65"/>
    </row>
    <row r="42" spans="1:11" x14ac:dyDescent="0.25">
      <c r="A42" s="62" t="s">
        <v>26</v>
      </c>
      <c r="B42" s="63"/>
      <c r="C42" s="63"/>
      <c r="D42" s="63"/>
      <c r="E42" s="63"/>
      <c r="F42" s="64"/>
      <c r="G42" s="64"/>
      <c r="H42" s="64"/>
      <c r="I42" s="63"/>
      <c r="J42" s="65"/>
    </row>
    <row r="43" spans="1:11" x14ac:dyDescent="0.25">
      <c r="A43" s="15"/>
      <c r="B43" s="7"/>
      <c r="C43" s="7"/>
      <c r="D43" s="7"/>
      <c r="E43" s="7"/>
      <c r="F43" s="14"/>
      <c r="G43" s="14"/>
      <c r="H43" s="14"/>
      <c r="I43" s="7"/>
    </row>
    <row r="44" spans="1:11" x14ac:dyDescent="0.25">
      <c r="A44" s="5" t="s">
        <v>27</v>
      </c>
    </row>
    <row r="45" spans="1:11" x14ac:dyDescent="0.25">
      <c r="A45" s="23" t="s">
        <v>73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x14ac:dyDescent="0.25">
      <c r="A46" s="23" t="s">
        <v>28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5">
      <c r="A47" s="23" t="s">
        <v>29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x14ac:dyDescent="0.25">
      <c r="A48" s="22" t="s">
        <v>30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5">
      <c r="A49" s="22" t="s">
        <v>31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25">
      <c r="A50" s="22" t="s">
        <v>32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25">
      <c r="A51" s="22" t="s">
        <v>33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.75" thickBot="1" x14ac:dyDescent="0.3">
      <c r="A52" s="57"/>
      <c r="B52" s="57"/>
      <c r="C52" s="57"/>
      <c r="D52" s="57"/>
      <c r="E52" s="57"/>
      <c r="F52" s="57"/>
      <c r="G52" s="57"/>
      <c r="H52" s="57"/>
      <c r="I52" s="57"/>
      <c r="J52" s="22"/>
      <c r="K52" s="22"/>
    </row>
    <row r="53" spans="1:11" x14ac:dyDescent="0.25">
      <c r="A53" s="19"/>
      <c r="B53" s="19"/>
      <c r="C53" s="19"/>
      <c r="D53" s="19"/>
      <c r="E53" s="110" t="s">
        <v>34</v>
      </c>
      <c r="F53" s="110"/>
      <c r="G53" s="110"/>
      <c r="H53" s="19"/>
      <c r="I53" s="19"/>
      <c r="J53" s="19"/>
    </row>
    <row r="54" spans="1:11" x14ac:dyDescent="0.25">
      <c r="A54" s="20"/>
      <c r="B54" s="20"/>
      <c r="C54" s="20"/>
      <c r="D54" s="20"/>
      <c r="E54" s="21" t="s">
        <v>4</v>
      </c>
      <c r="F54" s="20"/>
      <c r="G54" s="21" t="s">
        <v>123</v>
      </c>
      <c r="H54" s="20"/>
      <c r="I54" s="20"/>
      <c r="J54" s="19"/>
    </row>
    <row r="55" spans="1:11" x14ac:dyDescent="0.25">
      <c r="A55" s="12" t="s">
        <v>35</v>
      </c>
      <c r="B55" s="12"/>
      <c r="C55" s="12"/>
      <c r="D55" s="12"/>
      <c r="E55" s="12"/>
      <c r="F55" s="12"/>
      <c r="G55" s="12"/>
      <c r="H55" s="12"/>
      <c r="I55" s="12"/>
      <c r="J55" s="22"/>
    </row>
    <row r="56" spans="1:11" x14ac:dyDescent="0.25">
      <c r="A56" s="23" t="s">
        <v>124</v>
      </c>
      <c r="B56" s="22"/>
      <c r="C56" s="22"/>
      <c r="D56" s="22"/>
      <c r="E56" s="88">
        <v>161501</v>
      </c>
      <c r="F56" s="22"/>
      <c r="G56" s="32">
        <v>302219</v>
      </c>
      <c r="H56" s="22"/>
      <c r="I56" s="22"/>
      <c r="J56" s="45"/>
    </row>
    <row r="57" spans="1:11" x14ac:dyDescent="0.25">
      <c r="A57" s="23" t="s">
        <v>125</v>
      </c>
      <c r="B57" s="22"/>
      <c r="C57" s="22"/>
      <c r="D57" s="22"/>
      <c r="E57" s="88">
        <v>65247</v>
      </c>
      <c r="F57" s="22"/>
      <c r="G57" s="32">
        <v>297091</v>
      </c>
      <c r="H57" s="22"/>
      <c r="I57" s="22"/>
      <c r="J57" s="45"/>
    </row>
    <row r="58" spans="1:11" x14ac:dyDescent="0.25">
      <c r="A58" s="23" t="s">
        <v>126</v>
      </c>
      <c r="B58" s="22"/>
      <c r="C58" s="22"/>
      <c r="D58" s="22"/>
      <c r="E58" s="88">
        <v>18583</v>
      </c>
      <c r="F58" s="22"/>
      <c r="G58" s="32">
        <v>402466</v>
      </c>
      <c r="H58" s="22"/>
      <c r="I58" s="22"/>
      <c r="J58" s="45"/>
    </row>
    <row r="59" spans="1:11" x14ac:dyDescent="0.25">
      <c r="A59" s="23" t="s">
        <v>36</v>
      </c>
      <c r="B59" s="22"/>
      <c r="C59" s="22"/>
      <c r="D59" s="22"/>
      <c r="E59" s="88">
        <v>0</v>
      </c>
      <c r="F59" s="22"/>
      <c r="G59" s="32">
        <v>0</v>
      </c>
      <c r="H59" s="22"/>
      <c r="I59" s="22"/>
      <c r="J59" s="45"/>
    </row>
    <row r="60" spans="1:11" x14ac:dyDescent="0.25">
      <c r="A60" s="23" t="s">
        <v>37</v>
      </c>
      <c r="B60" s="22"/>
      <c r="C60" s="22"/>
      <c r="D60" s="22"/>
      <c r="E60" s="88">
        <v>5011</v>
      </c>
      <c r="F60" s="22"/>
      <c r="G60" s="32">
        <v>14941</v>
      </c>
      <c r="H60" s="22"/>
      <c r="I60" s="22"/>
      <c r="J60" s="45"/>
    </row>
    <row r="61" spans="1:11" x14ac:dyDescent="0.25">
      <c r="A61" s="23" t="s">
        <v>127</v>
      </c>
      <c r="B61" s="22"/>
      <c r="C61" s="22"/>
      <c r="D61" s="22"/>
      <c r="E61" s="88">
        <v>8735</v>
      </c>
      <c r="F61" s="22"/>
      <c r="G61" s="32">
        <v>368485</v>
      </c>
      <c r="H61" s="22"/>
      <c r="I61" s="22"/>
      <c r="J61" s="45"/>
    </row>
    <row r="62" spans="1:11" x14ac:dyDescent="0.25">
      <c r="A62" s="23" t="s">
        <v>38</v>
      </c>
      <c r="B62" s="22"/>
      <c r="C62" s="22"/>
      <c r="D62" s="22"/>
      <c r="E62" s="88">
        <v>0</v>
      </c>
      <c r="F62" s="22"/>
      <c r="G62" s="32">
        <v>48623</v>
      </c>
      <c r="H62" s="22"/>
      <c r="I62" s="22"/>
      <c r="J62" s="45"/>
    </row>
    <row r="63" spans="1:11" x14ac:dyDescent="0.25">
      <c r="A63" s="23" t="s">
        <v>39</v>
      </c>
      <c r="B63" s="22"/>
      <c r="C63" s="22"/>
      <c r="D63" s="22"/>
      <c r="E63" s="88">
        <v>36111</v>
      </c>
      <c r="F63" s="22"/>
      <c r="G63" s="32">
        <v>61482</v>
      </c>
      <c r="H63" s="22"/>
      <c r="I63" s="22"/>
      <c r="J63" s="45"/>
    </row>
    <row r="64" spans="1:11" x14ac:dyDescent="0.25">
      <c r="A64" s="23" t="s">
        <v>40</v>
      </c>
      <c r="B64" s="19"/>
      <c r="C64" s="19"/>
      <c r="D64" s="19"/>
      <c r="E64" s="37">
        <v>32</v>
      </c>
      <c r="F64" s="19"/>
      <c r="G64" s="34">
        <v>2331</v>
      </c>
      <c r="H64" s="19"/>
      <c r="I64" s="19"/>
      <c r="J64" s="24"/>
    </row>
    <row r="65" spans="1:10" x14ac:dyDescent="0.25">
      <c r="A65" s="12" t="s">
        <v>41</v>
      </c>
      <c r="B65" s="12"/>
      <c r="C65" s="12"/>
      <c r="D65" s="12"/>
      <c r="E65" s="12"/>
      <c r="F65" s="12"/>
      <c r="G65" s="81"/>
      <c r="H65" s="12"/>
      <c r="I65" s="12"/>
      <c r="J65" s="22"/>
    </row>
    <row r="66" spans="1:10" x14ac:dyDescent="0.25">
      <c r="A66" s="23" t="s">
        <v>129</v>
      </c>
      <c r="B66" s="22"/>
      <c r="C66" s="22"/>
      <c r="D66" s="22"/>
      <c r="E66" s="88">
        <f>E56*1.4015</f>
        <v>226343.65150000001</v>
      </c>
      <c r="F66" s="22"/>
      <c r="G66" s="32">
        <f>G56*1.4015</f>
        <v>423559.92849999998</v>
      </c>
      <c r="H66" s="106" t="s">
        <v>128</v>
      </c>
      <c r="I66" s="106"/>
      <c r="J66" s="78"/>
    </row>
    <row r="67" spans="1:10" x14ac:dyDescent="0.25">
      <c r="A67" s="17" t="s">
        <v>71</v>
      </c>
      <c r="B67" s="22"/>
      <c r="C67" s="22"/>
      <c r="D67" s="22"/>
      <c r="E67" s="6"/>
      <c r="F67" s="22"/>
      <c r="G67" s="90"/>
      <c r="H67" s="78"/>
      <c r="I67" s="78"/>
      <c r="J67" s="78"/>
    </row>
    <row r="68" spans="1:10" x14ac:dyDescent="0.25">
      <c r="A68" s="23" t="s">
        <v>42</v>
      </c>
      <c r="B68" s="22"/>
      <c r="C68" s="22"/>
      <c r="D68" s="22"/>
      <c r="E68" s="88">
        <f>0.85*(E57+E58+E59+E60)</f>
        <v>75514.849999999991</v>
      </c>
      <c r="F68" s="22"/>
      <c r="G68" s="32">
        <f>0.85*(G57+G58+G59+G60)</f>
        <v>607323.29999999993</v>
      </c>
      <c r="H68" s="111" t="s">
        <v>43</v>
      </c>
      <c r="I68" s="111"/>
      <c r="J68" s="77"/>
    </row>
    <row r="69" spans="1:10" x14ac:dyDescent="0.25">
      <c r="A69" s="17" t="s">
        <v>72</v>
      </c>
      <c r="B69" s="22"/>
      <c r="C69" s="22"/>
      <c r="D69" s="22"/>
      <c r="E69" s="88"/>
      <c r="F69" s="22"/>
      <c r="G69" s="32"/>
      <c r="H69" s="78"/>
      <c r="I69" s="78"/>
      <c r="J69" s="78"/>
    </row>
    <row r="70" spans="1:10" x14ac:dyDescent="0.25">
      <c r="A70" s="22" t="s">
        <v>44</v>
      </c>
      <c r="B70" s="22"/>
      <c r="C70" s="22"/>
      <c r="D70" s="22"/>
      <c r="E70" s="88">
        <f>-0.85*(E61+E62+E64)</f>
        <v>-7451.95</v>
      </c>
      <c r="F70" s="22"/>
      <c r="G70" s="32">
        <f>-0.85*(G61+G62+G64)</f>
        <v>-356523.14999999997</v>
      </c>
      <c r="H70" s="112" t="s">
        <v>70</v>
      </c>
      <c r="I70" s="112"/>
      <c r="J70" s="77"/>
    </row>
    <row r="71" spans="1:10" x14ac:dyDescent="0.25">
      <c r="A71" s="17" t="s">
        <v>45</v>
      </c>
      <c r="B71" s="22"/>
      <c r="C71" s="22"/>
      <c r="D71" s="22"/>
      <c r="E71" s="6"/>
      <c r="F71" s="22"/>
      <c r="G71" s="90"/>
      <c r="H71" s="78"/>
      <c r="I71" s="78"/>
      <c r="J71" s="78"/>
    </row>
    <row r="72" spans="1:10" x14ac:dyDescent="0.25">
      <c r="A72" s="18" t="s">
        <v>46</v>
      </c>
      <c r="B72" s="19"/>
      <c r="C72" s="19"/>
      <c r="D72" s="19"/>
      <c r="E72" s="37">
        <f>((E63/0.2)-E62)*0.85*0.2</f>
        <v>30694.350000000002</v>
      </c>
      <c r="F72" s="19"/>
      <c r="G72" s="34">
        <f>((G63/0.2)-G62)*0.85*0.2</f>
        <v>43993.79</v>
      </c>
      <c r="H72" s="113" t="s">
        <v>47</v>
      </c>
      <c r="I72" s="113"/>
      <c r="J72" s="96"/>
    </row>
    <row r="73" spans="1:10" x14ac:dyDescent="0.25">
      <c r="A73" s="12" t="s">
        <v>48</v>
      </c>
      <c r="B73" s="12"/>
      <c r="C73" s="12"/>
      <c r="D73" s="12"/>
      <c r="E73" s="13">
        <f>E66+E68+E70+E72</f>
        <v>325100.90149999998</v>
      </c>
      <c r="F73" s="12"/>
      <c r="G73" s="13">
        <f>G66+G68+G70+G72</f>
        <v>718353.8685000001</v>
      </c>
      <c r="H73" s="12"/>
      <c r="I73" s="12"/>
      <c r="J73" s="16"/>
    </row>
    <row r="74" spans="1:10" x14ac:dyDescent="0.25">
      <c r="A74" s="16" t="s">
        <v>49</v>
      </c>
      <c r="B74" s="19"/>
      <c r="C74" s="19"/>
      <c r="D74" s="19"/>
      <c r="E74" s="37"/>
      <c r="F74" s="19"/>
      <c r="G74" s="37"/>
      <c r="H74" s="19"/>
      <c r="I74" s="19"/>
      <c r="J74" s="19"/>
    </row>
    <row r="75" spans="1:10" x14ac:dyDescent="0.25">
      <c r="A75" s="22" t="s">
        <v>50</v>
      </c>
      <c r="B75" s="22"/>
      <c r="C75" s="22"/>
      <c r="D75" s="22"/>
      <c r="E75" s="88">
        <f>E73</f>
        <v>325100.90149999998</v>
      </c>
      <c r="F75" s="22"/>
      <c r="G75" s="32">
        <f>G73</f>
        <v>718353.8685000001</v>
      </c>
      <c r="H75" s="22"/>
      <c r="I75" s="45"/>
      <c r="J75" s="22"/>
    </row>
    <row r="76" spans="1:10" x14ac:dyDescent="0.25">
      <c r="A76" s="22" t="s">
        <v>51</v>
      </c>
      <c r="B76" s="22"/>
      <c r="C76" s="22"/>
      <c r="D76" s="22"/>
      <c r="E76" s="88">
        <f>F39</f>
        <v>360271.19900000002</v>
      </c>
      <c r="F76" s="22"/>
      <c r="G76" s="88">
        <f>H39</f>
        <v>924214.777</v>
      </c>
      <c r="H76" s="22"/>
      <c r="I76" s="45"/>
      <c r="J76" s="22"/>
    </row>
    <row r="77" spans="1:10" x14ac:dyDescent="0.25">
      <c r="A77" s="22" t="s">
        <v>52</v>
      </c>
      <c r="B77" s="22"/>
      <c r="C77" s="22"/>
      <c r="D77" s="22"/>
      <c r="E77" s="88">
        <f>0.85*E76</f>
        <v>306230.51915000001</v>
      </c>
      <c r="F77" s="22"/>
      <c r="G77" s="88">
        <f>0.85*G76</f>
        <v>785582.56044999999</v>
      </c>
      <c r="H77" s="106" t="s">
        <v>53</v>
      </c>
      <c r="I77" s="106"/>
      <c r="J77" s="22"/>
    </row>
    <row r="78" spans="1:10" x14ac:dyDescent="0.25">
      <c r="A78" s="22" t="s">
        <v>54</v>
      </c>
      <c r="B78" s="22"/>
      <c r="C78" s="22"/>
      <c r="D78" s="22"/>
      <c r="E78" s="88">
        <f>E75-E77</f>
        <v>18870.382349999971</v>
      </c>
      <c r="F78" s="22"/>
      <c r="G78" s="88">
        <f>G75-G77</f>
        <v>-67228.691949999891</v>
      </c>
      <c r="H78" s="106" t="s">
        <v>55</v>
      </c>
      <c r="I78" s="106"/>
      <c r="J78" s="22"/>
    </row>
    <row r="79" spans="1:10" x14ac:dyDescent="0.25">
      <c r="A79" s="22" t="s">
        <v>56</v>
      </c>
      <c r="B79" s="22"/>
      <c r="C79" s="22"/>
      <c r="D79" s="22"/>
      <c r="E79" s="88">
        <f>0.7*E78</f>
        <v>13209.267644999978</v>
      </c>
      <c r="F79" s="22"/>
      <c r="G79" s="88">
        <f>0.7*G78</f>
        <v>-47060.084364999922</v>
      </c>
      <c r="H79" s="106" t="s">
        <v>57</v>
      </c>
      <c r="I79" s="106"/>
      <c r="J79" s="22"/>
    </row>
    <row r="80" spans="1:10" ht="15.75" thickBot="1" x14ac:dyDescent="0.3">
      <c r="A80" s="55" t="s">
        <v>58</v>
      </c>
      <c r="B80" s="55"/>
      <c r="C80" s="55"/>
      <c r="D80" s="55"/>
      <c r="E80" s="56">
        <f>ROUND((E76+E79)/E76,3)</f>
        <v>1.0369999999999999</v>
      </c>
      <c r="F80" s="56"/>
      <c r="G80" s="56">
        <f>ROUND((G76+G79)/G76,3)</f>
        <v>0.94899999999999995</v>
      </c>
      <c r="H80" s="107" t="s">
        <v>59</v>
      </c>
      <c r="I80" s="107"/>
      <c r="J80" s="10"/>
    </row>
    <row r="81" spans="1:10" x14ac:dyDescent="0.25">
      <c r="A81" s="27"/>
      <c r="B81" s="19"/>
      <c r="C81" s="19"/>
      <c r="D81" s="19"/>
      <c r="E81" s="28"/>
      <c r="F81" s="28"/>
      <c r="G81" s="28"/>
      <c r="H81" s="19"/>
      <c r="I81" s="24"/>
      <c r="J81" s="19"/>
    </row>
    <row r="82" spans="1:10" x14ac:dyDescent="0.25">
      <c r="A82" s="5" t="s">
        <v>60</v>
      </c>
    </row>
    <row r="83" spans="1:10" x14ac:dyDescent="0.25">
      <c r="A83" s="23" t="s">
        <v>132</v>
      </c>
    </row>
    <row r="84" spans="1:10" x14ac:dyDescent="0.25">
      <c r="A84" s="23" t="s">
        <v>156</v>
      </c>
    </row>
    <row r="85" spans="1:10" x14ac:dyDescent="0.25">
      <c r="A85" s="23" t="s">
        <v>157</v>
      </c>
    </row>
    <row r="86" spans="1:10" x14ac:dyDescent="0.25">
      <c r="A86" s="23" t="s">
        <v>158</v>
      </c>
    </row>
    <row r="87" spans="1:10" x14ac:dyDescent="0.25">
      <c r="A87" s="23" t="s">
        <v>159</v>
      </c>
    </row>
    <row r="88" spans="1:10" ht="15.75" thickBot="1" x14ac:dyDescent="0.3">
      <c r="A88" s="5"/>
    </row>
    <row r="89" spans="1:10" x14ac:dyDescent="0.25">
      <c r="A89" s="51"/>
      <c r="B89" s="51"/>
      <c r="C89" s="51"/>
      <c r="D89" s="51"/>
      <c r="E89" s="52" t="s">
        <v>69</v>
      </c>
      <c r="F89" s="52"/>
      <c r="G89" s="53" t="s">
        <v>123</v>
      </c>
    </row>
    <row r="90" spans="1:10" x14ac:dyDescent="0.25">
      <c r="A90" s="18" t="s">
        <v>61</v>
      </c>
      <c r="B90" s="19"/>
      <c r="C90" s="19"/>
      <c r="D90" s="19"/>
      <c r="E90" s="32">
        <v>59788</v>
      </c>
      <c r="F90" s="84"/>
      <c r="G90" s="33">
        <v>165547</v>
      </c>
    </row>
    <row r="91" spans="1:10" x14ac:dyDescent="0.25">
      <c r="A91" s="18" t="s">
        <v>23</v>
      </c>
      <c r="B91" s="22"/>
      <c r="C91" s="22"/>
      <c r="D91" s="22"/>
      <c r="E91" s="32">
        <f>F39</f>
        <v>360271.19900000002</v>
      </c>
      <c r="F91" s="84"/>
      <c r="G91" s="93">
        <f>H39</f>
        <v>924214.777</v>
      </c>
    </row>
    <row r="92" spans="1:10" x14ac:dyDescent="0.25">
      <c r="A92" s="23" t="s">
        <v>62</v>
      </c>
      <c r="B92" s="22"/>
      <c r="C92" s="22"/>
      <c r="D92" s="22"/>
      <c r="E92" s="44">
        <f>ROUND((E76+E79)/E76,3)</f>
        <v>1.0369999999999999</v>
      </c>
      <c r="F92" s="85"/>
      <c r="G92" s="94">
        <f>ROUND((G76+G79)/G76,3)</f>
        <v>0.94899999999999995</v>
      </c>
    </row>
    <row r="93" spans="1:10" x14ac:dyDescent="0.25">
      <c r="A93" s="23" t="s">
        <v>63</v>
      </c>
      <c r="B93" s="22"/>
      <c r="C93" s="22"/>
      <c r="D93" s="22"/>
      <c r="E93" s="32"/>
      <c r="F93" s="84"/>
      <c r="G93" s="95"/>
    </row>
    <row r="94" spans="1:10" x14ac:dyDescent="0.25">
      <c r="A94" s="18" t="s">
        <v>130</v>
      </c>
      <c r="B94" s="22"/>
      <c r="C94" s="22"/>
      <c r="D94" s="22"/>
      <c r="E94" s="32"/>
      <c r="F94" s="84"/>
      <c r="G94" s="95"/>
    </row>
    <row r="95" spans="1:10" x14ac:dyDescent="0.25">
      <c r="A95" s="26" t="s">
        <v>64</v>
      </c>
      <c r="B95" s="22"/>
      <c r="C95" s="22"/>
      <c r="D95" s="22"/>
      <c r="E95" s="32">
        <v>373426</v>
      </c>
      <c r="F95" s="84"/>
      <c r="G95" s="32">
        <v>876668</v>
      </c>
    </row>
    <row r="96" spans="1:10" x14ac:dyDescent="0.25">
      <c r="A96" s="26" t="s">
        <v>65</v>
      </c>
      <c r="B96" s="22"/>
      <c r="C96" s="22"/>
      <c r="D96" s="22"/>
      <c r="E96" s="32">
        <f>ROUND((E95/E90)*1000,0)</f>
        <v>6246</v>
      </c>
      <c r="F96" s="80"/>
      <c r="G96" s="33">
        <f t="shared" ref="G96" si="2">ROUND((G95/G90)*1000,0)</f>
        <v>5296</v>
      </c>
    </row>
    <row r="97" spans="1:7" x14ac:dyDescent="0.25">
      <c r="A97" s="23" t="s">
        <v>66</v>
      </c>
      <c r="B97" s="22"/>
      <c r="C97" s="22"/>
      <c r="D97" s="22"/>
      <c r="E97" s="32">
        <v>5507</v>
      </c>
      <c r="F97" s="84"/>
      <c r="G97" s="93">
        <v>5507</v>
      </c>
    </row>
    <row r="98" spans="1:7" x14ac:dyDescent="0.25">
      <c r="A98" s="58" t="s">
        <v>67</v>
      </c>
      <c r="B98" s="58"/>
      <c r="C98" s="58"/>
      <c r="D98" s="58"/>
      <c r="E98" s="91"/>
      <c r="F98" s="86"/>
      <c r="G98" s="91"/>
    </row>
    <row r="99" spans="1:7" ht="15.75" thickBot="1" x14ac:dyDescent="0.3">
      <c r="A99" s="50" t="s">
        <v>68</v>
      </c>
      <c r="B99" s="50"/>
      <c r="C99" s="50"/>
      <c r="D99" s="50"/>
      <c r="E99" s="92">
        <f>E96-E97</f>
        <v>739</v>
      </c>
      <c r="F99" s="87"/>
      <c r="G99" s="92">
        <f>G96-G97</f>
        <v>-211</v>
      </c>
    </row>
    <row r="100" spans="1:7" x14ac:dyDescent="0.25">
      <c r="E100" s="4"/>
    </row>
    <row r="108" spans="1:7" x14ac:dyDescent="0.25"/>
  </sheetData>
  <mergeCells count="11">
    <mergeCell ref="H77:I77"/>
    <mergeCell ref="H78:I78"/>
    <mergeCell ref="H79:I79"/>
    <mergeCell ref="H80:I80"/>
    <mergeCell ref="E22:F22"/>
    <mergeCell ref="G22:H22"/>
    <mergeCell ref="E53:G53"/>
    <mergeCell ref="H66:I66"/>
    <mergeCell ref="H68:I68"/>
    <mergeCell ref="H70:I70"/>
    <mergeCell ref="H72:I72"/>
  </mergeCells>
  <pageMargins left="0.7" right="0.7" top="0.75" bottom="0.75" header="0.3" footer="0.3"/>
  <pageSetup paperSize="9" scale="95"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showGridLines="0" zoomScaleNormal="100" workbookViewId="0">
      <selection activeCell="B32" sqref="B32"/>
    </sheetView>
  </sheetViews>
  <sheetFormatPr defaultColWidth="0" defaultRowHeight="15" zeroHeight="1" x14ac:dyDescent="0.25"/>
  <cols>
    <col min="1" max="1" width="28.28515625" customWidth="1"/>
    <col min="2" max="2" width="14" customWidth="1"/>
    <col min="3" max="3" width="12.28515625" customWidth="1"/>
    <col min="4" max="4" width="11.7109375" customWidth="1"/>
    <col min="5" max="5" width="13.42578125" customWidth="1"/>
    <col min="6" max="6" width="17.140625" customWidth="1"/>
    <col min="7" max="7" width="9.140625" customWidth="1"/>
    <col min="8" max="16384" width="9.140625" hidden="1"/>
  </cols>
  <sheetData>
    <row r="1" spans="1:7" ht="12.75" customHeight="1" x14ac:dyDescent="0.25"/>
    <row r="2" spans="1:7" ht="15.75" x14ac:dyDescent="0.25">
      <c r="A2" s="3" t="s">
        <v>116</v>
      </c>
    </row>
    <row r="3" spans="1:7" ht="12.75" customHeight="1" x14ac:dyDescent="0.25">
      <c r="A3" s="3"/>
    </row>
    <row r="4" spans="1:7" ht="15" customHeight="1" x14ac:dyDescent="0.25">
      <c r="A4" s="6" t="s">
        <v>146</v>
      </c>
      <c r="B4" s="97"/>
      <c r="C4" s="97"/>
      <c r="D4" s="97"/>
      <c r="E4" s="97"/>
      <c r="F4" s="97"/>
    </row>
    <row r="5" spans="1:7" x14ac:dyDescent="0.25">
      <c r="A5" s="6" t="s">
        <v>118</v>
      </c>
      <c r="B5" s="97"/>
      <c r="C5" s="97"/>
      <c r="D5" s="97"/>
      <c r="E5" s="97"/>
      <c r="F5" s="97"/>
    </row>
    <row r="6" spans="1:7" x14ac:dyDescent="0.25">
      <c r="A6" s="4" t="s">
        <v>119</v>
      </c>
      <c r="B6" s="97"/>
      <c r="C6" s="97"/>
      <c r="D6" s="97"/>
      <c r="E6" s="97"/>
      <c r="F6" s="97"/>
    </row>
    <row r="7" spans="1:7" ht="15.75" thickBot="1" x14ac:dyDescent="0.3">
      <c r="A7" s="69"/>
      <c r="B7" s="99"/>
      <c r="C7" s="99"/>
      <c r="D7" s="99"/>
      <c r="E7" s="99"/>
      <c r="F7" s="99"/>
      <c r="G7" s="4"/>
    </row>
    <row r="8" spans="1:7" x14ac:dyDescent="0.25">
      <c r="A8" s="16" t="s">
        <v>2</v>
      </c>
      <c r="B8" s="68" t="s">
        <v>131</v>
      </c>
      <c r="C8" s="100" t="s">
        <v>74</v>
      </c>
      <c r="D8" s="100" t="s">
        <v>75</v>
      </c>
      <c r="E8" s="100" t="s">
        <v>76</v>
      </c>
      <c r="F8" s="100" t="s">
        <v>77</v>
      </c>
      <c r="G8" s="4"/>
    </row>
    <row r="9" spans="1:7" x14ac:dyDescent="0.25">
      <c r="A9" s="29"/>
      <c r="B9" s="101" t="s">
        <v>78</v>
      </c>
      <c r="C9" s="101" t="s">
        <v>79</v>
      </c>
      <c r="D9" s="101" t="s">
        <v>80</v>
      </c>
      <c r="E9" s="101" t="s">
        <v>81</v>
      </c>
      <c r="F9" s="101" t="s">
        <v>82</v>
      </c>
      <c r="G9" s="4"/>
    </row>
    <row r="10" spans="1:7" x14ac:dyDescent="0.25">
      <c r="A10" s="29"/>
      <c r="B10" s="101" t="s">
        <v>9</v>
      </c>
      <c r="C10" s="101" t="s">
        <v>83</v>
      </c>
      <c r="D10" s="101" t="s">
        <v>84</v>
      </c>
      <c r="E10" s="30" t="s">
        <v>107</v>
      </c>
      <c r="F10" s="101" t="s">
        <v>85</v>
      </c>
      <c r="G10" s="4"/>
    </row>
    <row r="11" spans="1:7" ht="17.25" x14ac:dyDescent="0.25">
      <c r="A11" s="31"/>
      <c r="B11" s="43"/>
      <c r="C11" s="102" t="s">
        <v>151</v>
      </c>
      <c r="D11" s="103" t="s">
        <v>86</v>
      </c>
      <c r="E11" s="103"/>
      <c r="F11" s="103" t="s">
        <v>9</v>
      </c>
      <c r="G11" s="4"/>
    </row>
    <row r="12" spans="1:7" x14ac:dyDescent="0.25">
      <c r="A12" s="12" t="s">
        <v>87</v>
      </c>
      <c r="B12" s="13">
        <v>30761802</v>
      </c>
      <c r="C12" s="13"/>
      <c r="D12" s="13"/>
      <c r="E12" s="13"/>
      <c r="F12" s="13">
        <v>30761790.011999998</v>
      </c>
      <c r="G12" s="4"/>
    </row>
    <row r="13" spans="1:7" x14ac:dyDescent="0.25">
      <c r="A13" s="29" t="s">
        <v>88</v>
      </c>
      <c r="B13" s="33" t="s">
        <v>89</v>
      </c>
      <c r="C13" s="32">
        <v>28618</v>
      </c>
      <c r="D13" s="32">
        <v>100</v>
      </c>
      <c r="E13" s="32">
        <v>1036534</v>
      </c>
      <c r="F13" s="32">
        <v>29663530.011999998</v>
      </c>
      <c r="G13" s="4"/>
    </row>
    <row r="14" spans="1:7" x14ac:dyDescent="0.25">
      <c r="A14" s="29" t="s">
        <v>90</v>
      </c>
      <c r="B14" s="33" t="s">
        <v>89</v>
      </c>
      <c r="C14" s="32">
        <v>830</v>
      </c>
      <c r="D14" s="32">
        <v>125</v>
      </c>
      <c r="E14" s="32">
        <v>1295668</v>
      </c>
      <c r="F14" s="32">
        <v>1075404.44</v>
      </c>
      <c r="G14" s="4"/>
    </row>
    <row r="15" spans="1:7" x14ac:dyDescent="0.25">
      <c r="A15" s="29" t="s">
        <v>91</v>
      </c>
      <c r="B15" s="33" t="s">
        <v>89</v>
      </c>
      <c r="C15" s="32">
        <v>49</v>
      </c>
      <c r="D15" s="32">
        <v>45</v>
      </c>
      <c r="E15" s="32">
        <v>466440</v>
      </c>
      <c r="F15" s="32">
        <v>22855.56</v>
      </c>
      <c r="G15" s="4"/>
    </row>
    <row r="16" spans="1:7" x14ac:dyDescent="0.25">
      <c r="A16" s="13" t="s">
        <v>19</v>
      </c>
      <c r="B16" s="13">
        <v>8219446</v>
      </c>
      <c r="C16" s="70">
        <v>39024</v>
      </c>
      <c r="D16" s="70">
        <v>100</v>
      </c>
      <c r="E16" s="70">
        <v>210625</v>
      </c>
      <c r="F16" s="13">
        <v>8219430</v>
      </c>
      <c r="G16" s="4"/>
    </row>
    <row r="17" spans="1:7" x14ac:dyDescent="0.25">
      <c r="A17" s="13" t="s">
        <v>92</v>
      </c>
      <c r="B17" s="13">
        <v>4781843</v>
      </c>
      <c r="C17" s="13"/>
      <c r="D17" s="13"/>
      <c r="E17" s="13"/>
      <c r="F17" s="13">
        <v>4781850.8330000006</v>
      </c>
      <c r="G17" s="4"/>
    </row>
    <row r="18" spans="1:7" x14ac:dyDescent="0.25">
      <c r="A18" s="29" t="s">
        <v>93</v>
      </c>
      <c r="B18" s="33" t="s">
        <v>89</v>
      </c>
      <c r="C18" s="32">
        <v>8791</v>
      </c>
      <c r="D18" s="32">
        <v>100</v>
      </c>
      <c r="E18" s="32">
        <v>301895</v>
      </c>
      <c r="F18" s="32">
        <v>2653958.9449999998</v>
      </c>
      <c r="G18" s="4"/>
    </row>
    <row r="19" spans="1:7" x14ac:dyDescent="0.25">
      <c r="A19" s="29" t="s">
        <v>94</v>
      </c>
      <c r="B19" s="33" t="s">
        <v>89</v>
      </c>
      <c r="C19" s="32">
        <v>4502</v>
      </c>
      <c r="D19" s="32">
        <v>55</v>
      </c>
      <c r="E19" s="32">
        <v>166043</v>
      </c>
      <c r="F19" s="32">
        <v>747525.58600000001</v>
      </c>
      <c r="G19" s="4"/>
    </row>
    <row r="20" spans="1:7" x14ac:dyDescent="0.25">
      <c r="A20" s="29" t="s">
        <v>95</v>
      </c>
      <c r="B20" s="33" t="s">
        <v>89</v>
      </c>
      <c r="C20" s="32">
        <v>4013</v>
      </c>
      <c r="D20" s="32">
        <v>25</v>
      </c>
      <c r="E20" s="32">
        <v>75474</v>
      </c>
      <c r="F20" s="32">
        <v>302877.16200000001</v>
      </c>
      <c r="G20" s="4"/>
    </row>
    <row r="21" spans="1:7" x14ac:dyDescent="0.25">
      <c r="A21" s="29" t="s">
        <v>96</v>
      </c>
      <c r="B21" s="33" t="s">
        <v>89</v>
      </c>
      <c r="C21" s="32">
        <v>7055</v>
      </c>
      <c r="D21" s="32">
        <v>25</v>
      </c>
      <c r="E21" s="32">
        <v>75474</v>
      </c>
      <c r="F21" s="32">
        <v>532469.06999999995</v>
      </c>
      <c r="G21" s="4"/>
    </row>
    <row r="22" spans="1:7" x14ac:dyDescent="0.25">
      <c r="A22" s="29" t="s">
        <v>97</v>
      </c>
      <c r="B22" s="33" t="s">
        <v>89</v>
      </c>
      <c r="C22" s="32">
        <v>18053</v>
      </c>
      <c r="D22" s="32">
        <v>10</v>
      </c>
      <c r="E22" s="32">
        <v>30190</v>
      </c>
      <c r="F22" s="32">
        <v>545020.06999999995</v>
      </c>
      <c r="G22" s="4"/>
    </row>
    <row r="23" spans="1:7" x14ac:dyDescent="0.25">
      <c r="A23" s="13" t="s">
        <v>98</v>
      </c>
      <c r="B23" s="13">
        <v>7474447</v>
      </c>
      <c r="C23" s="13"/>
      <c r="D23" s="13"/>
      <c r="E23" s="13"/>
      <c r="F23" s="13">
        <v>7474441.7480000006</v>
      </c>
      <c r="G23" s="4"/>
    </row>
    <row r="24" spans="1:7" x14ac:dyDescent="0.25">
      <c r="A24" s="29" t="s">
        <v>99</v>
      </c>
      <c r="B24" s="33"/>
      <c r="C24" s="34">
        <v>5274</v>
      </c>
      <c r="D24" s="34">
        <v>100</v>
      </c>
      <c r="E24" s="32">
        <v>612358</v>
      </c>
      <c r="F24" s="34">
        <v>3229576.0920000002</v>
      </c>
      <c r="G24" s="4"/>
    </row>
    <row r="25" spans="1:7" x14ac:dyDescent="0.25">
      <c r="A25" s="29" t="s">
        <v>100</v>
      </c>
      <c r="B25" s="33"/>
      <c r="C25" s="34">
        <v>13864</v>
      </c>
      <c r="D25" s="34">
        <v>50</v>
      </c>
      <c r="E25" s="32">
        <v>306179</v>
      </c>
      <c r="F25" s="34">
        <v>4244865.6560000004</v>
      </c>
      <c r="G25" s="4"/>
    </row>
    <row r="26" spans="1:7" ht="15.75" thickBot="1" x14ac:dyDescent="0.3">
      <c r="A26" s="71" t="s">
        <v>101</v>
      </c>
      <c r="B26" s="71">
        <v>51237538</v>
      </c>
      <c r="C26" s="71"/>
      <c r="D26" s="71"/>
      <c r="E26" s="71"/>
      <c r="F26" s="71">
        <v>51237512.593000002</v>
      </c>
      <c r="G26" s="4"/>
    </row>
    <row r="27" spans="1:7" s="65" customFormat="1" ht="11.25" x14ac:dyDescent="0.2">
      <c r="A27" s="72" t="s">
        <v>152</v>
      </c>
      <c r="B27" s="67"/>
      <c r="C27" s="67"/>
      <c r="D27" s="67"/>
      <c r="E27" s="67"/>
      <c r="F27" s="73"/>
      <c r="G27" s="104"/>
    </row>
    <row r="28" spans="1:7" s="65" customFormat="1" ht="11.25" x14ac:dyDescent="0.2">
      <c r="A28" s="72" t="s">
        <v>102</v>
      </c>
      <c r="B28" s="67"/>
      <c r="C28" s="67"/>
      <c r="D28" s="67"/>
      <c r="E28" s="67"/>
      <c r="F28" s="73"/>
      <c r="G28" s="104"/>
    </row>
    <row r="29" spans="1:7" s="65" customFormat="1" ht="11.25" x14ac:dyDescent="0.2">
      <c r="A29" s="62" t="s">
        <v>103</v>
      </c>
      <c r="B29" s="67"/>
      <c r="C29" s="67"/>
      <c r="D29" s="67"/>
      <c r="E29" s="67"/>
      <c r="F29" s="73"/>
      <c r="G29" s="104"/>
    </row>
    <row r="30" spans="1:7" ht="16.5" thickBot="1" x14ac:dyDescent="0.3">
      <c r="A30" s="74" t="s">
        <v>120</v>
      </c>
      <c r="B30" s="75"/>
      <c r="C30" s="75"/>
      <c r="D30" s="75"/>
      <c r="E30" s="75"/>
      <c r="F30" s="37"/>
      <c r="G30" s="4"/>
    </row>
    <row r="31" spans="1:7" ht="15.75" x14ac:dyDescent="0.25">
      <c r="A31" s="38"/>
      <c r="B31" s="36" t="s">
        <v>7</v>
      </c>
      <c r="C31" s="114" t="s">
        <v>154</v>
      </c>
      <c r="D31" s="115"/>
      <c r="E31" s="36" t="s">
        <v>7</v>
      </c>
      <c r="F31" s="4"/>
      <c r="G31" s="4"/>
    </row>
    <row r="32" spans="1:7" ht="15.75" x14ac:dyDescent="0.25">
      <c r="A32" s="39"/>
      <c r="B32" s="40" t="s">
        <v>153</v>
      </c>
      <c r="C32" s="41" t="s">
        <v>147</v>
      </c>
      <c r="D32" s="41" t="s">
        <v>148</v>
      </c>
      <c r="E32" s="40" t="s">
        <v>150</v>
      </c>
      <c r="F32" s="4"/>
      <c r="G32" s="4"/>
    </row>
    <row r="33" spans="1:7" x14ac:dyDescent="0.25">
      <c r="A33" s="27" t="s">
        <v>104</v>
      </c>
      <c r="B33" s="35">
        <v>70764244</v>
      </c>
      <c r="C33" s="36"/>
      <c r="D33" s="36"/>
      <c r="E33" s="37"/>
      <c r="F33" s="4"/>
      <c r="G33" s="4"/>
    </row>
    <row r="34" spans="1:7" x14ac:dyDescent="0.25">
      <c r="A34" s="27" t="s">
        <v>105</v>
      </c>
      <c r="B34" s="35">
        <v>15105876</v>
      </c>
      <c r="C34" s="36"/>
      <c r="D34" s="36"/>
      <c r="E34" s="37"/>
      <c r="F34" s="4"/>
      <c r="G34" s="4"/>
    </row>
    <row r="35" spans="1:7" ht="15.75" thickBot="1" x14ac:dyDescent="0.3">
      <c r="A35" s="76" t="s">
        <v>106</v>
      </c>
      <c r="B35" s="71">
        <v>55658368</v>
      </c>
      <c r="C35" s="76">
        <v>1.018</v>
      </c>
      <c r="D35" s="76">
        <v>1.0149999999999999</v>
      </c>
      <c r="E35" s="71">
        <f>B35*C35*D35</f>
        <v>57510121.903359994</v>
      </c>
      <c r="F35" s="105"/>
      <c r="G35" s="4"/>
    </row>
    <row r="36" spans="1:7" x14ac:dyDescent="0.25">
      <c r="A36" s="66" t="s">
        <v>149</v>
      </c>
      <c r="B36" s="67"/>
      <c r="C36" s="67"/>
      <c r="D36" s="36"/>
      <c r="E36" s="36"/>
      <c r="F36" s="36"/>
      <c r="G36" s="4"/>
    </row>
    <row r="37" spans="1:7" x14ac:dyDescent="0.25">
      <c r="A37" s="66" t="s">
        <v>155</v>
      </c>
      <c r="B37" s="42"/>
      <c r="C37" s="104"/>
      <c r="D37" s="4"/>
      <c r="E37" s="4"/>
      <c r="F37" s="4"/>
      <c r="G37" s="4"/>
    </row>
  </sheetData>
  <mergeCells count="1">
    <mergeCell ref="C31:D31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Innehåll</vt:lpstr>
      <vt:lpstr>Tabell 1</vt:lpstr>
      <vt:lpstr>Tabell 2</vt:lpstr>
      <vt:lpstr>'Tabell 2'!Utskriftsområde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Runestav Sofia ESA/BFN/OE-Ö</cp:lastModifiedBy>
  <cp:lastPrinted>2014-08-22T08:51:22Z</cp:lastPrinted>
  <dcterms:created xsi:type="dcterms:W3CDTF">2012-10-25T11:29:47Z</dcterms:created>
  <dcterms:modified xsi:type="dcterms:W3CDTF">2022-12-05T14:16:38Z</dcterms:modified>
</cp:coreProperties>
</file>