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120" windowWidth="12120" windowHeight="9120" activeTab="0"/>
  </bookViews>
  <sheets>
    <sheet name="Blad1" sheetId="1" r:id="rId1"/>
    <sheet name="Blad2" sheetId="2" state="hidden" r:id="rId2"/>
  </sheets>
  <definedNames>
    <definedName name="_xlnm.Print_Area" localSheetId="0">'Blad1'!$B$1:$D$44</definedName>
    <definedName name="_xlnm.Print_Titles" localSheetId="1">'Blad2'!$B:$B</definedName>
  </definedNames>
  <calcPr fullCalcOnLoad="1"/>
</workbook>
</file>

<file path=xl/sharedStrings.xml><?xml version="1.0" encoding="utf-8"?>
<sst xmlns="http://schemas.openxmlformats.org/spreadsheetml/2006/main" count="1036" uniqueCount="709">
  <si>
    <t>Upplands Väsby</t>
  </si>
  <si>
    <t>Folkmängd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</si>
  <si>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</si>
  <si>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</si>
  <si>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</si>
  <si>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</si>
  <si>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</si>
  <si>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</si>
  <si>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</si>
  <si>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</si>
  <si>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</si>
  <si>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</si>
  <si>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</si>
  <si>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</si>
  <si>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</si>
  <si>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</si>
  <si>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</si>
  <si>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</si>
  <si>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</si>
  <si>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</si>
  <si>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</si>
  <si>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</si>
  <si>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</si>
  <si>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</si>
  <si>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</si>
  <si>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</si>
  <si>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</si>
  <si>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</si>
  <si>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</si>
  <si>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</si>
  <si>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</si>
  <si>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</si>
  <si>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</si>
  <si>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</si>
  <si>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</si>
  <si>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</si>
  <si>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</si>
  <si>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</si>
  <si>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</si>
  <si>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</si>
  <si>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</si>
  <si>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</si>
  <si>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</si>
  <si>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</si>
  <si>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</si>
  <si>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</si>
  <si>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</si>
  <si>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</si>
  <si>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</si>
  <si>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</si>
  <si>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</si>
  <si>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</si>
  <si>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</si>
  <si>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</si>
  <si>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</si>
  <si>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</si>
  <si>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</si>
  <si>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</si>
  <si>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</si>
  <si>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</si>
  <si>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</si>
  <si>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</si>
  <si>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</si>
  <si>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</si>
  <si>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</si>
  <si>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</si>
  <si>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</si>
  <si>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</si>
  <si>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</si>
  <si>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</si>
  <si>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</si>
  <si>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</si>
  <si>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</si>
  <si>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</si>
  <si>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</si>
  <si>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</si>
  <si>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</si>
  <si>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</si>
  <si>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</si>
  <si>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</si>
  <si>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</si>
  <si>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</si>
  <si>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</si>
  <si>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</si>
  <si>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</si>
  <si>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</si>
  <si>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</si>
  <si>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</si>
  <si>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</si>
  <si>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</si>
  <si>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</si>
  <si>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</si>
  <si>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</si>
  <si>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</si>
  <si>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</si>
  <si>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</si>
  <si>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</si>
  <si>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</si>
  <si>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</si>
  <si>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</si>
  <si>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</si>
  <si>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</si>
  <si>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</si>
  <si>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</si>
  <si>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</si>
  <si>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</si>
  <si>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</si>
  <si>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</si>
  <si>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</si>
  <si>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</si>
  <si>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</si>
  <si>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</si>
  <si>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</si>
  <si>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</si>
  <si>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</si>
  <si>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</si>
  <si>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</si>
  <si>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</si>
  <si>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</si>
  <si>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</si>
  <si>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</si>
  <si>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</si>
  <si>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</si>
  <si>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</si>
  <si>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</si>
  <si>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</si>
  <si>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</si>
  <si>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</si>
  <si>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</si>
  <si>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</si>
  <si>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</si>
  <si>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</si>
  <si>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</si>
  <si>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</si>
  <si>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</si>
  <si>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</si>
  <si>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</si>
  <si>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</si>
  <si>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</si>
  <si>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</si>
  <si>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</si>
  <si>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</si>
  <si>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</si>
  <si>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</si>
  <si>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</si>
  <si>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</si>
  <si>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</si>
  <si>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</si>
  <si>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</si>
  <si>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</si>
  <si>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</si>
  <si>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</si>
  <si>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</si>
  <si>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</si>
  <si>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</si>
  <si>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</si>
  <si>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</si>
  <si>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</si>
  <si>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</si>
  <si>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</si>
  <si>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</si>
  <si>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</si>
  <si>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</si>
  <si>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</si>
  <si>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</si>
  <si>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</si>
  <si>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</si>
  <si>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</si>
  <si>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</si>
  <si>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</si>
  <si>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</si>
  <si>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</si>
  <si>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</si>
  <si>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</si>
  <si>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</si>
  <si>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</si>
  <si>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</si>
  <si>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</si>
  <si>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</si>
  <si>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</si>
  <si>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</si>
  <si>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</si>
  <si>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</si>
  <si>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</si>
  <si>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</si>
  <si>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</si>
  <si>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</si>
  <si>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</si>
  <si>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</si>
  <si>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</si>
  <si>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</si>
  <si>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</si>
  <si>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</si>
  <si>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</si>
  <si>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</si>
  <si>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</si>
  <si>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</si>
  <si>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</si>
  <si>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</si>
  <si>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</si>
  <si>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</si>
  <si>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</si>
  <si>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</si>
  <si>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</si>
  <si>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</si>
  <si>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</si>
  <si>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</si>
  <si>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</si>
  <si>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</si>
  <si>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</si>
  <si>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</si>
  <si>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</si>
  <si>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</si>
  <si>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</si>
  <si>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</si>
  <si>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</si>
  <si>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</si>
  <si>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</si>
  <si>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</si>
  <si>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</si>
  <si>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</si>
  <si>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</si>
  <si>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</si>
  <si>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</si>
  <si>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</si>
  <si>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</si>
  <si>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</si>
  <si>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</si>
  <si>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</si>
  <si>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</si>
  <si>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</si>
  <si>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</si>
  <si>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</si>
  <si>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</si>
  <si>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</si>
  <si>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</si>
  <si>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</si>
  <si>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</si>
  <si>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</si>
  <si>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</si>
  <si>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</si>
  <si>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</si>
  <si>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</si>
  <si>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</si>
  <si>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</si>
  <si>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</si>
  <si>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</si>
  <si>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</si>
  <si>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</si>
  <si>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</si>
  <si>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</si>
  <si>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</si>
  <si>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</si>
  <si>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</si>
  <si>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</si>
  <si>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</si>
  <si>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</si>
  <si>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</si>
  <si>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</si>
  <si>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</si>
  <si>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</si>
  <si>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</si>
  <si>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</si>
  <si>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</si>
  <si>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</si>
  <si>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</si>
  <si>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</si>
  <si>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</si>
  <si>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</si>
  <si>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</si>
  <si>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</si>
  <si>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</si>
  <si>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</si>
  <si>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</si>
  <si>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</si>
  <si>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</si>
  <si>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</si>
  <si>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</si>
  <si>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</si>
  <si>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</si>
  <si>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</si>
  <si>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</si>
  <si>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</si>
  <si>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</si>
  <si>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</si>
  <si>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</si>
  <si>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</si>
  <si>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</si>
  <si>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</si>
  <si>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</si>
  <si>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</si>
  <si>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</si>
  <si>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</si>
  <si>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</si>
  <si>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</si>
  <si>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</si>
  <si>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</si>
  <si>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</si>
  <si>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</si>
  <si>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</si>
  <si>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</si>
  <si>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</si>
  <si>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</si>
  <si>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</si>
  <si>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</si>
  <si>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</si>
  <si>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</si>
  <si>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</si>
  <si>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</si>
  <si>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</si>
  <si>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</si>
  <si>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</si>
  <si>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</si>
  <si>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</si>
  <si>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</si>
  <si>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</si>
  <si>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</si>
  <si>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</si>
  <si>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</si>
  <si>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</si>
  <si>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</si>
  <si>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</si>
  <si>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</si>
  <si>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</si>
  <si>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</si>
  <si>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</si>
  <si>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</si>
  <si>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</si>
  <si>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</si>
  <si>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</si>
  <si>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</si>
  <si>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</si>
  <si>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</si>
  <si>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</si>
  <si>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</si>
  <si>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</si>
  <si>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</si>
  <si>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</si>
  <si>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</si>
  <si>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</si>
  <si>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</si>
  <si>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</si>
  <si>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</si>
  <si>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</si>
  <si>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</si>
  <si>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</si>
  <si>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</si>
  <si>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</si>
  <si>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</si>
  <si>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</si>
  <si>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</si>
  <si>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</si>
  <si>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</si>
  <si>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</si>
  <si>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</si>
  <si>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</si>
  <si>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</si>
  <si>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</si>
  <si>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</si>
  <si>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</si>
  <si>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</si>
  <si>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</si>
  <si>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</si>
  <si>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</si>
  <si>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</si>
  <si>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</si>
  <si>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</si>
  <si>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</si>
  <si>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</si>
  <si>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</si>
  <si>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</si>
  <si>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</si>
  <si>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</si>
  <si>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</si>
  <si>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</si>
  <si>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</si>
  <si>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</si>
  <si>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</si>
  <si>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</si>
  <si>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</si>
  <si>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</si>
  <si>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</si>
  <si>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</si>
  <si>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</si>
  <si>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</si>
  <si>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</si>
  <si>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</si>
  <si>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</si>
  <si>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</si>
  <si>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</si>
  <si>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</si>
  <si>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</si>
  <si>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</si>
  <si>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</si>
  <si>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</si>
  <si>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</si>
  <si>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</si>
  <si>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</si>
  <si>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</si>
  <si>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</si>
  <si>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</si>
  <si>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</si>
  <si>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</si>
  <si>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</si>
  <si>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</si>
  <si>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</si>
  <si>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</si>
  <si>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</si>
  <si>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</si>
  <si>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</si>
  <si>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</si>
  <si>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</si>
  <si>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</si>
  <si>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</si>
  <si>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</si>
  <si>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</si>
  <si>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</si>
  <si>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</si>
  <si>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</si>
  <si>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</si>
  <si>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</si>
  <si>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</si>
  <si>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</si>
  <si>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</si>
  <si>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</si>
  <si>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</si>
  <si>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</si>
  <si>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</si>
  <si>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</si>
  <si>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</si>
  <si>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</si>
  <si>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</si>
  <si>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</si>
  <si>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</si>
  <si>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</si>
  <si>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</si>
  <si>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</si>
  <si>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</si>
  <si>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</si>
  <si>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</si>
  <si>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</si>
  <si>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</si>
  <si>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</si>
  <si>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</si>
  <si>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</si>
  <si>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</si>
  <si>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</si>
  <si>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</si>
  <si>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</si>
  <si>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</si>
  <si>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</si>
  <si>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</si>
  <si>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</si>
  <si>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</si>
  <si>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</si>
  <si>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</si>
  <si>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</si>
  <si>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</si>
  <si>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</si>
  <si>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</si>
  <si>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</si>
  <si>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</si>
  <si>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</si>
  <si>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</si>
  <si>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</si>
  <si>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</si>
  <si>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</si>
  <si>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</si>
  <si>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</si>
  <si>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</si>
  <si>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</si>
  <si>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</si>
  <si>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</si>
  <si>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</si>
  <si>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</si>
  <si>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</si>
  <si>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</si>
  <si>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</si>
  <si>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</si>
  <si>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</si>
  <si>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</si>
  <si>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</si>
  <si>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</si>
  <si>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</si>
  <si>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</si>
  <si>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</si>
  <si>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</si>
  <si>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</si>
  <si>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</si>
  <si>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</si>
  <si>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</si>
  <si>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</si>
  <si>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</si>
  <si>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</si>
  <si>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</si>
  <si>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</si>
  <si>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</si>
  <si>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</si>
  <si>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</si>
  <si>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</si>
  <si>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</si>
  <si>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</si>
  <si>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</si>
  <si>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</si>
  <si>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</si>
  <si>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</si>
  <si>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</si>
  <si>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</si>
  <si>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</si>
  <si>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</si>
  <si>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</si>
  <si>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</si>
  <si>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</si>
  <si>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</si>
  <si>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</si>
  <si>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</si>
  <si>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</si>
  <si>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</si>
  <si>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</si>
  <si>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</si>
  <si>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</si>
  <si>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</si>
  <si>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</si>
  <si>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</si>
  <si>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</si>
  <si>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</si>
  <si>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</si>
  <si>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</si>
  <si>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</si>
  <si>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</si>
  <si>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</si>
  <si>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</si>
  <si>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</si>
  <si>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</si>
  <si>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</si>
  <si>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</si>
  <si>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</si>
  <si>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</si>
  <si>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</si>
  <si>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</si>
  <si>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</si>
  <si>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</si>
  <si>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</si>
  <si>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</si>
  <si>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</si>
  <si>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</si>
  <si>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</si>
  <si>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</si>
  <si>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</si>
  <si>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</si>
  <si>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</si>
  <si>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</si>
  <si>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</si>
  <si>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</si>
  <si>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</si>
  <si>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</si>
  <si>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</si>
  <si>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</si>
  <si>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</si>
  <si>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</si>
  <si>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</si>
  <si>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</si>
  <si>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</si>
  <si>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</si>
  <si>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</si>
  <si>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</si>
  <si>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</si>
  <si>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</si>
  <si>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</si>
  <si>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</si>
  <si>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</si>
  <si>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</si>
  <si>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</si>
  <si>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</si>
  <si>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</si>
  <si>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</si>
  <si>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</si>
  <si>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</si>
  <si>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</si>
  <si>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A. Externa löner (kol C)</t>
  </si>
  <si>
    <t>B. Entreprenader och köp av verksamhet (kol F)</t>
  </si>
  <si>
    <t>D. Internt fördelade kostnader, kommunnyckel</t>
  </si>
  <si>
    <t>E. Internt fördelade kostnader, SCB-nyckel</t>
  </si>
  <si>
    <t>J. Försäljning av verksamhet till andra kommuner</t>
  </si>
  <si>
    <t>Summa beräknade personalkostnader</t>
  </si>
  <si>
    <t>- tkr</t>
  </si>
  <si>
    <t>Beräknat belopp för bidrag(+)/avgift(-), kr per invånare</t>
  </si>
  <si>
    <t>Namn</t>
  </si>
  <si>
    <t>Standard-</t>
  </si>
  <si>
    <t>Ersättning</t>
  </si>
  <si>
    <t>Lönekost-</t>
  </si>
  <si>
    <t>Summa</t>
  </si>
  <si>
    <t>Varav</t>
  </si>
  <si>
    <t>Över-</t>
  </si>
  <si>
    <t>Personal-</t>
  </si>
  <si>
    <t>Beräknat</t>
  </si>
  <si>
    <t>Utjämnings-</t>
  </si>
  <si>
    <t>kostnad</t>
  </si>
  <si>
    <t xml:space="preserve">Externa </t>
  </si>
  <si>
    <t>Entreprenad</t>
  </si>
  <si>
    <t>Interna köp</t>
  </si>
  <si>
    <t xml:space="preserve">Interna </t>
  </si>
  <si>
    <t>beräknade</t>
  </si>
  <si>
    <t>personal-</t>
  </si>
  <si>
    <t>skjutande</t>
  </si>
  <si>
    <t>kostnads-</t>
  </si>
  <si>
    <t>belopp för</t>
  </si>
  <si>
    <t>för LSS-</t>
  </si>
  <si>
    <t>index</t>
  </si>
  <si>
    <t xml:space="preserve">och köp av </t>
  </si>
  <si>
    <t>från Fk,</t>
  </si>
  <si>
    <t>kostnader</t>
  </si>
  <si>
    <t>bidrag(+)/</t>
  </si>
  <si>
    <t>insatser,</t>
  </si>
  <si>
    <t>tkr</t>
  </si>
  <si>
    <t xml:space="preserve">huvud- och </t>
  </si>
  <si>
    <t>PO-påslag</t>
  </si>
  <si>
    <t>från Fk</t>
  </si>
  <si>
    <t>intäkter</t>
  </si>
  <si>
    <t>kostnader,</t>
  </si>
  <si>
    <t>avgift(-),</t>
  </si>
  <si>
    <t>stödverk-</t>
  </si>
  <si>
    <t>ojusterad,</t>
  </si>
  <si>
    <t>kr per inv</t>
  </si>
  <si>
    <t>Beräknade personalkostnader, tkr:</t>
  </si>
  <si>
    <t>C. Interna köp och övriga interna kostnader (kol L)</t>
  </si>
  <si>
    <t>Beräkning av personalkostnadsindex</t>
  </si>
  <si>
    <t>Ange kommun:</t>
  </si>
  <si>
    <t>F. Interna intäkter (kol S)</t>
  </si>
  <si>
    <t>A. S:a beräknade personalkostnader (enligt ovan), tkr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</si>
  <si>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</si>
  <si>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till Fk</t>
  </si>
  <si>
    <t>Beräknade belopp i tkr</t>
  </si>
  <si>
    <t>Interna kostnader exkl. lokaler</t>
  </si>
  <si>
    <t>Beräknad</t>
  </si>
  <si>
    <t>Fördelad gemensam</t>
  </si>
  <si>
    <t>löner</t>
  </si>
  <si>
    <t>verksamhet</t>
  </si>
  <si>
    <t>[50-51,</t>
  </si>
  <si>
    <t>nyckel</t>
  </si>
  <si>
    <t>kol C</t>
  </si>
  <si>
    <t>70%</t>
  </si>
  <si>
    <t>53, 54</t>
  </si>
  <si>
    <t>samhet</t>
  </si>
  <si>
    <t xml:space="preserve"> 55x2]</t>
  </si>
  <si>
    <t>[463, 464]</t>
  </si>
  <si>
    <t>radnr</t>
  </si>
  <si>
    <t>513</t>
  </si>
  <si>
    <t>köp av</t>
  </si>
  <si>
    <t>verksam-</t>
  </si>
  <si>
    <t>het m.m.</t>
  </si>
  <si>
    <t>ersättn</t>
  </si>
  <si>
    <t>försäljn</t>
  </si>
  <si>
    <t>för . . .</t>
  </si>
  <si>
    <t>justerad o</t>
  </si>
  <si>
    <t>uppräknad,</t>
  </si>
  <si>
    <t>G. Ersättning från Försäkringskassan [354]</t>
  </si>
  <si>
    <t>H. Ersättning till Försäkringskassan [4538]</t>
  </si>
  <si>
    <t>D. Överskjutande personalkostnader, tkr (A - C)</t>
  </si>
  <si>
    <t>E. Överskjutande personalkostnader, 70 %, tkr (0,7 x D)</t>
  </si>
  <si>
    <t>Utjämningsbidrag, kronor</t>
  </si>
  <si>
    <t>0331</t>
  </si>
  <si>
    <t>(För kommentarer, se "Beräkningsexempel")</t>
  </si>
  <si>
    <t>Malung-Sälen</t>
  </si>
  <si>
    <t>Standardkostnad för LSS m.m. (s:a insatser x kostnad per insats)</t>
  </si>
  <si>
    <t>Grundläggande standardkostnad</t>
  </si>
  <si>
    <t>2. Kostnadsskillnader p.g.a. skillnader i behov av stöd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</si>
  <si>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</si>
  <si>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</si>
  <si>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</si>
  <si>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B. Grundläggande standardkostnad (enligt avdelning 1), tkr</t>
  </si>
  <si>
    <t>C. - varav personalkostnader, 85 %, tkr (0,85 x B)</t>
  </si>
  <si>
    <t>3. Beräkning av utjämningsbidrag/utjämningsavgift</t>
  </si>
  <si>
    <t>Utjämningsbidrag/utjämningsavgift</t>
  </si>
  <si>
    <t>Utjämningsavgift, kronor</t>
  </si>
  <si>
    <t>Grund-</t>
  </si>
  <si>
    <t>till Fk,</t>
  </si>
  <si>
    <t>läggande</t>
  </si>
  <si>
    <t>Försälj-</t>
  </si>
  <si>
    <t>85 % av</t>
  </si>
  <si>
    <t>bidrag,</t>
  </si>
  <si>
    <t>avgift,</t>
  </si>
  <si>
    <t>standard-</t>
  </si>
  <si>
    <t>ning av</t>
  </si>
  <si>
    <t>nader inkl</t>
  </si>
  <si>
    <t>inkl PK-IX,</t>
  </si>
  <si>
    <t>kronor</t>
  </si>
  <si>
    <t>kostnad,</t>
  </si>
  <si>
    <t>och övriga</t>
  </si>
  <si>
    <t>(85%)</t>
  </si>
  <si>
    <t>(PK-IX)</t>
  </si>
  <si>
    <t>interna</t>
  </si>
  <si>
    <t>Kommun-</t>
  </si>
  <si>
    <t xml:space="preserve">SCB- </t>
  </si>
  <si>
    <t>het till</t>
  </si>
  <si>
    <t>andra</t>
  </si>
  <si>
    <t>av verk-</t>
  </si>
  <si>
    <t>kom-</t>
  </si>
  <si>
    <t>muner</t>
  </si>
  <si>
    <t>Lönekostnader inkl 38,56 % PO-påslag (A x 1,3856)</t>
  </si>
  <si>
    <t>Utjämning av LSS-kostnader mellan kommuner, utjämningsåret 2012</t>
  </si>
  <si>
    <t>1. Grundläggande standardkostnad 2010, tkr</t>
  </si>
  <si>
    <r>
      <t xml:space="preserve">Beräkningsunderlag från </t>
    </r>
    <r>
      <rPr>
        <b/>
        <i/>
        <sz val="10"/>
        <rFont val="Arial"/>
        <family val="2"/>
      </rPr>
      <t>RS 2010</t>
    </r>
    <r>
      <rPr>
        <i/>
        <sz val="10"/>
        <rFont val="Arial"/>
        <family val="2"/>
      </rPr>
      <t>, tkr:</t>
    </r>
  </si>
  <si>
    <r>
      <t xml:space="preserve">F. </t>
    </r>
    <r>
      <rPr>
        <i/>
        <sz val="10"/>
        <rFont val="Arial"/>
        <family val="2"/>
      </rPr>
      <t>Personalkostnadsindex 2010</t>
    </r>
    <r>
      <rPr>
        <sz val="10"/>
        <rFont val="Arial"/>
        <family val="2"/>
      </rPr>
      <t xml:space="preserve"> (PK-IX, avr. till 3 dec; (B + E) / B) </t>
    </r>
  </si>
  <si>
    <t>Standardkostnad inklusive PK-IX (2010 års nivå), tkr</t>
  </si>
  <si>
    <t>Standardkostnad korrigerad och omräknad till 2012 års nivå</t>
  </si>
  <si>
    <t>Uppgifter från RS 2010, belopp i tkr</t>
  </si>
  <si>
    <t>Folkmängd den 1 november 2011</t>
  </si>
  <si>
    <t>- kronor per invånare (riksmedelvärde: 3 820)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</si>
</sst>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0000"/>
    <numFmt numFmtId="166" formatCode="0000"/>
    <numFmt numFmtId="167" formatCode="0.000"/>
    <numFmt numFmtId="168" formatCode="#,##0.0000"/>
    <numFmt numFmtId="169" formatCode="#,##0.000"/>
    <numFmt numFmtId="170" formatCode="#,##0_ ;\-#,##0\ "/>
    <numFmt numFmtId="171" formatCode="#,##0.0"/>
    <numFmt numFmtId="172" formatCode="0.000000000"/>
    <numFmt numFmtId="173" formatCode="0.000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67" fontId="0" fillId="0" borderId="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/>
    </xf>
    <xf numFmtId="3" fontId="0" fillId="0" borderId="0" xfId="0" applyNumberFormat="1" applyFont="1" applyAlignment="1" applyProtection="1" quotePrefix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3" fontId="0" fillId="0" borderId="0" xfId="57" applyNumberFormat="1" applyFont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381000</xdr:colOff>
      <xdr:row>4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572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52"/>
  <sheetViews>
    <sheetView showGridLines="0" tabSelected="1" zoomScalePageLayoutView="0" workbookViewId="0" topLeftCell="A1">
      <selection activeCell="D1" sqref="D1"/>
    </sheetView>
  </sheetViews>
  <sheetFormatPr defaultColWidth="0" defaultRowHeight="12.75" zeroHeight="1"/>
  <cols>
    <col min="1" max="1" width="3.8515625" style="2" customWidth="1"/>
    <col min="2" max="2" width="55.7109375" style="2" customWidth="1"/>
    <col min="3" max="3" width="20.28125" style="3" customWidth="1"/>
    <col min="4" max="4" width="10.7109375" style="2" customWidth="1"/>
    <col min="5" max="16384" width="53.28125" style="2" hidden="1" customWidth="1"/>
  </cols>
  <sheetData>
    <row r="1" spans="2:3" ht="18" customHeight="1">
      <c r="B1" s="18" t="s">
        <v>700</v>
      </c>
      <c r="C1" s="8"/>
    </row>
    <row r="2" spans="1:3" ht="12.75" customHeight="1">
      <c r="A2" s="6"/>
      <c r="B2" s="14" t="s">
        <v>662</v>
      </c>
      <c r="C2" s="9"/>
    </row>
    <row r="3" spans="1:3" ht="21" customHeight="1">
      <c r="A3" s="6"/>
      <c r="B3" s="10"/>
      <c r="C3" s="17" t="s">
        <v>627</v>
      </c>
    </row>
    <row r="4" spans="1:3" ht="12.75" customHeight="1">
      <c r="A4" s="6"/>
      <c r="B4" s="10"/>
      <c r="C4" s="13" t="s">
        <v>290</v>
      </c>
    </row>
    <row r="5" spans="1:3" ht="18" customHeight="1">
      <c r="A5" s="6"/>
      <c r="B5" s="19" t="s">
        <v>701</v>
      </c>
      <c r="C5" s="11"/>
    </row>
    <row r="6" spans="1:3" ht="12.75" customHeight="1">
      <c r="A6" s="6"/>
      <c r="B6" s="10" t="s">
        <v>664</v>
      </c>
      <c r="C6" s="11">
        <f>VLOOKUP($C$4,Blad2!$B$11:$AP$300,2,0)</f>
        <v>82971.977</v>
      </c>
    </row>
    <row r="7" spans="1:3" ht="12.75" customHeight="1">
      <c r="A7" s="6"/>
      <c r="B7" s="20" t="s">
        <v>630</v>
      </c>
      <c r="C7" s="11">
        <f>VLOOKUP($C$4,Blad2!$B$11:$AP$300,3,0)</f>
        <v>8192</v>
      </c>
    </row>
    <row r="8" spans="1:3" s="1" customFormat="1" ht="12.75" customHeight="1">
      <c r="A8" s="7"/>
      <c r="B8" s="12" t="s">
        <v>665</v>
      </c>
      <c r="C8" s="11">
        <f>VLOOKUP($C$4,Blad2!$B$11:$AP$300,4,0)</f>
        <v>91163.977</v>
      </c>
    </row>
    <row r="9" spans="1:4" ht="24" customHeight="1">
      <c r="A9" s="6"/>
      <c r="B9" s="19" t="s">
        <v>666</v>
      </c>
      <c r="C9" s="11"/>
      <c r="D9"/>
    </row>
    <row r="10" spans="1:4" ht="12.75" customHeight="1">
      <c r="A10" s="6"/>
      <c r="B10" s="21" t="s">
        <v>702</v>
      </c>
      <c r="D10"/>
    </row>
    <row r="11" spans="1:4" ht="12.75" customHeight="1">
      <c r="A11" s="6"/>
      <c r="B11" s="10" t="s">
        <v>579</v>
      </c>
      <c r="C11" s="11">
        <f>VLOOKUP($C$4,Blad2!$B$11:$AP$300,5,0)</f>
        <v>60074</v>
      </c>
      <c r="D11"/>
    </row>
    <row r="12" spans="1:4" ht="12.75" customHeight="1">
      <c r="A12" s="6"/>
      <c r="B12" s="10" t="s">
        <v>580</v>
      </c>
      <c r="C12" s="11">
        <f>VLOOKUP($C$4,Blad2!$B$11:$AP$300,6,0)</f>
        <v>22917</v>
      </c>
      <c r="D12"/>
    </row>
    <row r="13" spans="1:4" ht="12.75" customHeight="1">
      <c r="A13" s="6"/>
      <c r="B13" s="10" t="s">
        <v>625</v>
      </c>
      <c r="C13" s="11">
        <f>VLOOKUP($C$4,Blad2!$B$11:$AP$300,7,0)</f>
        <v>2906</v>
      </c>
      <c r="D13"/>
    </row>
    <row r="14" spans="1:3" ht="12.75" customHeight="1">
      <c r="A14" s="6"/>
      <c r="B14" s="22" t="s">
        <v>581</v>
      </c>
      <c r="C14" s="11">
        <f>VLOOKUP($C$4,Blad2!$B$11:$AP$300,8,0)</f>
        <v>0</v>
      </c>
    </row>
    <row r="15" spans="1:3" ht="12.75" customHeight="1">
      <c r="A15" s="6"/>
      <c r="B15" s="22" t="s">
        <v>582</v>
      </c>
      <c r="C15" s="11">
        <f>VLOOKUP($C$4,Blad2!$B$11:$AP$300,9,0)</f>
        <v>4757</v>
      </c>
    </row>
    <row r="16" spans="1:3" ht="12.75" customHeight="1">
      <c r="A16" s="6"/>
      <c r="B16" s="10" t="s">
        <v>628</v>
      </c>
      <c r="C16" s="11">
        <f>VLOOKUP($C$4,Blad2!$B$11:$AP$300,10,0)</f>
        <v>309</v>
      </c>
    </row>
    <row r="17" spans="1:3" ht="12.75" customHeight="1">
      <c r="A17" s="6"/>
      <c r="B17" s="10" t="s">
        <v>656</v>
      </c>
      <c r="C17" s="11">
        <f>VLOOKUP($C$4,Blad2!$B$11:$AP$300,11,0)</f>
        <v>23273</v>
      </c>
    </row>
    <row r="18" spans="1:3" ht="12.75" customHeight="1">
      <c r="A18" s="6"/>
      <c r="B18" s="10" t="s">
        <v>657</v>
      </c>
      <c r="C18" s="11">
        <f>VLOOKUP($C$4,Blad2!$B$11:$AP$300,12,0)</f>
        <v>8192</v>
      </c>
    </row>
    <row r="19" spans="1:3" ht="12.75" customHeight="1">
      <c r="A19" s="6"/>
      <c r="B19" s="22" t="s">
        <v>583</v>
      </c>
      <c r="C19" s="11">
        <f>VLOOKUP($C$4,Blad2!$B$11:$AP$300,13,0)</f>
        <v>135</v>
      </c>
    </row>
    <row r="20" spans="1:3" ht="21" customHeight="1">
      <c r="A20" s="6"/>
      <c r="B20" s="23" t="s">
        <v>624</v>
      </c>
      <c r="C20" s="11"/>
    </row>
    <row r="21" spans="1:3" ht="12.75" customHeight="1">
      <c r="A21" s="6"/>
      <c r="B21" s="15" t="s">
        <v>699</v>
      </c>
      <c r="C21" s="11">
        <f>VLOOKUP($C$4,Blad2!$B$11:$AP$300,14,0)</f>
        <v>83238.53439999999</v>
      </c>
    </row>
    <row r="22" spans="1:3" ht="12.75" customHeight="1">
      <c r="A22" s="6"/>
      <c r="B22" s="24" t="s">
        <v>667</v>
      </c>
      <c r="C22" s="11">
        <f>VLOOKUP($C$4,Blad2!$B$11:$AP$300,15,0)</f>
        <v>25993</v>
      </c>
    </row>
    <row r="23" spans="1:3" ht="12.75" customHeight="1">
      <c r="A23" s="6"/>
      <c r="B23" s="25" t="s">
        <v>668</v>
      </c>
      <c r="C23" s="11">
        <f>VLOOKUP($C$4,Blad2!$B$11:$AP$300,16,0)</f>
        <v>-20159.45</v>
      </c>
    </row>
    <row r="24" spans="1:3" ht="12.75" customHeight="1">
      <c r="A24" s="6"/>
      <c r="B24" s="25" t="s">
        <v>669</v>
      </c>
      <c r="C24" s="11">
        <f>VLOOKUP($C$4,Blad2!$B$11:$AP$300,17,0)</f>
        <v>3006.7900000000004</v>
      </c>
    </row>
    <row r="25" spans="2:3" s="14" customFormat="1" ht="12.75" customHeight="1">
      <c r="B25" s="23" t="s">
        <v>584</v>
      </c>
      <c r="C25" s="11">
        <f>VLOOKUP($C$4,Blad2!$B$11:$AP$300,18,0)</f>
        <v>92078.87439999999</v>
      </c>
    </row>
    <row r="26" spans="2:3" s="14" customFormat="1" ht="21" customHeight="1">
      <c r="B26" s="23" t="s">
        <v>626</v>
      </c>
      <c r="C26" s="11"/>
    </row>
    <row r="27" spans="2:3" s="14" customFormat="1" ht="12.75" customHeight="1">
      <c r="B27" s="15" t="s">
        <v>629</v>
      </c>
      <c r="C27" s="11">
        <f>VLOOKUP($C$4,Blad2!$B$11:$AP$300,18,0)</f>
        <v>92078.87439999999</v>
      </c>
    </row>
    <row r="28" spans="2:4" ht="12.75" customHeight="1">
      <c r="B28" s="15" t="s">
        <v>670</v>
      </c>
      <c r="C28" s="11">
        <f>VLOOKUP($C$4,Blad2!$B$11:$AP$300,19,0)</f>
        <v>91163.977</v>
      </c>
      <c r="D28" s="14"/>
    </row>
    <row r="29" spans="2:4" ht="12.75" customHeight="1">
      <c r="B29" s="15" t="s">
        <v>671</v>
      </c>
      <c r="C29" s="11">
        <f>VLOOKUP($C$4,Blad2!$B$11:$AP$300,20,0)</f>
        <v>77489.38045</v>
      </c>
      <c r="D29" s="14"/>
    </row>
    <row r="30" spans="2:4" ht="12.75" customHeight="1">
      <c r="B30" s="16" t="s">
        <v>658</v>
      </c>
      <c r="C30" s="11">
        <f>VLOOKUP($C$4,Blad2!$B$11:$AP$300,21,0)</f>
        <v>14589.49394999999</v>
      </c>
      <c r="D30" s="14"/>
    </row>
    <row r="31" spans="2:4" ht="12.75" customHeight="1">
      <c r="B31" s="16" t="s">
        <v>659</v>
      </c>
      <c r="C31" s="11">
        <f>VLOOKUP($C$4,Blad2!$B$11:$AP$300,22,0)</f>
        <v>10212.645764999992</v>
      </c>
      <c r="D31" s="14"/>
    </row>
    <row r="32" spans="2:4" ht="12.75" customHeight="1">
      <c r="B32" s="16" t="s">
        <v>703</v>
      </c>
      <c r="C32" s="34">
        <f>VLOOKUP($C$4,Blad2!$B$11:$AP$300,23,0)</f>
        <v>1.112</v>
      </c>
      <c r="D32" s="14"/>
    </row>
    <row r="33" spans="2:4" ht="24" customHeight="1">
      <c r="B33" s="19" t="s">
        <v>672</v>
      </c>
      <c r="C33" s="11"/>
      <c r="D33" s="14"/>
    </row>
    <row r="34" spans="2:4" ht="12.75" customHeight="1">
      <c r="B34" s="16" t="s">
        <v>707</v>
      </c>
      <c r="C34" s="11">
        <f>VLOOKUP($C$4,Blad2!$B$11:$AP$300,24,0)</f>
        <v>27565</v>
      </c>
      <c r="D34" s="14"/>
    </row>
    <row r="35" spans="2:4" ht="12.75" customHeight="1">
      <c r="B35" s="16" t="s">
        <v>704</v>
      </c>
      <c r="C35" s="11">
        <f>VLOOKUP($C$4,Blad2!$B$11:$AP$300,25,0)</f>
        <v>101374.342424</v>
      </c>
      <c r="D35" s="14"/>
    </row>
    <row r="36" spans="2:4" ht="12.75" customHeight="1">
      <c r="B36" s="16" t="s">
        <v>705</v>
      </c>
      <c r="C36" s="11"/>
      <c r="D36" s="14"/>
    </row>
    <row r="37" spans="2:4" ht="12.75" customHeight="1">
      <c r="B37" s="26" t="s">
        <v>585</v>
      </c>
      <c r="C37" s="11">
        <f>VLOOKUP($C$4,Blad2!$B$11:$AP$300,26,0)</f>
        <v>102773.23962386475</v>
      </c>
      <c r="D37" s="14"/>
    </row>
    <row r="38" spans="2:4" ht="12.75" customHeight="1">
      <c r="B38" s="26" t="s">
        <v>708</v>
      </c>
      <c r="C38" s="11">
        <f>VLOOKUP($C$4,Blad2!$B$11:$AP$300,27,0)</f>
        <v>3728.3961408984133</v>
      </c>
      <c r="D38" s="14"/>
    </row>
    <row r="39" spans="2:4" ht="12.75" customHeight="1">
      <c r="B39" s="16" t="s">
        <v>586</v>
      </c>
      <c r="C39" s="11">
        <f>VLOOKUP($C$4,Blad2!$B$11:$AP$300,28,0)</f>
        <v>-91.80959091861587</v>
      </c>
      <c r="D39" s="14"/>
    </row>
    <row r="40" spans="2:4" ht="18" customHeight="1">
      <c r="B40" s="27" t="s">
        <v>673</v>
      </c>
      <c r="C40" s="11"/>
      <c r="D40" s="14"/>
    </row>
    <row r="41" spans="2:4" ht="12.75" customHeight="1">
      <c r="B41" s="16" t="s">
        <v>660</v>
      </c>
      <c r="C41" s="11">
        <f>VLOOKUP($C$4,Blad2!$B$11:$AP$300,29,0)</f>
        <v>0</v>
      </c>
      <c r="D41" s="14"/>
    </row>
    <row r="42" spans="2:4" ht="12.75" customHeight="1">
      <c r="B42" s="16" t="s">
        <v>674</v>
      </c>
      <c r="C42" s="11">
        <f>VLOOKUP($C$4,Blad2!$B$11:$AP$300,30,0)</f>
        <v>2530731</v>
      </c>
      <c r="D42" s="14"/>
    </row>
    <row r="43" spans="2:4" ht="3" customHeight="1">
      <c r="B43" s="47"/>
      <c r="C43" s="48"/>
      <c r="D43" s="14"/>
    </row>
    <row r="44" ht="15"/>
    <row r="45" ht="15"/>
    <row r="46" ht="15"/>
    <row r="47" ht="15"/>
    <row r="48" ht="15"/>
    <row r="49" ht="15"/>
    <row r="50" ht="15"/>
    <row r="51" ht="15">
      <c r="B51" s="4"/>
    </row>
    <row r="52" ht="15">
      <c r="B52" s="4"/>
    </row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</sheetData>
  <sheetProtection/>
  <conditionalFormatting sqref="C40:C42 C6:C8 C20">
    <cfRule type="cellIs" priority="1" dxfId="1" operator="lessThan" stopIfTrue="1">
      <formula>0</formula>
    </cfRule>
  </conditionalFormatting>
  <conditionalFormatting sqref="C26:C39">
    <cfRule type="cellIs" priority="2" dxfId="0" operator="lessThan" stopIfTrue="1">
      <formula>0</formula>
    </cfRule>
  </conditionalFormatting>
  <printOptions/>
  <pageMargins left="0.7086614173228347" right="0.1968503937007874" top="1.5748031496062993" bottom="0.7086614173228347" header="0.3937007874015748" footer="0.5118110236220472"/>
  <pageSetup horizontalDpi="600" verticalDpi="600" orientation="portrait" paperSize="9" r:id="rId2"/>
  <headerFooter alignWithMargins="0">
    <oddHeader>&amp;LStatistiska centralbyrån
Offentlig ekonomi och
   mikrosimuleringar&amp;CMars 2012&amp;RReviderat utfall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G30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00390625" style="0" bestFit="1" customWidth="1"/>
    <col min="2" max="2" width="14.7109375" style="0" bestFit="1" customWidth="1"/>
    <col min="4" max="4" width="9.421875" style="0" bestFit="1" customWidth="1"/>
    <col min="7" max="7" width="11.00390625" style="0" bestFit="1" customWidth="1"/>
    <col min="8" max="8" width="10.140625" style="0" bestFit="1" customWidth="1"/>
    <col min="9" max="9" width="9.00390625" style="0" bestFit="1" customWidth="1"/>
    <col min="10" max="11" width="7.57421875" style="0" bestFit="1" customWidth="1"/>
    <col min="12" max="13" width="9.421875" style="0" bestFit="1" customWidth="1"/>
    <col min="14" max="14" width="8.421875" style="0" bestFit="1" customWidth="1"/>
    <col min="15" max="15" width="9.7109375" style="0" bestFit="1" customWidth="1"/>
    <col min="16" max="16" width="8.421875" style="0" bestFit="1" customWidth="1"/>
    <col min="17" max="17" width="8.140625" style="0" bestFit="1" customWidth="1"/>
    <col min="18" max="18" width="8.8515625" style="0" bestFit="1" customWidth="1"/>
    <col min="19" max="19" width="9.57421875" style="0" bestFit="1" customWidth="1"/>
    <col min="23" max="23" width="9.7109375" style="0" bestFit="1" customWidth="1"/>
    <col min="25" max="25" width="10.140625" style="0" bestFit="1" customWidth="1"/>
    <col min="26" max="26" width="9.57421875" style="0" bestFit="1" customWidth="1"/>
    <col min="27" max="28" width="10.140625" style="0" bestFit="1" customWidth="1"/>
    <col min="29" max="29" width="9.00390625" style="0" bestFit="1" customWidth="1"/>
    <col min="30" max="31" width="11.140625" style="0" bestFit="1" customWidth="1"/>
    <col min="32" max="32" width="14.7109375" style="0" bestFit="1" customWidth="1"/>
    <col min="33" max="33" width="10.00390625" style="0" bestFit="1" customWidth="1"/>
    <col min="34" max="34" width="9.8515625" style="0" bestFit="1" customWidth="1"/>
    <col min="35" max="35" width="9.7109375" style="0" bestFit="1" customWidth="1"/>
    <col min="36" max="36" width="9.00390625" style="0" bestFit="1" customWidth="1"/>
    <col min="37" max="37" width="12.00390625" style="0" bestFit="1" customWidth="1"/>
    <col min="38" max="38" width="11.8515625" style="0" bestFit="1" customWidth="1"/>
    <col min="39" max="40" width="7.8515625" style="0" bestFit="1" customWidth="1"/>
  </cols>
  <sheetData>
    <row r="1" spans="2:31" ht="12.75">
      <c r="B1" s="32" t="s">
        <v>587</v>
      </c>
      <c r="C1" s="35" t="s">
        <v>588</v>
      </c>
      <c r="D1" s="36" t="s">
        <v>589</v>
      </c>
      <c r="E1" s="36" t="s">
        <v>675</v>
      </c>
      <c r="F1" s="54" t="s">
        <v>706</v>
      </c>
      <c r="G1" s="55"/>
      <c r="H1" s="55"/>
      <c r="I1" s="55"/>
      <c r="J1" s="55"/>
      <c r="K1" s="55"/>
      <c r="L1" s="55"/>
      <c r="M1" s="55"/>
      <c r="N1" s="55"/>
      <c r="O1" s="56" t="s">
        <v>632</v>
      </c>
      <c r="P1" s="55"/>
      <c r="Q1" s="55"/>
      <c r="R1" s="55"/>
      <c r="S1" s="55"/>
      <c r="T1" s="36" t="s">
        <v>675</v>
      </c>
      <c r="U1" s="36" t="s">
        <v>592</v>
      </c>
      <c r="V1" s="36" t="s">
        <v>593</v>
      </c>
      <c r="W1" s="36" t="s">
        <v>593</v>
      </c>
      <c r="X1" s="36" t="s">
        <v>594</v>
      </c>
      <c r="Y1" s="37" t="s">
        <v>1</v>
      </c>
      <c r="Z1" s="36" t="s">
        <v>588</v>
      </c>
      <c r="AA1" s="36" t="s">
        <v>588</v>
      </c>
      <c r="AB1" s="36" t="s">
        <v>588</v>
      </c>
      <c r="AC1" s="36" t="s">
        <v>595</v>
      </c>
      <c r="AD1" s="36" t="s">
        <v>596</v>
      </c>
      <c r="AE1" s="36" t="s">
        <v>596</v>
      </c>
    </row>
    <row r="2" spans="2:31" ht="12.75">
      <c r="B2" s="28"/>
      <c r="C2" s="35" t="s">
        <v>597</v>
      </c>
      <c r="D2" s="36" t="s">
        <v>676</v>
      </c>
      <c r="E2" s="36" t="s">
        <v>677</v>
      </c>
      <c r="F2" s="36" t="s">
        <v>598</v>
      </c>
      <c r="G2" s="36" t="s">
        <v>599</v>
      </c>
      <c r="H2" s="57" t="s">
        <v>633</v>
      </c>
      <c r="I2" s="57"/>
      <c r="J2" s="57"/>
      <c r="K2" s="36" t="s">
        <v>601</v>
      </c>
      <c r="L2" s="36" t="s">
        <v>589</v>
      </c>
      <c r="M2" s="36" t="s">
        <v>589</v>
      </c>
      <c r="N2" s="36" t="s">
        <v>678</v>
      </c>
      <c r="O2" s="36" t="s">
        <v>590</v>
      </c>
      <c r="P2" s="38" t="s">
        <v>679</v>
      </c>
      <c r="Q2" s="38" t="s">
        <v>679</v>
      </c>
      <c r="R2" s="29" t="s">
        <v>634</v>
      </c>
      <c r="S2" s="36" t="s">
        <v>591</v>
      </c>
      <c r="T2" s="36" t="s">
        <v>677</v>
      </c>
      <c r="U2" s="36" t="s">
        <v>603</v>
      </c>
      <c r="V2" s="36" t="s">
        <v>604</v>
      </c>
      <c r="W2" s="36" t="s">
        <v>604</v>
      </c>
      <c r="X2" s="36" t="s">
        <v>605</v>
      </c>
      <c r="Y2" s="38"/>
      <c r="Z2" s="36" t="s">
        <v>597</v>
      </c>
      <c r="AA2" s="36" t="s">
        <v>597</v>
      </c>
      <c r="AB2" s="36" t="s">
        <v>597</v>
      </c>
      <c r="AC2" s="36" t="s">
        <v>606</v>
      </c>
      <c r="AD2" s="36" t="s">
        <v>680</v>
      </c>
      <c r="AE2" s="36" t="s">
        <v>681</v>
      </c>
    </row>
    <row r="3" spans="2:31" ht="12.75">
      <c r="B3" s="28"/>
      <c r="C3" s="35" t="s">
        <v>607</v>
      </c>
      <c r="D3" s="39" t="s">
        <v>614</v>
      </c>
      <c r="E3" s="36" t="s">
        <v>682</v>
      </c>
      <c r="F3" s="36" t="s">
        <v>636</v>
      </c>
      <c r="G3" s="36" t="s">
        <v>609</v>
      </c>
      <c r="H3" s="36" t="s">
        <v>600</v>
      </c>
      <c r="I3" s="58" t="s">
        <v>635</v>
      </c>
      <c r="J3" s="58"/>
      <c r="K3" s="36" t="s">
        <v>618</v>
      </c>
      <c r="L3" s="36" t="s">
        <v>617</v>
      </c>
      <c r="M3" s="36" t="s">
        <v>631</v>
      </c>
      <c r="N3" s="36" t="s">
        <v>683</v>
      </c>
      <c r="O3" s="36" t="s">
        <v>684</v>
      </c>
      <c r="P3" s="29" t="s">
        <v>648</v>
      </c>
      <c r="Q3" s="29" t="s">
        <v>651</v>
      </c>
      <c r="R3" s="29" t="s">
        <v>603</v>
      </c>
      <c r="S3" s="36" t="s">
        <v>602</v>
      </c>
      <c r="T3" s="36" t="s">
        <v>682</v>
      </c>
      <c r="U3" s="36" t="s">
        <v>611</v>
      </c>
      <c r="V3" s="36" t="s">
        <v>603</v>
      </c>
      <c r="W3" s="36" t="s">
        <v>603</v>
      </c>
      <c r="X3" s="36" t="s">
        <v>608</v>
      </c>
      <c r="Y3" s="40"/>
      <c r="Z3" s="36" t="s">
        <v>685</v>
      </c>
      <c r="AA3" s="36" t="s">
        <v>654</v>
      </c>
      <c r="AB3" s="36" t="s">
        <v>654</v>
      </c>
      <c r="AC3" s="36" t="s">
        <v>612</v>
      </c>
      <c r="AD3" s="36" t="s">
        <v>686</v>
      </c>
      <c r="AE3" s="36" t="s">
        <v>686</v>
      </c>
    </row>
    <row r="4" spans="2:31" ht="12.75">
      <c r="B4" s="28"/>
      <c r="C4" s="35" t="s">
        <v>613</v>
      </c>
      <c r="D4" s="39"/>
      <c r="E4" s="36" t="s">
        <v>687</v>
      </c>
      <c r="F4" s="36" t="s">
        <v>638</v>
      </c>
      <c r="G4" s="36" t="s">
        <v>615</v>
      </c>
      <c r="H4" s="36" t="s">
        <v>688</v>
      </c>
      <c r="I4" s="53" t="s">
        <v>637</v>
      </c>
      <c r="J4" s="53"/>
      <c r="K4" s="36"/>
      <c r="L4" s="35"/>
      <c r="M4" s="35"/>
      <c r="N4" s="36" t="s">
        <v>649</v>
      </c>
      <c r="O4" s="36" t="s">
        <v>616</v>
      </c>
      <c r="P4" s="29" t="s">
        <v>649</v>
      </c>
      <c r="Q4" s="29" t="s">
        <v>610</v>
      </c>
      <c r="R4" s="29" t="s">
        <v>597</v>
      </c>
      <c r="S4" s="36" t="s">
        <v>603</v>
      </c>
      <c r="T4" s="36" t="s">
        <v>687</v>
      </c>
      <c r="U4" s="41" t="s">
        <v>689</v>
      </c>
      <c r="V4" s="36" t="s">
        <v>611</v>
      </c>
      <c r="W4" s="36" t="s">
        <v>619</v>
      </c>
      <c r="X4" s="36" t="s">
        <v>690</v>
      </c>
      <c r="Y4" s="29"/>
      <c r="Z4" s="36" t="s">
        <v>622</v>
      </c>
      <c r="AA4" s="36" t="s">
        <v>655</v>
      </c>
      <c r="AB4" s="36" t="s">
        <v>655</v>
      </c>
      <c r="AC4" s="36" t="s">
        <v>620</v>
      </c>
      <c r="AD4" s="36"/>
      <c r="AE4" s="36"/>
    </row>
    <row r="5" spans="2:31" ht="12.75">
      <c r="B5" s="28"/>
      <c r="C5" s="35" t="s">
        <v>614</v>
      </c>
      <c r="D5" s="42"/>
      <c r="E5" s="36" t="s">
        <v>614</v>
      </c>
      <c r="F5" s="36" t="s">
        <v>642</v>
      </c>
      <c r="G5" s="36" t="s">
        <v>621</v>
      </c>
      <c r="H5" s="36" t="s">
        <v>691</v>
      </c>
      <c r="I5" s="36" t="s">
        <v>692</v>
      </c>
      <c r="J5" s="36" t="s">
        <v>693</v>
      </c>
      <c r="K5" s="36"/>
      <c r="L5" s="36"/>
      <c r="M5" s="36"/>
      <c r="N5" s="36" t="s">
        <v>694</v>
      </c>
      <c r="O5" s="36" t="s">
        <v>640</v>
      </c>
      <c r="P5" s="29" t="s">
        <v>650</v>
      </c>
      <c r="Q5" s="29" t="s">
        <v>652</v>
      </c>
      <c r="R5" s="29" t="s">
        <v>653</v>
      </c>
      <c r="S5" s="36" t="s">
        <v>611</v>
      </c>
      <c r="T5" s="36" t="s">
        <v>614</v>
      </c>
      <c r="U5" s="36"/>
      <c r="V5" s="29"/>
      <c r="W5" s="41" t="s">
        <v>641</v>
      </c>
      <c r="X5" s="36"/>
      <c r="Y5" s="29"/>
      <c r="Z5" s="36" t="s">
        <v>614</v>
      </c>
      <c r="AA5" s="36" t="s">
        <v>614</v>
      </c>
      <c r="AB5" s="36" t="s">
        <v>623</v>
      </c>
      <c r="AC5" s="36" t="s">
        <v>623</v>
      </c>
      <c r="AD5" s="36"/>
      <c r="AE5" s="36"/>
    </row>
    <row r="6" spans="2:31" ht="12.75">
      <c r="B6" s="14"/>
      <c r="C6" s="35"/>
      <c r="D6" s="29"/>
      <c r="E6" s="36"/>
      <c r="F6" s="36" t="s">
        <v>644</v>
      </c>
      <c r="G6" s="36" t="s">
        <v>643</v>
      </c>
      <c r="H6" s="36" t="s">
        <v>611</v>
      </c>
      <c r="I6" s="36" t="s">
        <v>639</v>
      </c>
      <c r="J6" s="36" t="s">
        <v>639</v>
      </c>
      <c r="K6" s="36"/>
      <c r="L6" s="36"/>
      <c r="M6" s="36"/>
      <c r="N6" s="36" t="s">
        <v>695</v>
      </c>
      <c r="O6" s="35"/>
      <c r="P6" s="29"/>
      <c r="Q6" s="29" t="s">
        <v>696</v>
      </c>
      <c r="R6" s="29"/>
      <c r="S6" s="35"/>
      <c r="T6" s="35"/>
      <c r="U6" s="35"/>
      <c r="V6" s="35"/>
      <c r="W6" s="35"/>
      <c r="X6" s="35"/>
      <c r="Y6" s="29"/>
      <c r="Z6" s="36"/>
      <c r="AA6" s="35"/>
      <c r="AB6" s="29"/>
      <c r="AC6" s="29"/>
      <c r="AD6" s="36"/>
      <c r="AE6" s="36"/>
    </row>
    <row r="7" spans="2:31" ht="12.75">
      <c r="B7" s="14"/>
      <c r="C7" s="35"/>
      <c r="D7" s="29"/>
      <c r="E7" s="36"/>
      <c r="F7" s="36" t="s">
        <v>646</v>
      </c>
      <c r="G7" s="36" t="s">
        <v>645</v>
      </c>
      <c r="H7" s="36"/>
      <c r="I7" s="36"/>
      <c r="J7" s="36"/>
      <c r="K7" s="36"/>
      <c r="L7" s="36"/>
      <c r="M7" s="36"/>
      <c r="N7" s="36" t="s">
        <v>697</v>
      </c>
      <c r="O7" s="36"/>
      <c r="P7" s="29"/>
      <c r="Q7" s="29" t="s">
        <v>643</v>
      </c>
      <c r="R7" s="29"/>
      <c r="S7" s="36"/>
      <c r="T7" s="36"/>
      <c r="U7" s="42"/>
      <c r="V7" s="37"/>
      <c r="W7" s="42"/>
      <c r="X7" s="29"/>
      <c r="Y7" s="29"/>
      <c r="Z7" s="36"/>
      <c r="AA7" s="35"/>
      <c r="AB7" s="29"/>
      <c r="AC7" s="29"/>
      <c r="AD7" s="41"/>
      <c r="AE7" s="36"/>
    </row>
    <row r="8" spans="2:31" ht="12.75">
      <c r="B8" s="14"/>
      <c r="C8" s="35"/>
      <c r="D8" s="29"/>
      <c r="E8" s="36"/>
      <c r="F8" s="36" t="s">
        <v>647</v>
      </c>
      <c r="G8" s="35"/>
      <c r="H8" s="36"/>
      <c r="I8" s="36"/>
      <c r="J8" s="36"/>
      <c r="K8" s="36"/>
      <c r="L8" s="36"/>
      <c r="M8" s="36"/>
      <c r="N8" s="36" t="s">
        <v>698</v>
      </c>
      <c r="O8" s="36"/>
      <c r="P8" s="29"/>
      <c r="Q8" s="29"/>
      <c r="R8" s="29"/>
      <c r="S8" s="29"/>
      <c r="T8" s="29"/>
      <c r="U8" s="29"/>
      <c r="V8" s="29"/>
      <c r="W8" s="29"/>
      <c r="X8" s="42"/>
      <c r="Y8" s="29"/>
      <c r="Z8" s="36"/>
      <c r="AA8" s="36"/>
      <c r="AB8" s="29"/>
      <c r="AC8" s="29"/>
      <c r="AD8" s="29"/>
      <c r="AE8" s="29"/>
    </row>
    <row r="9" spans="2:31" ht="12.75">
      <c r="B9" s="14"/>
      <c r="C9" s="35"/>
      <c r="D9" s="29"/>
      <c r="E9" s="29"/>
      <c r="F9" s="35"/>
      <c r="G9" s="36"/>
      <c r="H9" s="36"/>
      <c r="I9" s="36"/>
      <c r="J9" s="36"/>
      <c r="K9" s="36"/>
      <c r="L9" s="36"/>
      <c r="M9" s="36"/>
      <c r="N9" s="36"/>
      <c r="O9" s="36"/>
      <c r="P9" s="43"/>
      <c r="Q9" s="43"/>
      <c r="R9" s="43"/>
      <c r="S9" s="36"/>
      <c r="T9" s="36"/>
      <c r="U9" s="29"/>
      <c r="V9" s="29"/>
      <c r="W9" s="29"/>
      <c r="X9" s="29"/>
      <c r="Y9" s="29"/>
      <c r="Z9" s="36"/>
      <c r="AA9" s="36"/>
      <c r="AB9" s="29"/>
      <c r="AC9" s="29"/>
      <c r="AD9" s="29"/>
      <c r="AE9" s="29"/>
    </row>
    <row r="10" spans="1:31" ht="12.75">
      <c r="A10" s="5"/>
      <c r="B10" s="33">
        <v>1</v>
      </c>
      <c r="C10" s="44">
        <v>2</v>
      </c>
      <c r="D10" s="44">
        <v>3</v>
      </c>
      <c r="E10" s="44">
        <v>4</v>
      </c>
      <c r="F10" s="44">
        <v>5</v>
      </c>
      <c r="G10" s="44">
        <v>6</v>
      </c>
      <c r="H10" s="44">
        <v>7</v>
      </c>
      <c r="I10" s="44">
        <v>8</v>
      </c>
      <c r="J10" s="44">
        <v>9</v>
      </c>
      <c r="K10" s="44">
        <v>10</v>
      </c>
      <c r="L10" s="44">
        <v>11</v>
      </c>
      <c r="M10" s="44">
        <v>12</v>
      </c>
      <c r="N10" s="44">
        <v>13</v>
      </c>
      <c r="O10" s="44">
        <v>14</v>
      </c>
      <c r="P10" s="44">
        <v>15</v>
      </c>
      <c r="Q10" s="44">
        <v>16</v>
      </c>
      <c r="R10" s="44">
        <v>17</v>
      </c>
      <c r="S10" s="44">
        <v>18</v>
      </c>
      <c r="T10" s="44">
        <v>19</v>
      </c>
      <c r="U10" s="44">
        <v>20</v>
      </c>
      <c r="V10" s="44">
        <v>21</v>
      </c>
      <c r="W10" s="44">
        <v>22</v>
      </c>
      <c r="X10" s="44">
        <v>23</v>
      </c>
      <c r="Y10" s="44">
        <v>24</v>
      </c>
      <c r="Z10" s="44">
        <v>25</v>
      </c>
      <c r="AA10" s="44">
        <v>26</v>
      </c>
      <c r="AB10" s="44">
        <v>27</v>
      </c>
      <c r="AC10" s="44">
        <v>28</v>
      </c>
      <c r="AD10" s="44">
        <v>29</v>
      </c>
      <c r="AE10" s="44">
        <v>30</v>
      </c>
    </row>
    <row r="11" spans="1:33" ht="12.75">
      <c r="A11" t="s">
        <v>289</v>
      </c>
      <c r="B11" s="15" t="s">
        <v>290</v>
      </c>
      <c r="C11" s="36">
        <v>82971.977</v>
      </c>
      <c r="D11" s="41">
        <v>8192</v>
      </c>
      <c r="E11" s="45">
        <v>91163.977</v>
      </c>
      <c r="F11" s="49">
        <v>60074</v>
      </c>
      <c r="G11" s="49">
        <v>22917</v>
      </c>
      <c r="H11" s="49">
        <v>2906</v>
      </c>
      <c r="I11" s="49">
        <v>0</v>
      </c>
      <c r="J11" s="49">
        <v>4757</v>
      </c>
      <c r="K11" s="50">
        <v>309</v>
      </c>
      <c r="L11" s="50">
        <v>23273</v>
      </c>
      <c r="M11" s="50">
        <v>8192</v>
      </c>
      <c r="N11" s="50">
        <v>135</v>
      </c>
      <c r="O11" s="50">
        <v>83238.53439999999</v>
      </c>
      <c r="P11" s="50">
        <v>25993</v>
      </c>
      <c r="Q11" s="50">
        <v>-20159.45</v>
      </c>
      <c r="R11" s="50">
        <v>3006.7900000000004</v>
      </c>
      <c r="S11" s="50">
        <v>92078.87439999999</v>
      </c>
      <c r="T11" s="50">
        <v>91163.977</v>
      </c>
      <c r="U11" s="50">
        <v>77489.38045</v>
      </c>
      <c r="V11" s="50">
        <v>14589.49394999999</v>
      </c>
      <c r="W11" s="50">
        <v>10212.645764999992</v>
      </c>
      <c r="X11" s="51">
        <v>1.112</v>
      </c>
      <c r="Y11" s="52">
        <v>27565</v>
      </c>
      <c r="Z11" s="46">
        <v>101374.342424</v>
      </c>
      <c r="AA11" s="46">
        <v>102773.23962386475</v>
      </c>
      <c r="AB11" s="46">
        <v>3728.3961408984133</v>
      </c>
      <c r="AC11" s="46">
        <v>-91.80959091861587</v>
      </c>
      <c r="AD11" s="46">
        <v>0</v>
      </c>
      <c r="AE11" s="46">
        <v>2530731</v>
      </c>
      <c r="AF11" s="15" t="s">
        <v>290</v>
      </c>
      <c r="AG11" t="b">
        <f>EXACT(B11,AF11)</f>
        <v>1</v>
      </c>
    </row>
    <row r="12" spans="1:33" ht="12.75">
      <c r="A12" t="s">
        <v>343</v>
      </c>
      <c r="B12" s="15" t="s">
        <v>344</v>
      </c>
      <c r="C12" s="36">
        <v>146531.539</v>
      </c>
      <c r="D12" s="41">
        <v>31111</v>
      </c>
      <c r="E12" s="45">
        <v>177642.539</v>
      </c>
      <c r="F12" s="49">
        <v>156009</v>
      </c>
      <c r="G12" s="49">
        <v>8115</v>
      </c>
      <c r="H12" s="49">
        <v>5876</v>
      </c>
      <c r="I12" s="49">
        <v>0</v>
      </c>
      <c r="J12" s="49">
        <v>2136</v>
      </c>
      <c r="K12" s="50">
        <v>761</v>
      </c>
      <c r="L12" s="50">
        <v>96079</v>
      </c>
      <c r="M12" s="50">
        <v>31111</v>
      </c>
      <c r="N12" s="50">
        <v>1168</v>
      </c>
      <c r="O12" s="50">
        <v>216166.0704</v>
      </c>
      <c r="P12" s="50">
        <v>13707.949999999999</v>
      </c>
      <c r="Q12" s="50">
        <v>-83306.8</v>
      </c>
      <c r="R12" s="50">
        <v>10110.92</v>
      </c>
      <c r="S12" s="50">
        <v>156678.1404</v>
      </c>
      <c r="T12" s="50">
        <v>177642.539</v>
      </c>
      <c r="U12" s="50">
        <v>150996.15814999997</v>
      </c>
      <c r="V12" s="50">
        <v>5681.98225000003</v>
      </c>
      <c r="W12" s="50">
        <v>3977.3875750000207</v>
      </c>
      <c r="X12" s="51">
        <v>1.022</v>
      </c>
      <c r="Y12" s="52">
        <v>37986</v>
      </c>
      <c r="Z12" s="46">
        <v>181550.67485799998</v>
      </c>
      <c r="AA12" s="46">
        <v>184055.9510908181</v>
      </c>
      <c r="AB12" s="46">
        <v>4845.362793945615</v>
      </c>
      <c r="AC12" s="46">
        <v>1025.1570621285855</v>
      </c>
      <c r="AD12" s="46">
        <v>38941616</v>
      </c>
      <c r="AE12" s="46">
        <v>0</v>
      </c>
      <c r="AF12" s="15" t="s">
        <v>344</v>
      </c>
      <c r="AG12" t="b">
        <f aca="true" t="shared" si="0" ref="AG12:AG75">EXACT(B12,AF12)</f>
        <v>1</v>
      </c>
    </row>
    <row r="13" spans="1:33" ht="12.75">
      <c r="A13" t="s">
        <v>143</v>
      </c>
      <c r="B13" s="15" t="s">
        <v>144</v>
      </c>
      <c r="C13" s="36">
        <v>52687.138000000006</v>
      </c>
      <c r="D13" s="41">
        <v>13168</v>
      </c>
      <c r="E13" s="45">
        <v>65855.138</v>
      </c>
      <c r="F13" s="49">
        <v>55011</v>
      </c>
      <c r="G13" s="49">
        <v>3343</v>
      </c>
      <c r="H13" s="49">
        <v>684</v>
      </c>
      <c r="I13" s="49">
        <v>0</v>
      </c>
      <c r="J13" s="49">
        <v>841</v>
      </c>
      <c r="K13" s="50">
        <v>448</v>
      </c>
      <c r="L13" s="50">
        <v>29282</v>
      </c>
      <c r="M13" s="50">
        <v>13168</v>
      </c>
      <c r="N13" s="50">
        <v>0</v>
      </c>
      <c r="O13" s="50">
        <v>76223.2416</v>
      </c>
      <c r="P13" s="50">
        <v>4137.8</v>
      </c>
      <c r="Q13" s="50">
        <v>-25270.5</v>
      </c>
      <c r="R13" s="50">
        <v>6214.860000000001</v>
      </c>
      <c r="S13" s="50">
        <v>61305.4016</v>
      </c>
      <c r="T13" s="50">
        <v>65855.138</v>
      </c>
      <c r="U13" s="50">
        <v>55976.867300000005</v>
      </c>
      <c r="V13" s="50">
        <v>5328.534299999992</v>
      </c>
      <c r="W13" s="50">
        <v>3729.974009999994</v>
      </c>
      <c r="X13" s="51">
        <v>1.057</v>
      </c>
      <c r="Y13" s="52">
        <v>18955</v>
      </c>
      <c r="Z13" s="46">
        <v>69608.880866</v>
      </c>
      <c r="AA13" s="46">
        <v>70569.43623139898</v>
      </c>
      <c r="AB13" s="46">
        <v>3722.9984822684773</v>
      </c>
      <c r="AC13" s="46">
        <v>-97.20724954855177</v>
      </c>
      <c r="AD13" s="46">
        <v>0</v>
      </c>
      <c r="AE13" s="46">
        <v>1842563</v>
      </c>
      <c r="AF13" s="15" t="s">
        <v>144</v>
      </c>
      <c r="AG13" t="b">
        <f t="shared" si="0"/>
        <v>1</v>
      </c>
    </row>
    <row r="14" spans="1:33" ht="12.75">
      <c r="A14" t="s">
        <v>111</v>
      </c>
      <c r="B14" s="15" t="s">
        <v>112</v>
      </c>
      <c r="C14" s="36">
        <v>17290.229</v>
      </c>
      <c r="D14" s="41">
        <v>2702</v>
      </c>
      <c r="E14" s="45">
        <v>19992.229</v>
      </c>
      <c r="F14" s="49">
        <v>9796</v>
      </c>
      <c r="G14" s="49">
        <v>191</v>
      </c>
      <c r="H14" s="49">
        <v>57</v>
      </c>
      <c r="I14" s="49">
        <v>0</v>
      </c>
      <c r="J14" s="49">
        <v>805</v>
      </c>
      <c r="K14" s="50">
        <v>4</v>
      </c>
      <c r="L14" s="50">
        <v>4066</v>
      </c>
      <c r="M14" s="50">
        <v>2702</v>
      </c>
      <c r="N14" s="50">
        <v>100</v>
      </c>
      <c r="O14" s="50">
        <v>13573.337599999999</v>
      </c>
      <c r="P14" s="50">
        <v>895.05</v>
      </c>
      <c r="Q14" s="50">
        <v>-3544.5</v>
      </c>
      <c r="R14" s="50">
        <v>1605.48</v>
      </c>
      <c r="S14" s="50">
        <v>12529.367599999998</v>
      </c>
      <c r="T14" s="50">
        <v>19992.229</v>
      </c>
      <c r="U14" s="50">
        <v>16993.39465</v>
      </c>
      <c r="V14" s="50">
        <v>-4464.027050000001</v>
      </c>
      <c r="W14" s="50">
        <v>-3124.8189350000002</v>
      </c>
      <c r="X14" s="51">
        <v>0.844</v>
      </c>
      <c r="Y14" s="52">
        <v>6409</v>
      </c>
      <c r="Z14" s="46">
        <v>16873.441275999998</v>
      </c>
      <c r="AA14" s="46">
        <v>17106.283326450535</v>
      </c>
      <c r="AB14" s="46">
        <v>2669.1033431815467</v>
      </c>
      <c r="AC14" s="46">
        <v>-1151.1023886354824</v>
      </c>
      <c r="AD14" s="46">
        <v>0</v>
      </c>
      <c r="AE14" s="46">
        <v>7377415</v>
      </c>
      <c r="AF14" s="15" t="s">
        <v>112</v>
      </c>
      <c r="AG14" t="b">
        <f t="shared" si="0"/>
        <v>1</v>
      </c>
    </row>
    <row r="15" spans="1:33" ht="12.75">
      <c r="A15" t="s">
        <v>440</v>
      </c>
      <c r="B15" s="15" t="s">
        <v>441</v>
      </c>
      <c r="C15" s="36">
        <v>42481.619</v>
      </c>
      <c r="D15" s="41">
        <v>5699</v>
      </c>
      <c r="E15" s="45">
        <v>48180.619</v>
      </c>
      <c r="F15" s="49">
        <v>22475</v>
      </c>
      <c r="G15" s="49">
        <v>1601</v>
      </c>
      <c r="H15" s="49">
        <v>5412</v>
      </c>
      <c r="I15" s="49">
        <v>0</v>
      </c>
      <c r="J15" s="49">
        <v>1589</v>
      </c>
      <c r="K15" s="50">
        <v>5437</v>
      </c>
      <c r="L15" s="50">
        <v>3404</v>
      </c>
      <c r="M15" s="50">
        <v>5699</v>
      </c>
      <c r="N15" s="50">
        <v>0</v>
      </c>
      <c r="O15" s="50">
        <v>31141.359999999997</v>
      </c>
      <c r="P15" s="50">
        <v>7311.7</v>
      </c>
      <c r="Q15" s="50">
        <v>-7514.849999999999</v>
      </c>
      <c r="R15" s="50">
        <v>4265.47</v>
      </c>
      <c r="S15" s="50">
        <v>35203.67999999999</v>
      </c>
      <c r="T15" s="50">
        <v>48180.619</v>
      </c>
      <c r="U15" s="50">
        <v>40953.52615</v>
      </c>
      <c r="V15" s="50">
        <v>-5749.846150000005</v>
      </c>
      <c r="W15" s="50">
        <v>-4024.892305000003</v>
      </c>
      <c r="X15" s="51">
        <v>0.916</v>
      </c>
      <c r="Y15" s="52">
        <v>13309</v>
      </c>
      <c r="Z15" s="46">
        <v>44133.447004</v>
      </c>
      <c r="AA15" s="46">
        <v>44742.45865288503</v>
      </c>
      <c r="AB15" s="46">
        <v>3361.8197199552956</v>
      </c>
      <c r="AC15" s="46">
        <v>-458.38601186173355</v>
      </c>
      <c r="AD15" s="46">
        <v>0</v>
      </c>
      <c r="AE15" s="46">
        <v>6100659</v>
      </c>
      <c r="AF15" s="15" t="s">
        <v>441</v>
      </c>
      <c r="AG15" t="b">
        <f t="shared" si="0"/>
        <v>1</v>
      </c>
    </row>
    <row r="16" spans="1:33" ht="12.75">
      <c r="A16" t="s">
        <v>553</v>
      </c>
      <c r="B16" s="15" t="s">
        <v>554</v>
      </c>
      <c r="C16" s="36">
        <v>2311.818</v>
      </c>
      <c r="D16" s="41">
        <v>3078</v>
      </c>
      <c r="E16" s="45">
        <v>5389.818</v>
      </c>
      <c r="F16" s="49">
        <v>9145</v>
      </c>
      <c r="G16" s="49">
        <v>293</v>
      </c>
      <c r="H16" s="49">
        <v>451</v>
      </c>
      <c r="I16" s="49">
        <v>0</v>
      </c>
      <c r="J16" s="49">
        <v>211</v>
      </c>
      <c r="K16" s="50">
        <v>0</v>
      </c>
      <c r="L16" s="50">
        <v>11423</v>
      </c>
      <c r="M16" s="50">
        <v>3078</v>
      </c>
      <c r="N16" s="50">
        <v>0</v>
      </c>
      <c r="O16" s="50">
        <v>12671.312</v>
      </c>
      <c r="P16" s="50">
        <v>811.75</v>
      </c>
      <c r="Q16" s="50">
        <v>-9709.55</v>
      </c>
      <c r="R16" s="50">
        <v>674.3900000000001</v>
      </c>
      <c r="S16" s="50">
        <v>4447.902000000001</v>
      </c>
      <c r="T16" s="50">
        <v>5389.818</v>
      </c>
      <c r="U16" s="50">
        <v>4581.3453</v>
      </c>
      <c r="V16" s="50">
        <v>-133.443299999999</v>
      </c>
      <c r="W16" s="50">
        <v>-93.4103099999993</v>
      </c>
      <c r="X16" s="51">
        <v>0.983</v>
      </c>
      <c r="Y16" s="52">
        <v>3119</v>
      </c>
      <c r="Z16" s="46">
        <v>5298.191094</v>
      </c>
      <c r="AA16" s="46">
        <v>5371.302539248599</v>
      </c>
      <c r="AB16" s="46">
        <v>1722.1232892749595</v>
      </c>
      <c r="AC16" s="46">
        <v>-2098.0824425420697</v>
      </c>
      <c r="AD16" s="46">
        <v>0</v>
      </c>
      <c r="AE16" s="46">
        <v>6543919</v>
      </c>
      <c r="AF16" s="15" t="s">
        <v>554</v>
      </c>
      <c r="AG16" t="b">
        <f t="shared" si="0"/>
        <v>1</v>
      </c>
    </row>
    <row r="17" spans="1:33" ht="12.75">
      <c r="A17" t="s">
        <v>551</v>
      </c>
      <c r="B17" s="15" t="s">
        <v>552</v>
      </c>
      <c r="C17" s="36">
        <v>26981.621</v>
      </c>
      <c r="D17" s="41">
        <v>5400</v>
      </c>
      <c r="E17" s="45">
        <v>32381.621</v>
      </c>
      <c r="F17" s="49">
        <v>30660</v>
      </c>
      <c r="G17" s="49">
        <v>0</v>
      </c>
      <c r="H17" s="49">
        <v>1325</v>
      </c>
      <c r="I17" s="49">
        <v>0</v>
      </c>
      <c r="J17" s="49">
        <v>2285</v>
      </c>
      <c r="K17" s="50">
        <v>134</v>
      </c>
      <c r="L17" s="50">
        <v>23916</v>
      </c>
      <c r="M17" s="50">
        <v>5400</v>
      </c>
      <c r="N17" s="50">
        <v>0</v>
      </c>
      <c r="O17" s="50">
        <v>42482.496</v>
      </c>
      <c r="P17" s="50">
        <v>3068.5</v>
      </c>
      <c r="Q17" s="50">
        <v>-20442.5</v>
      </c>
      <c r="R17" s="50">
        <v>524.2800000000001</v>
      </c>
      <c r="S17" s="50">
        <v>25632.775999999998</v>
      </c>
      <c r="T17" s="50">
        <v>32381.621</v>
      </c>
      <c r="U17" s="50">
        <v>27524.377849999997</v>
      </c>
      <c r="V17" s="50">
        <v>-1891.601849999999</v>
      </c>
      <c r="W17" s="50">
        <v>-1324.1212949999992</v>
      </c>
      <c r="X17" s="51">
        <v>0.959</v>
      </c>
      <c r="Y17" s="52">
        <v>6512</v>
      </c>
      <c r="Z17" s="46">
        <v>31053.974539</v>
      </c>
      <c r="AA17" s="46">
        <v>31482.498334948134</v>
      </c>
      <c r="AB17" s="46">
        <v>4834.535985096458</v>
      </c>
      <c r="AC17" s="46">
        <v>1014.3302532794287</v>
      </c>
      <c r="AD17" s="46">
        <v>6605319</v>
      </c>
      <c r="AE17" s="46">
        <v>0</v>
      </c>
      <c r="AF17" s="15" t="s">
        <v>552</v>
      </c>
      <c r="AG17" t="b">
        <f t="shared" si="0"/>
        <v>1</v>
      </c>
    </row>
    <row r="18" spans="1:33" ht="12.75">
      <c r="A18" t="s">
        <v>393</v>
      </c>
      <c r="B18" s="15" t="s">
        <v>394</v>
      </c>
      <c r="C18" s="36">
        <v>81087.584</v>
      </c>
      <c r="D18" s="41">
        <v>10334</v>
      </c>
      <c r="E18" s="45">
        <v>91421.584</v>
      </c>
      <c r="F18" s="49">
        <v>61256</v>
      </c>
      <c r="G18" s="49">
        <v>11218</v>
      </c>
      <c r="H18" s="49">
        <v>9270</v>
      </c>
      <c r="I18" s="49">
        <v>0</v>
      </c>
      <c r="J18" s="49">
        <v>1211</v>
      </c>
      <c r="K18" s="50">
        <v>2380</v>
      </c>
      <c r="L18" s="50">
        <v>31773</v>
      </c>
      <c r="M18" s="50">
        <v>10334</v>
      </c>
      <c r="N18" s="50">
        <v>2023</v>
      </c>
      <c r="O18" s="50">
        <v>84876.3136</v>
      </c>
      <c r="P18" s="50">
        <v>18444.149999999998</v>
      </c>
      <c r="Q18" s="50">
        <v>-30749.6</v>
      </c>
      <c r="R18" s="50">
        <v>3382.4900000000002</v>
      </c>
      <c r="S18" s="50">
        <v>75953.3536</v>
      </c>
      <c r="T18" s="50">
        <v>91421.584</v>
      </c>
      <c r="U18" s="50">
        <v>77708.3464</v>
      </c>
      <c r="V18" s="50">
        <v>-1754.9927999999927</v>
      </c>
      <c r="W18" s="50">
        <v>-1228.4949599999948</v>
      </c>
      <c r="X18" s="51">
        <v>0.987</v>
      </c>
      <c r="Y18" s="52">
        <v>25918</v>
      </c>
      <c r="Z18" s="46">
        <v>90233.103408</v>
      </c>
      <c r="AA18" s="46">
        <v>91478.25906252066</v>
      </c>
      <c r="AB18" s="46">
        <v>3529.5261618381305</v>
      </c>
      <c r="AC18" s="46">
        <v>-290.6795699788986</v>
      </c>
      <c r="AD18" s="46">
        <v>0</v>
      </c>
      <c r="AE18" s="46">
        <v>7533833</v>
      </c>
      <c r="AF18" s="15" t="s">
        <v>394</v>
      </c>
      <c r="AG18" t="b">
        <f t="shared" si="0"/>
        <v>1</v>
      </c>
    </row>
    <row r="19" spans="1:33" ht="12.75">
      <c r="A19" t="s">
        <v>413</v>
      </c>
      <c r="B19" s="15" t="s">
        <v>414</v>
      </c>
      <c r="C19" s="36">
        <v>41989.379</v>
      </c>
      <c r="D19" s="41">
        <v>5254</v>
      </c>
      <c r="E19" s="45">
        <v>47243.379</v>
      </c>
      <c r="F19" s="49">
        <v>25172</v>
      </c>
      <c r="G19" s="49">
        <v>10509</v>
      </c>
      <c r="H19" s="49">
        <v>2496</v>
      </c>
      <c r="I19" s="49">
        <v>0</v>
      </c>
      <c r="J19" s="49">
        <v>2480</v>
      </c>
      <c r="K19" s="50">
        <v>0</v>
      </c>
      <c r="L19" s="50">
        <v>12317</v>
      </c>
      <c r="M19" s="50">
        <v>5254</v>
      </c>
      <c r="N19" s="50">
        <v>0</v>
      </c>
      <c r="O19" s="50">
        <v>34878.3232</v>
      </c>
      <c r="P19" s="50">
        <v>13162.25</v>
      </c>
      <c r="Q19" s="50">
        <v>-10469.449999999999</v>
      </c>
      <c r="R19" s="50">
        <v>2372.01</v>
      </c>
      <c r="S19" s="50">
        <v>39943.133200000004</v>
      </c>
      <c r="T19" s="50">
        <v>47243.379</v>
      </c>
      <c r="U19" s="50">
        <v>40156.87215</v>
      </c>
      <c r="V19" s="50">
        <v>-213.73894999999902</v>
      </c>
      <c r="W19" s="50">
        <v>-149.6172649999993</v>
      </c>
      <c r="X19" s="51">
        <v>0.997</v>
      </c>
      <c r="Y19" s="52">
        <v>11143</v>
      </c>
      <c r="Z19" s="46">
        <v>47101.648863</v>
      </c>
      <c r="AA19" s="46">
        <v>47751.61968528042</v>
      </c>
      <c r="AB19" s="46">
        <v>4285.346826283803</v>
      </c>
      <c r="AC19" s="46">
        <v>465.1410944667741</v>
      </c>
      <c r="AD19" s="46">
        <v>5183067</v>
      </c>
      <c r="AE19" s="46">
        <v>0</v>
      </c>
      <c r="AF19" s="15" t="s">
        <v>414</v>
      </c>
      <c r="AG19" t="b">
        <f t="shared" si="0"/>
        <v>1</v>
      </c>
    </row>
    <row r="20" spans="1:33" ht="12.75">
      <c r="A20" t="s">
        <v>467</v>
      </c>
      <c r="B20" s="15" t="s">
        <v>468</v>
      </c>
      <c r="C20" s="36">
        <v>59368.67</v>
      </c>
      <c r="D20" s="41">
        <v>11730</v>
      </c>
      <c r="E20" s="45">
        <v>71098.67</v>
      </c>
      <c r="F20" s="49">
        <v>66276</v>
      </c>
      <c r="G20" s="49">
        <v>11634</v>
      </c>
      <c r="H20" s="49">
        <v>6754</v>
      </c>
      <c r="I20" s="49">
        <v>0</v>
      </c>
      <c r="J20" s="49">
        <v>3483</v>
      </c>
      <c r="K20" s="50">
        <v>1054</v>
      </c>
      <c r="L20" s="50">
        <v>42249</v>
      </c>
      <c r="M20" s="50">
        <v>11730</v>
      </c>
      <c r="N20" s="50">
        <v>172</v>
      </c>
      <c r="O20" s="50">
        <v>91832.0256</v>
      </c>
      <c r="P20" s="50">
        <v>18590.35</v>
      </c>
      <c r="Q20" s="50">
        <v>-36953.75</v>
      </c>
      <c r="R20" s="50">
        <v>2788.17</v>
      </c>
      <c r="S20" s="50">
        <v>76256.7956</v>
      </c>
      <c r="T20" s="50">
        <v>71098.67</v>
      </c>
      <c r="U20" s="50">
        <v>60433.86949999999</v>
      </c>
      <c r="V20" s="50">
        <v>15822.926100000004</v>
      </c>
      <c r="W20" s="50">
        <v>11076.048270000003</v>
      </c>
      <c r="X20" s="51">
        <v>1.156</v>
      </c>
      <c r="Y20" s="52">
        <v>21523</v>
      </c>
      <c r="Z20" s="46">
        <v>82190.06251999999</v>
      </c>
      <c r="AA20" s="46">
        <v>83324.22966295468</v>
      </c>
      <c r="AB20" s="46">
        <v>3871.4040636971927</v>
      </c>
      <c r="AC20" s="46">
        <v>51.19833188016355</v>
      </c>
      <c r="AD20" s="46">
        <v>1101942</v>
      </c>
      <c r="AE20" s="46">
        <v>0</v>
      </c>
      <c r="AF20" s="15" t="s">
        <v>468</v>
      </c>
      <c r="AG20" t="b">
        <f t="shared" si="0"/>
        <v>1</v>
      </c>
    </row>
    <row r="21" spans="1:33" ht="12.75">
      <c r="A21" t="s">
        <v>307</v>
      </c>
      <c r="B21" s="15" t="s">
        <v>308</v>
      </c>
      <c r="C21" s="36">
        <v>35918.365</v>
      </c>
      <c r="D21" s="41">
        <v>5432</v>
      </c>
      <c r="E21" s="45">
        <v>41350.365</v>
      </c>
      <c r="F21" s="49">
        <v>15201</v>
      </c>
      <c r="G21" s="49">
        <v>7342</v>
      </c>
      <c r="H21" s="49">
        <v>1546</v>
      </c>
      <c r="I21" s="49">
        <v>0</v>
      </c>
      <c r="J21" s="49">
        <v>1168</v>
      </c>
      <c r="K21" s="50">
        <v>909</v>
      </c>
      <c r="L21" s="50">
        <v>8250</v>
      </c>
      <c r="M21" s="50">
        <v>5432</v>
      </c>
      <c r="N21" s="50">
        <v>0</v>
      </c>
      <c r="O21" s="50">
        <v>21062.5056</v>
      </c>
      <c r="P21" s="50">
        <v>8547.6</v>
      </c>
      <c r="Q21" s="50">
        <v>-7785.15</v>
      </c>
      <c r="R21" s="50">
        <v>3214.7000000000003</v>
      </c>
      <c r="S21" s="50">
        <v>25039.655600000002</v>
      </c>
      <c r="T21" s="50">
        <v>41350.365</v>
      </c>
      <c r="U21" s="50">
        <v>35147.810249999995</v>
      </c>
      <c r="V21" s="50">
        <v>-10108.154649999993</v>
      </c>
      <c r="W21" s="50">
        <v>-7075.708254999995</v>
      </c>
      <c r="X21" s="51">
        <v>0.829</v>
      </c>
      <c r="Y21" s="52">
        <v>9676</v>
      </c>
      <c r="Z21" s="46">
        <v>34279.452585</v>
      </c>
      <c r="AA21" s="46">
        <v>34752.48579130665</v>
      </c>
      <c r="AB21" s="46">
        <v>3591.6169689237963</v>
      </c>
      <c r="AC21" s="46">
        <v>-228.5887628932328</v>
      </c>
      <c r="AD21" s="46">
        <v>0</v>
      </c>
      <c r="AE21" s="46">
        <v>2211825</v>
      </c>
      <c r="AF21" s="15" t="s">
        <v>308</v>
      </c>
      <c r="AG21" t="b">
        <f t="shared" si="0"/>
        <v>1</v>
      </c>
    </row>
    <row r="22" spans="1:33" ht="12.75">
      <c r="A22" t="s">
        <v>515</v>
      </c>
      <c r="B22" s="15" t="s">
        <v>516</v>
      </c>
      <c r="C22" s="36">
        <v>34659.163</v>
      </c>
      <c r="D22" s="41">
        <v>5646</v>
      </c>
      <c r="E22" s="45">
        <v>40305.163</v>
      </c>
      <c r="F22" s="49">
        <v>21289</v>
      </c>
      <c r="G22" s="49">
        <v>5154</v>
      </c>
      <c r="H22" s="49">
        <v>66</v>
      </c>
      <c r="I22" s="49">
        <v>2136</v>
      </c>
      <c r="J22" s="49">
        <v>0</v>
      </c>
      <c r="K22" s="50">
        <v>748</v>
      </c>
      <c r="L22" s="50">
        <v>6120</v>
      </c>
      <c r="M22" s="50">
        <v>5646</v>
      </c>
      <c r="N22" s="50">
        <v>328</v>
      </c>
      <c r="O22" s="50">
        <v>29498.038399999998</v>
      </c>
      <c r="P22" s="50">
        <v>6252.599999999999</v>
      </c>
      <c r="Q22" s="50">
        <v>-6116.599999999999</v>
      </c>
      <c r="R22" s="50">
        <v>3758.7000000000003</v>
      </c>
      <c r="S22" s="50">
        <v>33392.738399999995</v>
      </c>
      <c r="T22" s="50">
        <v>40305.163</v>
      </c>
      <c r="U22" s="50">
        <v>34259.388549999996</v>
      </c>
      <c r="V22" s="50">
        <v>-866.6501500000013</v>
      </c>
      <c r="W22" s="50">
        <v>-606.6551050000008</v>
      </c>
      <c r="X22" s="51">
        <v>0.985</v>
      </c>
      <c r="Y22" s="52">
        <v>7333</v>
      </c>
      <c r="Z22" s="46">
        <v>39700.585555</v>
      </c>
      <c r="AA22" s="46">
        <v>40248.426721097</v>
      </c>
      <c r="AB22" s="46">
        <v>5488.671310663712</v>
      </c>
      <c r="AC22" s="46">
        <v>1668.4655788466825</v>
      </c>
      <c r="AD22" s="46">
        <v>12234858</v>
      </c>
      <c r="AE22" s="46">
        <v>0</v>
      </c>
      <c r="AF22" s="15" t="s">
        <v>516</v>
      </c>
      <c r="AG22" t="b">
        <f t="shared" si="0"/>
        <v>1</v>
      </c>
    </row>
    <row r="23" spans="1:33" ht="12.75">
      <c r="A23" t="s">
        <v>523</v>
      </c>
      <c r="B23" s="15" t="s">
        <v>524</v>
      </c>
      <c r="C23" s="36">
        <v>3054.701</v>
      </c>
      <c r="D23" s="41">
        <v>0</v>
      </c>
      <c r="E23" s="45">
        <v>3054.701</v>
      </c>
      <c r="F23" s="49">
        <v>800</v>
      </c>
      <c r="G23" s="49">
        <v>1245</v>
      </c>
      <c r="H23" s="49">
        <v>0</v>
      </c>
      <c r="I23" s="49">
        <v>0</v>
      </c>
      <c r="J23" s="49">
        <v>82</v>
      </c>
      <c r="K23" s="50">
        <v>0</v>
      </c>
      <c r="L23" s="50">
        <v>0</v>
      </c>
      <c r="M23" s="50">
        <v>0</v>
      </c>
      <c r="N23" s="50">
        <v>0</v>
      </c>
      <c r="O23" s="50">
        <v>1108.48</v>
      </c>
      <c r="P23" s="50">
        <v>1127.95</v>
      </c>
      <c r="Q23" s="50">
        <v>0</v>
      </c>
      <c r="R23" s="50">
        <v>0</v>
      </c>
      <c r="S23" s="50">
        <v>2236.4300000000003</v>
      </c>
      <c r="T23" s="50">
        <v>3054.701</v>
      </c>
      <c r="U23" s="50">
        <v>2596.49585</v>
      </c>
      <c r="V23" s="50">
        <v>-360.0658499999995</v>
      </c>
      <c r="W23" s="50">
        <v>-252.04609499999964</v>
      </c>
      <c r="X23" s="51">
        <v>0.917</v>
      </c>
      <c r="Y23" s="52">
        <v>2437</v>
      </c>
      <c r="Z23" s="46">
        <v>2801.160817</v>
      </c>
      <c r="AA23" s="46">
        <v>2839.8149372593734</v>
      </c>
      <c r="AB23" s="46">
        <v>1165.29131606868</v>
      </c>
      <c r="AC23" s="46">
        <v>-2654.914415748349</v>
      </c>
      <c r="AD23" s="46">
        <v>0</v>
      </c>
      <c r="AE23" s="46">
        <v>6470026</v>
      </c>
      <c r="AF23" s="15" t="s">
        <v>524</v>
      </c>
      <c r="AG23" t="b">
        <f t="shared" si="0"/>
        <v>1</v>
      </c>
    </row>
    <row r="24" spans="1:33" ht="12.75">
      <c r="A24" t="s">
        <v>201</v>
      </c>
      <c r="B24" s="15" t="s">
        <v>202</v>
      </c>
      <c r="C24" s="36">
        <v>26614.540999999997</v>
      </c>
      <c r="D24" s="41">
        <v>8830</v>
      </c>
      <c r="E24" s="45">
        <v>35444.541</v>
      </c>
      <c r="F24" s="49">
        <v>35492</v>
      </c>
      <c r="G24" s="49">
        <v>7162</v>
      </c>
      <c r="H24" s="49">
        <v>112</v>
      </c>
      <c r="I24" s="49">
        <v>0</v>
      </c>
      <c r="J24" s="49">
        <v>1979</v>
      </c>
      <c r="K24" s="50">
        <v>0</v>
      </c>
      <c r="L24" s="50">
        <v>32857</v>
      </c>
      <c r="M24" s="50">
        <v>8830</v>
      </c>
      <c r="N24" s="50">
        <v>0</v>
      </c>
      <c r="O24" s="50">
        <v>49177.7152</v>
      </c>
      <c r="P24" s="50">
        <v>7865.05</v>
      </c>
      <c r="Q24" s="50">
        <v>-27928.45</v>
      </c>
      <c r="R24" s="50">
        <v>1919.8100000000002</v>
      </c>
      <c r="S24" s="50">
        <v>31034.125200000002</v>
      </c>
      <c r="T24" s="50">
        <v>35444.541</v>
      </c>
      <c r="U24" s="50">
        <v>30127.859849999997</v>
      </c>
      <c r="V24" s="50">
        <v>906.2653500000051</v>
      </c>
      <c r="W24" s="50">
        <v>634.3857450000036</v>
      </c>
      <c r="X24" s="51">
        <v>1.018</v>
      </c>
      <c r="Y24" s="52">
        <v>14884</v>
      </c>
      <c r="Z24" s="46">
        <v>36082.542738</v>
      </c>
      <c r="AA24" s="46">
        <v>36580.457366033515</v>
      </c>
      <c r="AB24" s="46">
        <v>2457.703397341677</v>
      </c>
      <c r="AC24" s="46">
        <v>-1362.5023344753522</v>
      </c>
      <c r="AD24" s="46">
        <v>0</v>
      </c>
      <c r="AE24" s="46">
        <v>20279485</v>
      </c>
      <c r="AF24" s="15" t="s">
        <v>202</v>
      </c>
      <c r="AG24" t="b">
        <f t="shared" si="0"/>
        <v>1</v>
      </c>
    </row>
    <row r="25" spans="1:33" ht="12.75">
      <c r="A25" t="s">
        <v>573</v>
      </c>
      <c r="B25" s="15" t="s">
        <v>574</v>
      </c>
      <c r="C25" s="36">
        <v>170595.112</v>
      </c>
      <c r="D25" s="41">
        <v>20987</v>
      </c>
      <c r="E25" s="45">
        <v>191582.112</v>
      </c>
      <c r="F25" s="49">
        <v>115964</v>
      </c>
      <c r="G25" s="49">
        <v>10939</v>
      </c>
      <c r="H25" s="49">
        <v>7004</v>
      </c>
      <c r="I25" s="49">
        <v>0</v>
      </c>
      <c r="J25" s="49">
        <v>4772</v>
      </c>
      <c r="K25" s="50">
        <v>2446</v>
      </c>
      <c r="L25" s="50">
        <v>34667</v>
      </c>
      <c r="M25" s="50">
        <v>20987</v>
      </c>
      <c r="N25" s="50">
        <v>0</v>
      </c>
      <c r="O25" s="50">
        <v>160679.71839999998</v>
      </c>
      <c r="P25" s="50">
        <v>19307.75</v>
      </c>
      <c r="Q25" s="50">
        <v>-31546.05</v>
      </c>
      <c r="R25" s="50">
        <v>11945.560000000001</v>
      </c>
      <c r="S25" s="50">
        <v>160386.9784</v>
      </c>
      <c r="T25" s="50">
        <v>191582.112</v>
      </c>
      <c r="U25" s="50">
        <v>162844.7952</v>
      </c>
      <c r="V25" s="50">
        <v>-2457.8168000000005</v>
      </c>
      <c r="W25" s="50">
        <v>-1720.4717600000004</v>
      </c>
      <c r="X25" s="51">
        <v>0.991</v>
      </c>
      <c r="Y25" s="52">
        <v>27642</v>
      </c>
      <c r="Z25" s="46">
        <v>189857.872992</v>
      </c>
      <c r="AA25" s="46">
        <v>192477.7829272965</v>
      </c>
      <c r="AB25" s="46">
        <v>6963.236485322932</v>
      </c>
      <c r="AC25" s="46">
        <v>3143.030753505903</v>
      </c>
      <c r="AD25" s="46">
        <v>86879656</v>
      </c>
      <c r="AE25" s="46">
        <v>0</v>
      </c>
      <c r="AF25" s="15" t="s">
        <v>574</v>
      </c>
      <c r="AG25" t="b">
        <f t="shared" si="0"/>
        <v>1</v>
      </c>
    </row>
    <row r="26" spans="1:33" ht="12.75">
      <c r="A26" t="s">
        <v>295</v>
      </c>
      <c r="B26" s="15" t="s">
        <v>296</v>
      </c>
      <c r="C26" s="36">
        <v>14895.321</v>
      </c>
      <c r="D26" s="41">
        <v>3708</v>
      </c>
      <c r="E26" s="45">
        <v>18603.321</v>
      </c>
      <c r="F26" s="49">
        <v>9255</v>
      </c>
      <c r="G26" s="49">
        <v>9553</v>
      </c>
      <c r="H26" s="49">
        <v>276</v>
      </c>
      <c r="I26" s="49">
        <v>1393</v>
      </c>
      <c r="J26" s="49">
        <v>0</v>
      </c>
      <c r="K26" s="50">
        <v>33</v>
      </c>
      <c r="L26" s="50">
        <v>5983</v>
      </c>
      <c r="M26" s="50">
        <v>3708</v>
      </c>
      <c r="N26" s="50">
        <v>70</v>
      </c>
      <c r="O26" s="50">
        <v>12823.728</v>
      </c>
      <c r="P26" s="50">
        <v>9538.699999999999</v>
      </c>
      <c r="Q26" s="50">
        <v>-5173.099999999999</v>
      </c>
      <c r="R26" s="50">
        <v>2134.69</v>
      </c>
      <c r="S26" s="50">
        <v>19324.017999999996</v>
      </c>
      <c r="T26" s="50">
        <v>18603.321</v>
      </c>
      <c r="U26" s="50">
        <v>15812.822849999999</v>
      </c>
      <c r="V26" s="50">
        <v>3511.1951499999977</v>
      </c>
      <c r="W26" s="50">
        <v>2457.836604999998</v>
      </c>
      <c r="X26" s="51">
        <v>1.132</v>
      </c>
      <c r="Y26" s="52">
        <v>8354</v>
      </c>
      <c r="Z26" s="46">
        <v>21058.959371999998</v>
      </c>
      <c r="AA26" s="46">
        <v>21349.558734650782</v>
      </c>
      <c r="AB26" s="46">
        <v>2555.609137497101</v>
      </c>
      <c r="AC26" s="46">
        <v>-1264.596594319928</v>
      </c>
      <c r="AD26" s="46">
        <v>0</v>
      </c>
      <c r="AE26" s="46">
        <v>10564440</v>
      </c>
      <c r="AF26" s="15" t="s">
        <v>296</v>
      </c>
      <c r="AG26" t="b">
        <f t="shared" si="0"/>
        <v>1</v>
      </c>
    </row>
    <row r="27" spans="1:33" ht="12.75">
      <c r="A27" t="s">
        <v>487</v>
      </c>
      <c r="B27" s="15" t="s">
        <v>488</v>
      </c>
      <c r="C27" s="36">
        <v>120076.041</v>
      </c>
      <c r="D27" s="41">
        <v>17974</v>
      </c>
      <c r="E27" s="45">
        <v>138050.041</v>
      </c>
      <c r="F27" s="49">
        <v>73556</v>
      </c>
      <c r="G27" s="49">
        <v>7691</v>
      </c>
      <c r="H27" s="49">
        <v>1623</v>
      </c>
      <c r="I27" s="49">
        <v>0</v>
      </c>
      <c r="J27" s="49">
        <v>2661</v>
      </c>
      <c r="K27" s="50">
        <v>1054</v>
      </c>
      <c r="L27" s="50">
        <v>29715</v>
      </c>
      <c r="M27" s="50">
        <v>17974</v>
      </c>
      <c r="N27" s="50">
        <v>-2</v>
      </c>
      <c r="O27" s="50">
        <v>101919.1936</v>
      </c>
      <c r="P27" s="50">
        <v>10178.75</v>
      </c>
      <c r="Q27" s="50">
        <v>-26151.95</v>
      </c>
      <c r="R27" s="50">
        <v>10226.35</v>
      </c>
      <c r="S27" s="50">
        <v>96172.34360000001</v>
      </c>
      <c r="T27" s="50">
        <v>138050.041</v>
      </c>
      <c r="U27" s="50">
        <v>117342.53485</v>
      </c>
      <c r="V27" s="50">
        <v>-21170.19124999999</v>
      </c>
      <c r="W27" s="50">
        <v>-14819.13387499999</v>
      </c>
      <c r="X27" s="51">
        <v>0.893</v>
      </c>
      <c r="Y27" s="52">
        <v>26191</v>
      </c>
      <c r="Z27" s="46">
        <v>123278.686613</v>
      </c>
      <c r="AA27" s="46">
        <v>124979.84891287108</v>
      </c>
      <c r="AB27" s="46">
        <v>4771.862430333744</v>
      </c>
      <c r="AC27" s="46">
        <v>951.6566985167146</v>
      </c>
      <c r="AD27" s="46">
        <v>24924841</v>
      </c>
      <c r="AE27" s="46">
        <v>0</v>
      </c>
      <c r="AF27" s="15" t="s">
        <v>488</v>
      </c>
      <c r="AG27" t="b">
        <f t="shared" si="0"/>
        <v>1</v>
      </c>
    </row>
    <row r="28" spans="1:33" ht="12.75">
      <c r="A28" t="s">
        <v>175</v>
      </c>
      <c r="B28" s="15" t="s">
        <v>176</v>
      </c>
      <c r="C28" s="36">
        <v>48809.736</v>
      </c>
      <c r="D28" s="41">
        <v>4208</v>
      </c>
      <c r="E28" s="45">
        <v>53017.736</v>
      </c>
      <c r="F28" s="49">
        <v>35739</v>
      </c>
      <c r="G28" s="49">
        <v>8299</v>
      </c>
      <c r="H28" s="49">
        <v>25</v>
      </c>
      <c r="I28" s="49">
        <v>0</v>
      </c>
      <c r="J28" s="49">
        <v>2441</v>
      </c>
      <c r="K28" s="50">
        <v>3</v>
      </c>
      <c r="L28" s="50">
        <v>7838</v>
      </c>
      <c r="M28" s="50">
        <v>4208</v>
      </c>
      <c r="N28" s="50">
        <v>0</v>
      </c>
      <c r="O28" s="50">
        <v>49519.958399999996</v>
      </c>
      <c r="P28" s="50">
        <v>9150.25</v>
      </c>
      <c r="Q28" s="50">
        <v>-6664.849999999999</v>
      </c>
      <c r="R28" s="50">
        <v>2244.34</v>
      </c>
      <c r="S28" s="50">
        <v>54249.698399999994</v>
      </c>
      <c r="T28" s="50">
        <v>53017.736</v>
      </c>
      <c r="U28" s="50">
        <v>45065.0756</v>
      </c>
      <c r="V28" s="50">
        <v>9184.622799999997</v>
      </c>
      <c r="W28" s="50">
        <v>6429.235959999998</v>
      </c>
      <c r="X28" s="51">
        <v>1.121</v>
      </c>
      <c r="Y28" s="52">
        <v>10614</v>
      </c>
      <c r="Z28" s="46">
        <v>59432.882055999995</v>
      </c>
      <c r="AA28" s="46">
        <v>60253.015536524035</v>
      </c>
      <c r="AB28" s="46">
        <v>5676.749155504432</v>
      </c>
      <c r="AC28" s="46">
        <v>1856.5434236874025</v>
      </c>
      <c r="AD28" s="46">
        <v>19705352</v>
      </c>
      <c r="AE28" s="46">
        <v>0</v>
      </c>
      <c r="AF28" s="15" t="s">
        <v>176</v>
      </c>
      <c r="AG28" t="b">
        <f t="shared" si="0"/>
        <v>1</v>
      </c>
    </row>
    <row r="29" spans="1:33" ht="12.75">
      <c r="A29" t="s">
        <v>461</v>
      </c>
      <c r="B29" s="15" t="s">
        <v>462</v>
      </c>
      <c r="C29" s="36">
        <v>167200.489</v>
      </c>
      <c r="D29" s="41">
        <v>36483</v>
      </c>
      <c r="E29" s="45">
        <v>203683.489</v>
      </c>
      <c r="F29" s="49">
        <v>176247</v>
      </c>
      <c r="G29" s="49">
        <v>23323</v>
      </c>
      <c r="H29" s="49">
        <v>250860</v>
      </c>
      <c r="I29" s="49">
        <v>-249</v>
      </c>
      <c r="J29" s="49">
        <v>6025</v>
      </c>
      <c r="K29" s="50">
        <v>243091</v>
      </c>
      <c r="L29" s="50">
        <v>96244</v>
      </c>
      <c r="M29" s="50">
        <v>36483</v>
      </c>
      <c r="N29" s="50">
        <v>7754</v>
      </c>
      <c r="O29" s="50">
        <v>244207.8432</v>
      </c>
      <c r="P29" s="50">
        <v>237965.15</v>
      </c>
      <c r="Q29" s="50">
        <v>-295025.64999999997</v>
      </c>
      <c r="R29" s="50">
        <v>14649.070000000002</v>
      </c>
      <c r="S29" s="50">
        <v>201796.4132</v>
      </c>
      <c r="T29" s="50">
        <v>203683.489</v>
      </c>
      <c r="U29" s="50">
        <v>173130.96565</v>
      </c>
      <c r="V29" s="50">
        <v>28665.44755000001</v>
      </c>
      <c r="W29" s="50">
        <v>20065.813285000007</v>
      </c>
      <c r="X29" s="51">
        <v>1.099</v>
      </c>
      <c r="Y29" s="52">
        <v>49434</v>
      </c>
      <c r="Z29" s="46">
        <v>223848.154411</v>
      </c>
      <c r="AA29" s="46">
        <v>226937.10718655266</v>
      </c>
      <c r="AB29" s="46">
        <v>4590.708969263112</v>
      </c>
      <c r="AC29" s="46">
        <v>770.5032374460825</v>
      </c>
      <c r="AD29" s="46">
        <v>38089057</v>
      </c>
      <c r="AE29" s="46">
        <v>0</v>
      </c>
      <c r="AF29" s="15" t="s">
        <v>462</v>
      </c>
      <c r="AG29" t="b">
        <f t="shared" si="0"/>
        <v>1</v>
      </c>
    </row>
    <row r="30" spans="1:33" ht="12.75">
      <c r="A30" t="s">
        <v>345</v>
      </c>
      <c r="B30" s="15" t="s">
        <v>346</v>
      </c>
      <c r="C30" s="36">
        <v>402010.785</v>
      </c>
      <c r="D30" s="41">
        <v>51969</v>
      </c>
      <c r="E30" s="45">
        <v>453979.785</v>
      </c>
      <c r="F30" s="49">
        <v>253365</v>
      </c>
      <c r="G30" s="49">
        <v>85848</v>
      </c>
      <c r="H30" s="49">
        <v>248766</v>
      </c>
      <c r="I30" s="49">
        <v>0</v>
      </c>
      <c r="J30" s="49">
        <v>6898</v>
      </c>
      <c r="K30" s="50">
        <v>240545</v>
      </c>
      <c r="L30" s="50">
        <v>111025</v>
      </c>
      <c r="M30" s="50">
        <v>51969</v>
      </c>
      <c r="N30" s="50">
        <v>6887</v>
      </c>
      <c r="O30" s="50">
        <v>351062.544</v>
      </c>
      <c r="P30" s="50">
        <v>290285.2</v>
      </c>
      <c r="Q30" s="50">
        <v>-304688.45</v>
      </c>
      <c r="R30" s="50">
        <v>25299.4</v>
      </c>
      <c r="S30" s="50">
        <v>361958.694</v>
      </c>
      <c r="T30" s="50">
        <v>453979.785</v>
      </c>
      <c r="U30" s="50">
        <v>385882.81724999996</v>
      </c>
      <c r="V30" s="50">
        <v>-23924.123249999946</v>
      </c>
      <c r="W30" s="50">
        <v>-16746.88627499996</v>
      </c>
      <c r="X30" s="51">
        <v>0.963</v>
      </c>
      <c r="Y30" s="52">
        <v>103981</v>
      </c>
      <c r="Z30" s="46">
        <v>437182.53295499994</v>
      </c>
      <c r="AA30" s="46">
        <v>443215.3555268359</v>
      </c>
      <c r="AB30" s="46">
        <v>4262.464830371278</v>
      </c>
      <c r="AC30" s="46">
        <v>442.25909855424925</v>
      </c>
      <c r="AD30" s="46">
        <v>45986543</v>
      </c>
      <c r="AE30" s="46">
        <v>0</v>
      </c>
      <c r="AF30" s="15" t="s">
        <v>346</v>
      </c>
      <c r="AG30" t="b">
        <f t="shared" si="0"/>
        <v>1</v>
      </c>
    </row>
    <row r="31" spans="1:33" ht="12.75">
      <c r="A31" t="s">
        <v>15</v>
      </c>
      <c r="B31" s="30" t="s">
        <v>16</v>
      </c>
      <c r="C31" s="36">
        <v>270679.471</v>
      </c>
      <c r="D31" s="41">
        <v>39889</v>
      </c>
      <c r="E31" s="45">
        <v>310568.471</v>
      </c>
      <c r="F31" s="49">
        <v>204863</v>
      </c>
      <c r="G31" s="49">
        <v>73302</v>
      </c>
      <c r="H31" s="49">
        <v>17096</v>
      </c>
      <c r="I31" s="49">
        <v>14673</v>
      </c>
      <c r="J31" s="49">
        <v>4036</v>
      </c>
      <c r="K31" s="50">
        <v>304</v>
      </c>
      <c r="L31" s="50">
        <v>66027</v>
      </c>
      <c r="M31" s="50">
        <v>39889</v>
      </c>
      <c r="N31" s="50">
        <v>1272</v>
      </c>
      <c r="O31" s="50">
        <v>283858.1728</v>
      </c>
      <c r="P31" s="50">
        <v>92740.95</v>
      </c>
      <c r="Q31" s="50">
        <v>-57462.549999999996</v>
      </c>
      <c r="R31" s="50">
        <v>22681.06</v>
      </c>
      <c r="S31" s="50">
        <v>341817.6328</v>
      </c>
      <c r="T31" s="50">
        <v>310568.471</v>
      </c>
      <c r="U31" s="50">
        <v>263983.20035</v>
      </c>
      <c r="V31" s="50">
        <v>77834.43245000002</v>
      </c>
      <c r="W31" s="50">
        <v>54484.102715000015</v>
      </c>
      <c r="X31" s="51">
        <v>1.175</v>
      </c>
      <c r="Y31" s="52">
        <v>84357</v>
      </c>
      <c r="Z31" s="46">
        <v>364917.953425</v>
      </c>
      <c r="AA31" s="46">
        <v>369953.57379027456</v>
      </c>
      <c r="AB31" s="46">
        <v>4385.570537006704</v>
      </c>
      <c r="AC31" s="46">
        <v>565.3648051896753</v>
      </c>
      <c r="AD31" s="46">
        <v>47692479</v>
      </c>
      <c r="AE31" s="46">
        <v>0</v>
      </c>
      <c r="AF31" s="30" t="s">
        <v>16</v>
      </c>
      <c r="AG31" t="b">
        <f t="shared" si="0"/>
        <v>1</v>
      </c>
    </row>
    <row r="32" spans="1:33" ht="12.75">
      <c r="A32" t="s">
        <v>91</v>
      </c>
      <c r="B32" s="15" t="s">
        <v>92</v>
      </c>
      <c r="C32" s="36">
        <v>15751.315000000002</v>
      </c>
      <c r="D32" s="41">
        <v>2762</v>
      </c>
      <c r="E32" s="45">
        <v>18513.315000000002</v>
      </c>
      <c r="F32" s="49">
        <v>11593</v>
      </c>
      <c r="G32" s="49">
        <v>921</v>
      </c>
      <c r="H32" s="49">
        <v>708</v>
      </c>
      <c r="I32" s="49">
        <v>0</v>
      </c>
      <c r="J32" s="49">
        <v>1174</v>
      </c>
      <c r="K32" s="50">
        <v>628</v>
      </c>
      <c r="L32" s="50">
        <v>7695</v>
      </c>
      <c r="M32" s="50">
        <v>2762</v>
      </c>
      <c r="N32" s="50">
        <v>13</v>
      </c>
      <c r="O32" s="50">
        <v>16063.2608</v>
      </c>
      <c r="P32" s="50">
        <v>2382.5499999999997</v>
      </c>
      <c r="Q32" s="50">
        <v>-7085.599999999999</v>
      </c>
      <c r="R32" s="50">
        <v>1039.5500000000002</v>
      </c>
      <c r="S32" s="50">
        <v>12399.7608</v>
      </c>
      <c r="T32" s="50">
        <v>18513.315000000002</v>
      </c>
      <c r="U32" s="50">
        <v>15736.317750000002</v>
      </c>
      <c r="V32" s="50">
        <v>-3336.556950000002</v>
      </c>
      <c r="W32" s="50">
        <v>-2335.5898650000013</v>
      </c>
      <c r="X32" s="51">
        <v>0.874</v>
      </c>
      <c r="Y32" s="52">
        <v>5211</v>
      </c>
      <c r="Z32" s="46">
        <v>16180.637310000002</v>
      </c>
      <c r="AA32" s="46">
        <v>16403.919135398333</v>
      </c>
      <c r="AB32" s="46">
        <v>3147.940728343568</v>
      </c>
      <c r="AC32" s="46">
        <v>-672.2650034734611</v>
      </c>
      <c r="AD32" s="46">
        <v>0</v>
      </c>
      <c r="AE32" s="46">
        <v>3503173</v>
      </c>
      <c r="AF32" s="15" t="s">
        <v>92</v>
      </c>
      <c r="AG32" t="b">
        <f t="shared" si="0"/>
        <v>1</v>
      </c>
    </row>
    <row r="33" spans="1:33" ht="12.75">
      <c r="A33" t="s">
        <v>219</v>
      </c>
      <c r="B33" s="15" t="s">
        <v>220</v>
      </c>
      <c r="C33" s="36">
        <v>30399.714999999997</v>
      </c>
      <c r="D33" s="41">
        <v>4685</v>
      </c>
      <c r="E33" s="45">
        <v>35084.715</v>
      </c>
      <c r="F33" s="49">
        <v>19079</v>
      </c>
      <c r="G33" s="49">
        <v>4293</v>
      </c>
      <c r="H33" s="49">
        <v>66</v>
      </c>
      <c r="I33" s="49">
        <v>2006</v>
      </c>
      <c r="J33" s="49">
        <v>75</v>
      </c>
      <c r="K33" s="50">
        <v>2</v>
      </c>
      <c r="L33" s="50">
        <v>12079</v>
      </c>
      <c r="M33" s="50">
        <v>4685</v>
      </c>
      <c r="N33" s="50">
        <v>0</v>
      </c>
      <c r="O33" s="50">
        <v>26435.862399999998</v>
      </c>
      <c r="P33" s="50">
        <v>5474</v>
      </c>
      <c r="Q33" s="50">
        <v>-10268.85</v>
      </c>
      <c r="R33" s="50">
        <v>1928.8200000000002</v>
      </c>
      <c r="S33" s="50">
        <v>23569.8324</v>
      </c>
      <c r="T33" s="50">
        <v>35084.715</v>
      </c>
      <c r="U33" s="50">
        <v>29822.007749999997</v>
      </c>
      <c r="V33" s="50">
        <v>-6252.175349999998</v>
      </c>
      <c r="W33" s="50">
        <v>-4376.522744999998</v>
      </c>
      <c r="X33" s="51">
        <v>0.875</v>
      </c>
      <c r="Y33" s="52">
        <v>12362</v>
      </c>
      <c r="Z33" s="46">
        <v>30699.125624999997</v>
      </c>
      <c r="AA33" s="46">
        <v>31122.752746500733</v>
      </c>
      <c r="AB33" s="46">
        <v>2517.614685851863</v>
      </c>
      <c r="AC33" s="46">
        <v>-1302.591045965166</v>
      </c>
      <c r="AD33" s="46">
        <v>0</v>
      </c>
      <c r="AE33" s="46">
        <v>16102631</v>
      </c>
      <c r="AF33" s="15" t="s">
        <v>220</v>
      </c>
      <c r="AG33" t="b">
        <f t="shared" si="0"/>
        <v>1</v>
      </c>
    </row>
    <row r="34" spans="1:33" ht="12.75">
      <c r="A34" t="s">
        <v>507</v>
      </c>
      <c r="B34" s="15" t="s">
        <v>508</v>
      </c>
      <c r="C34" s="36">
        <v>50194.466</v>
      </c>
      <c r="D34" s="41">
        <v>4210</v>
      </c>
      <c r="E34" s="45">
        <v>54404.466</v>
      </c>
      <c r="F34" s="49">
        <v>24481</v>
      </c>
      <c r="G34" s="49">
        <v>5100</v>
      </c>
      <c r="H34" s="49">
        <v>919</v>
      </c>
      <c r="I34" s="49">
        <v>0</v>
      </c>
      <c r="J34" s="49">
        <v>3112</v>
      </c>
      <c r="K34" s="50">
        <v>195</v>
      </c>
      <c r="L34" s="50">
        <v>8753</v>
      </c>
      <c r="M34" s="50">
        <v>4210</v>
      </c>
      <c r="N34" s="50">
        <v>0</v>
      </c>
      <c r="O34" s="50">
        <v>33920.8736</v>
      </c>
      <c r="P34" s="50">
        <v>7761.349999999999</v>
      </c>
      <c r="Q34" s="50">
        <v>-7605.8</v>
      </c>
      <c r="R34" s="50">
        <v>2090.4900000000002</v>
      </c>
      <c r="S34" s="50">
        <v>36166.9136</v>
      </c>
      <c r="T34" s="50">
        <v>54404.466</v>
      </c>
      <c r="U34" s="50">
        <v>46243.7961</v>
      </c>
      <c r="V34" s="50">
        <v>-10076.8825</v>
      </c>
      <c r="W34" s="50">
        <v>-7053.817749999999</v>
      </c>
      <c r="X34" s="51">
        <v>0.87</v>
      </c>
      <c r="Y34" s="52">
        <v>6798</v>
      </c>
      <c r="Z34" s="46">
        <v>47331.88542</v>
      </c>
      <c r="AA34" s="46">
        <v>47985.03335068075</v>
      </c>
      <c r="AB34" s="46">
        <v>7058.6986394058185</v>
      </c>
      <c r="AC34" s="46">
        <v>3238.4929075887894</v>
      </c>
      <c r="AD34" s="46">
        <v>22015275</v>
      </c>
      <c r="AE34" s="46">
        <v>0</v>
      </c>
      <c r="AF34" s="15" t="s">
        <v>508</v>
      </c>
      <c r="AG34" t="b">
        <f t="shared" si="0"/>
        <v>1</v>
      </c>
    </row>
    <row r="35" spans="1:33" ht="12.75">
      <c r="A35" t="s">
        <v>193</v>
      </c>
      <c r="B35" s="15" t="s">
        <v>194</v>
      </c>
      <c r="C35" s="36">
        <v>35219.865</v>
      </c>
      <c r="D35" s="41">
        <v>7268</v>
      </c>
      <c r="E35" s="45">
        <v>42487.865</v>
      </c>
      <c r="F35" s="49">
        <v>18555</v>
      </c>
      <c r="G35" s="49">
        <v>2038</v>
      </c>
      <c r="H35" s="49">
        <v>349</v>
      </c>
      <c r="I35" s="49">
        <v>768</v>
      </c>
      <c r="J35" s="49">
        <v>1561</v>
      </c>
      <c r="K35" s="50">
        <v>1329</v>
      </c>
      <c r="L35" s="50">
        <v>5960</v>
      </c>
      <c r="M35" s="50">
        <v>7268</v>
      </c>
      <c r="N35" s="50">
        <v>55</v>
      </c>
      <c r="O35" s="50">
        <v>25709.807999999997</v>
      </c>
      <c r="P35" s="50">
        <v>4008.6</v>
      </c>
      <c r="Q35" s="50">
        <v>-6242.4</v>
      </c>
      <c r="R35" s="50">
        <v>5164.6</v>
      </c>
      <c r="S35" s="50">
        <v>28640.608</v>
      </c>
      <c r="T35" s="50">
        <v>42487.865</v>
      </c>
      <c r="U35" s="50">
        <v>36114.685249999995</v>
      </c>
      <c r="V35" s="50">
        <v>-7474.077249999995</v>
      </c>
      <c r="W35" s="50">
        <v>-5231.854074999996</v>
      </c>
      <c r="X35" s="51">
        <v>0.877</v>
      </c>
      <c r="Y35" s="52">
        <v>16816</v>
      </c>
      <c r="Z35" s="46">
        <v>37261.857605</v>
      </c>
      <c r="AA35" s="46">
        <v>37776.04597869497</v>
      </c>
      <c r="AB35" s="46">
        <v>2246.4347037758666</v>
      </c>
      <c r="AC35" s="46">
        <v>-1573.7710280411625</v>
      </c>
      <c r="AD35" s="46">
        <v>0</v>
      </c>
      <c r="AE35" s="46">
        <v>26464534</v>
      </c>
      <c r="AF35" s="15" t="s">
        <v>194</v>
      </c>
      <c r="AG35" t="b">
        <f t="shared" si="0"/>
        <v>1</v>
      </c>
    </row>
    <row r="36" spans="1:33" ht="12.75">
      <c r="A36" t="s">
        <v>229</v>
      </c>
      <c r="B36" s="15" t="s">
        <v>230</v>
      </c>
      <c r="C36" s="36">
        <v>25487.598</v>
      </c>
      <c r="D36" s="41">
        <v>6031</v>
      </c>
      <c r="E36" s="45">
        <v>31518.598</v>
      </c>
      <c r="F36" s="49">
        <v>21473</v>
      </c>
      <c r="G36" s="49">
        <v>4685</v>
      </c>
      <c r="H36" s="49">
        <v>577</v>
      </c>
      <c r="I36" s="49">
        <v>0</v>
      </c>
      <c r="J36" s="49">
        <v>1824</v>
      </c>
      <c r="K36" s="50">
        <v>0</v>
      </c>
      <c r="L36" s="50">
        <v>18988</v>
      </c>
      <c r="M36" s="50">
        <v>6031</v>
      </c>
      <c r="N36" s="50">
        <v>11</v>
      </c>
      <c r="O36" s="50">
        <v>29752.9888</v>
      </c>
      <c r="P36" s="50">
        <v>6023.099999999999</v>
      </c>
      <c r="Q36" s="50">
        <v>-16149.15</v>
      </c>
      <c r="R36" s="50">
        <v>1898.39</v>
      </c>
      <c r="S36" s="50">
        <v>21525.3288</v>
      </c>
      <c r="T36" s="50">
        <v>31518.598</v>
      </c>
      <c r="U36" s="50">
        <v>26790.8083</v>
      </c>
      <c r="V36" s="50">
        <v>-5265.479500000001</v>
      </c>
      <c r="W36" s="50">
        <v>-3685.8356500000004</v>
      </c>
      <c r="X36" s="51">
        <v>0.883</v>
      </c>
      <c r="Y36" s="52">
        <v>14271</v>
      </c>
      <c r="Z36" s="46">
        <v>27830.922034000003</v>
      </c>
      <c r="AA36" s="46">
        <v>28214.969890411056</v>
      </c>
      <c r="AB36" s="46">
        <v>1977.084289146595</v>
      </c>
      <c r="AC36" s="46">
        <v>-1843.1214426704341</v>
      </c>
      <c r="AD36" s="46">
        <v>0</v>
      </c>
      <c r="AE36" s="46">
        <v>26303186</v>
      </c>
      <c r="AF36" s="15" t="s">
        <v>230</v>
      </c>
      <c r="AG36" t="b">
        <f t="shared" si="0"/>
        <v>1</v>
      </c>
    </row>
    <row r="37" spans="1:33" ht="12.75">
      <c r="A37" t="s">
        <v>285</v>
      </c>
      <c r="B37" s="15" t="s">
        <v>286</v>
      </c>
      <c r="C37" s="36">
        <v>19945.228</v>
      </c>
      <c r="D37" s="41">
        <v>1097</v>
      </c>
      <c r="E37" s="45">
        <v>21042.228</v>
      </c>
      <c r="F37" s="49">
        <v>14605</v>
      </c>
      <c r="G37" s="49">
        <v>2249</v>
      </c>
      <c r="H37" s="49">
        <v>591</v>
      </c>
      <c r="I37" s="49">
        <v>0</v>
      </c>
      <c r="J37" s="49">
        <v>349</v>
      </c>
      <c r="K37" s="50">
        <v>1102</v>
      </c>
      <c r="L37" s="50">
        <v>8419</v>
      </c>
      <c r="M37" s="50">
        <v>1097</v>
      </c>
      <c r="N37" s="50">
        <v>160</v>
      </c>
      <c r="O37" s="50">
        <v>20236.688</v>
      </c>
      <c r="P37" s="50">
        <v>2710.65</v>
      </c>
      <c r="Q37" s="50">
        <v>-8228.85</v>
      </c>
      <c r="R37" s="50">
        <v>-498.78000000000003</v>
      </c>
      <c r="S37" s="50">
        <v>14219.707999999997</v>
      </c>
      <c r="T37" s="50">
        <v>21042.228</v>
      </c>
      <c r="U37" s="50">
        <v>17885.893799999998</v>
      </c>
      <c r="V37" s="50">
        <v>-3666.185800000001</v>
      </c>
      <c r="W37" s="50">
        <v>-2566.3300600000007</v>
      </c>
      <c r="X37" s="51">
        <v>0.878</v>
      </c>
      <c r="Y37" s="52">
        <v>4656</v>
      </c>
      <c r="Z37" s="46">
        <v>18475.076183999998</v>
      </c>
      <c r="AA37" s="46">
        <v>18730.019710370703</v>
      </c>
      <c r="AB37" s="46">
        <v>4022.7705563510963</v>
      </c>
      <c r="AC37" s="46">
        <v>202.56482453406716</v>
      </c>
      <c r="AD37" s="46">
        <v>943142</v>
      </c>
      <c r="AE37" s="46">
        <v>0</v>
      </c>
      <c r="AF37" s="15" t="s">
        <v>286</v>
      </c>
      <c r="AG37" t="b">
        <f t="shared" si="0"/>
        <v>1</v>
      </c>
    </row>
    <row r="38" spans="1:33" ht="12.75">
      <c r="A38" t="s">
        <v>29</v>
      </c>
      <c r="B38" s="15" t="s">
        <v>30</v>
      </c>
      <c r="C38" s="36">
        <v>70661.4</v>
      </c>
      <c r="D38" s="41">
        <v>10975</v>
      </c>
      <c r="E38" s="45">
        <v>81636.4</v>
      </c>
      <c r="F38" s="49">
        <v>14873</v>
      </c>
      <c r="G38" s="49">
        <v>79415</v>
      </c>
      <c r="H38" s="49">
        <v>6855</v>
      </c>
      <c r="I38" s="49">
        <v>0</v>
      </c>
      <c r="J38" s="49">
        <v>0</v>
      </c>
      <c r="K38" s="50">
        <v>4420</v>
      </c>
      <c r="L38" s="50">
        <v>16734</v>
      </c>
      <c r="M38" s="50">
        <v>10975</v>
      </c>
      <c r="N38" s="50">
        <v>1803</v>
      </c>
      <c r="O38" s="50">
        <v>20608.0288</v>
      </c>
      <c r="P38" s="50">
        <v>73329.5</v>
      </c>
      <c r="Q38" s="50">
        <v>-19513.45</v>
      </c>
      <c r="R38" s="50">
        <v>6483.97</v>
      </c>
      <c r="S38" s="50">
        <v>80908.04879999999</v>
      </c>
      <c r="T38" s="50">
        <v>81636.4</v>
      </c>
      <c r="U38" s="50">
        <v>69390.93999999999</v>
      </c>
      <c r="V38" s="50">
        <v>11517.108800000002</v>
      </c>
      <c r="W38" s="50">
        <v>8061.976160000001</v>
      </c>
      <c r="X38" s="51">
        <v>1.099</v>
      </c>
      <c r="Y38" s="52">
        <v>31800</v>
      </c>
      <c r="Z38" s="46">
        <v>89718.40359999999</v>
      </c>
      <c r="AA38" s="46">
        <v>90956.45674610516</v>
      </c>
      <c r="AB38" s="46">
        <v>2860.265935412112</v>
      </c>
      <c r="AC38" s="46">
        <v>-959.9397964049172</v>
      </c>
      <c r="AD38" s="46">
        <v>0</v>
      </c>
      <c r="AE38" s="46">
        <v>30526086</v>
      </c>
      <c r="AF38" s="15" t="s">
        <v>30</v>
      </c>
      <c r="AG38" t="b">
        <f t="shared" si="0"/>
        <v>1</v>
      </c>
    </row>
    <row r="39" spans="1:33" ht="12.75">
      <c r="A39" t="s">
        <v>403</v>
      </c>
      <c r="B39" s="15" t="s">
        <v>404</v>
      </c>
      <c r="C39" s="36">
        <v>25896.178</v>
      </c>
      <c r="D39" s="41">
        <v>4986</v>
      </c>
      <c r="E39" s="45">
        <v>30882.178</v>
      </c>
      <c r="F39" s="49">
        <v>20704</v>
      </c>
      <c r="G39" s="49">
        <v>1300</v>
      </c>
      <c r="H39" s="49">
        <v>149</v>
      </c>
      <c r="I39" s="49">
        <v>0</v>
      </c>
      <c r="J39" s="49">
        <v>1239</v>
      </c>
      <c r="K39" s="50">
        <v>29</v>
      </c>
      <c r="L39" s="50">
        <v>7665</v>
      </c>
      <c r="M39" s="50">
        <v>4986</v>
      </c>
      <c r="N39" s="50">
        <v>136</v>
      </c>
      <c r="O39" s="50">
        <v>28687.4624</v>
      </c>
      <c r="P39" s="50">
        <v>2284.7999999999997</v>
      </c>
      <c r="Q39" s="50">
        <v>-6655.5</v>
      </c>
      <c r="R39" s="50">
        <v>2935.05</v>
      </c>
      <c r="S39" s="50">
        <v>27251.8124</v>
      </c>
      <c r="T39" s="50">
        <v>30882.178</v>
      </c>
      <c r="U39" s="50">
        <v>26249.8513</v>
      </c>
      <c r="V39" s="50">
        <v>1001.9611000000004</v>
      </c>
      <c r="W39" s="50">
        <v>701.3727700000003</v>
      </c>
      <c r="X39" s="51">
        <v>1.023</v>
      </c>
      <c r="Y39" s="52">
        <v>9563</v>
      </c>
      <c r="Z39" s="46">
        <v>31592.468093999996</v>
      </c>
      <c r="AA39" s="46">
        <v>32028.42273594153</v>
      </c>
      <c r="AB39" s="46">
        <v>3349.2024193183656</v>
      </c>
      <c r="AC39" s="46">
        <v>-471.0033124986635</v>
      </c>
      <c r="AD39" s="46">
        <v>0</v>
      </c>
      <c r="AE39" s="46">
        <v>4504205</v>
      </c>
      <c r="AF39" s="15" t="s">
        <v>404</v>
      </c>
      <c r="AG39" t="b">
        <f t="shared" si="0"/>
        <v>1</v>
      </c>
    </row>
    <row r="40" spans="1:33" ht="12.75">
      <c r="A40" t="s">
        <v>537</v>
      </c>
      <c r="B40" s="15" t="s">
        <v>538</v>
      </c>
      <c r="C40" s="36">
        <v>18121.16</v>
      </c>
      <c r="D40" s="41">
        <v>714</v>
      </c>
      <c r="E40" s="45">
        <v>18835.16</v>
      </c>
      <c r="F40" s="49">
        <v>8537</v>
      </c>
      <c r="G40" s="49">
        <v>2499</v>
      </c>
      <c r="H40" s="49">
        <v>11</v>
      </c>
      <c r="I40" s="49">
        <v>0</v>
      </c>
      <c r="J40" s="49">
        <v>860</v>
      </c>
      <c r="K40" s="50">
        <v>0</v>
      </c>
      <c r="L40" s="50">
        <v>180</v>
      </c>
      <c r="M40" s="50">
        <v>714</v>
      </c>
      <c r="N40" s="50">
        <v>0</v>
      </c>
      <c r="O40" s="50">
        <v>11828.867199999999</v>
      </c>
      <c r="P40" s="50">
        <v>2864.5</v>
      </c>
      <c r="Q40" s="50">
        <v>-153</v>
      </c>
      <c r="R40" s="50">
        <v>576.3000000000001</v>
      </c>
      <c r="S40" s="50">
        <v>15116.667199999998</v>
      </c>
      <c r="T40" s="50">
        <v>18835.16</v>
      </c>
      <c r="U40" s="50">
        <v>16009.885999999999</v>
      </c>
      <c r="V40" s="50">
        <v>-893.2188000000006</v>
      </c>
      <c r="W40" s="50">
        <v>-625.2531600000003</v>
      </c>
      <c r="X40" s="51">
        <v>0.967</v>
      </c>
      <c r="Y40" s="52">
        <v>2857</v>
      </c>
      <c r="Z40" s="46">
        <v>18213.59972</v>
      </c>
      <c r="AA40" s="46">
        <v>18464.935048432508</v>
      </c>
      <c r="AB40" s="46">
        <v>6463.050419472351</v>
      </c>
      <c r="AC40" s="46">
        <v>2642.8446876553216</v>
      </c>
      <c r="AD40" s="46">
        <v>7550607</v>
      </c>
      <c r="AE40" s="46">
        <v>0</v>
      </c>
      <c r="AF40" s="15" t="s">
        <v>538</v>
      </c>
      <c r="AG40" t="b">
        <f t="shared" si="0"/>
        <v>1</v>
      </c>
    </row>
    <row r="41" spans="1:33" ht="12.75">
      <c r="A41" t="s">
        <v>367</v>
      </c>
      <c r="B41" s="15" t="s">
        <v>368</v>
      </c>
      <c r="C41" s="36">
        <v>21917.655</v>
      </c>
      <c r="D41" s="41">
        <v>2828</v>
      </c>
      <c r="E41" s="45">
        <v>24745.655</v>
      </c>
      <c r="F41" s="49">
        <v>14118</v>
      </c>
      <c r="G41" s="49">
        <v>1358</v>
      </c>
      <c r="H41" s="49">
        <v>128</v>
      </c>
      <c r="I41" s="49">
        <v>0</v>
      </c>
      <c r="J41" s="49">
        <v>1147</v>
      </c>
      <c r="K41" s="50">
        <v>0</v>
      </c>
      <c r="L41" s="50">
        <v>3270</v>
      </c>
      <c r="M41" s="50">
        <v>2828</v>
      </c>
      <c r="N41" s="50">
        <v>0</v>
      </c>
      <c r="O41" s="50">
        <v>19561.9008</v>
      </c>
      <c r="P41" s="50">
        <v>2238.0499999999997</v>
      </c>
      <c r="Q41" s="50">
        <v>-2779.5</v>
      </c>
      <c r="R41" s="50">
        <v>1847.9</v>
      </c>
      <c r="S41" s="50">
        <v>20868.3508</v>
      </c>
      <c r="T41" s="50">
        <v>24745.655</v>
      </c>
      <c r="U41" s="50">
        <v>21033.80675</v>
      </c>
      <c r="V41" s="50">
        <v>-165.45594999999958</v>
      </c>
      <c r="W41" s="50">
        <v>-115.8191649999997</v>
      </c>
      <c r="X41" s="51">
        <v>0.995</v>
      </c>
      <c r="Y41" s="52">
        <v>8472</v>
      </c>
      <c r="Z41" s="46">
        <v>24621.926724999998</v>
      </c>
      <c r="AA41" s="46">
        <v>24961.692621648843</v>
      </c>
      <c r="AB41" s="46">
        <v>2946.375427484519</v>
      </c>
      <c r="AC41" s="46">
        <v>-873.83030433251</v>
      </c>
      <c r="AD41" s="46">
        <v>0</v>
      </c>
      <c r="AE41" s="46">
        <v>7403090</v>
      </c>
      <c r="AF41" s="15" t="s">
        <v>368</v>
      </c>
      <c r="AG41" t="b">
        <f t="shared" si="0"/>
        <v>1</v>
      </c>
    </row>
    <row r="42" spans="1:33" ht="12.75">
      <c r="A42" t="s">
        <v>11</v>
      </c>
      <c r="B42" s="15" t="s">
        <v>12</v>
      </c>
      <c r="C42" s="36">
        <v>98540.169</v>
      </c>
      <c r="D42" s="41">
        <v>8884</v>
      </c>
      <c r="E42" s="45">
        <v>107424.169</v>
      </c>
      <c r="F42" s="49">
        <v>66266</v>
      </c>
      <c r="G42" s="49">
        <v>49113</v>
      </c>
      <c r="H42" s="49">
        <v>103949</v>
      </c>
      <c r="I42" s="49">
        <v>0</v>
      </c>
      <c r="J42" s="49">
        <v>7256</v>
      </c>
      <c r="K42" s="50">
        <v>102700</v>
      </c>
      <c r="L42" s="50">
        <v>17754</v>
      </c>
      <c r="M42" s="50">
        <v>8884</v>
      </c>
      <c r="N42" s="50">
        <v>1689</v>
      </c>
      <c r="O42" s="50">
        <v>91818.1696</v>
      </c>
      <c r="P42" s="50">
        <v>136270.3</v>
      </c>
      <c r="Q42" s="50">
        <v>-103821.55</v>
      </c>
      <c r="R42" s="50">
        <v>4533.22</v>
      </c>
      <c r="S42" s="50">
        <v>128800.1396</v>
      </c>
      <c r="T42" s="50">
        <v>107424.169</v>
      </c>
      <c r="U42" s="50">
        <v>91310.54364999999</v>
      </c>
      <c r="V42" s="50">
        <v>37489.59595</v>
      </c>
      <c r="W42" s="50">
        <v>26242.717165000002</v>
      </c>
      <c r="X42" s="51">
        <v>1.244</v>
      </c>
      <c r="Y42" s="52">
        <v>25715</v>
      </c>
      <c r="Z42" s="46">
        <v>133635.666236</v>
      </c>
      <c r="AA42" s="46">
        <v>135479.74783327154</v>
      </c>
      <c r="AB42" s="46">
        <v>5268.510512668541</v>
      </c>
      <c r="AC42" s="46">
        <v>1448.304780851512</v>
      </c>
      <c r="AD42" s="46">
        <v>37243157</v>
      </c>
      <c r="AE42" s="46">
        <v>0</v>
      </c>
      <c r="AF42" s="15" t="s">
        <v>12</v>
      </c>
      <c r="AG42" t="b">
        <f t="shared" si="0"/>
        <v>1</v>
      </c>
    </row>
    <row r="43" spans="1:33" ht="12.75">
      <c r="A43" t="s">
        <v>133</v>
      </c>
      <c r="B43" s="15" t="s">
        <v>134</v>
      </c>
      <c r="C43" s="36">
        <v>63287.07699999999</v>
      </c>
      <c r="D43" s="41">
        <v>15551</v>
      </c>
      <c r="E43" s="45">
        <v>78838.07699999999</v>
      </c>
      <c r="F43" s="49">
        <v>71500</v>
      </c>
      <c r="G43" s="49">
        <v>1691</v>
      </c>
      <c r="H43" s="49">
        <v>1300</v>
      </c>
      <c r="I43" s="49">
        <v>0</v>
      </c>
      <c r="J43" s="49">
        <v>4992</v>
      </c>
      <c r="K43" s="50">
        <v>807</v>
      </c>
      <c r="L43" s="50">
        <v>73317</v>
      </c>
      <c r="M43" s="50">
        <v>15551</v>
      </c>
      <c r="N43" s="50">
        <v>1231</v>
      </c>
      <c r="O43" s="50">
        <v>99070.4</v>
      </c>
      <c r="P43" s="50">
        <v>6785.55</v>
      </c>
      <c r="Q43" s="50">
        <v>-64051.75</v>
      </c>
      <c r="R43" s="50">
        <v>754.46</v>
      </c>
      <c r="S43" s="50">
        <v>42558.659999999996</v>
      </c>
      <c r="T43" s="50">
        <v>78838.07699999999</v>
      </c>
      <c r="U43" s="50">
        <v>67012.36544999998</v>
      </c>
      <c r="V43" s="50">
        <v>-24453.705449999987</v>
      </c>
      <c r="W43" s="50">
        <v>-17117.59381499999</v>
      </c>
      <c r="X43" s="51">
        <v>0.783</v>
      </c>
      <c r="Y43" s="52">
        <v>16323</v>
      </c>
      <c r="Z43" s="46">
        <v>61730.214291</v>
      </c>
      <c r="AA43" s="46">
        <v>62582.049398916686</v>
      </c>
      <c r="AB43" s="46">
        <v>3833.979623777289</v>
      </c>
      <c r="AC43" s="46">
        <v>13.773891960259789</v>
      </c>
      <c r="AD43" s="46">
        <v>224831</v>
      </c>
      <c r="AE43" s="46">
        <v>0</v>
      </c>
      <c r="AF43" s="15" t="s">
        <v>134</v>
      </c>
      <c r="AG43" t="b">
        <f t="shared" si="0"/>
        <v>1</v>
      </c>
    </row>
    <row r="44" spans="1:33" ht="12.75">
      <c r="A44" t="s">
        <v>163</v>
      </c>
      <c r="B44" s="15" t="s">
        <v>164</v>
      </c>
      <c r="C44" s="36">
        <v>52309.165</v>
      </c>
      <c r="D44" s="41">
        <v>5678</v>
      </c>
      <c r="E44" s="45">
        <v>57987.165</v>
      </c>
      <c r="F44" s="49">
        <v>42750</v>
      </c>
      <c r="G44" s="49">
        <v>4944</v>
      </c>
      <c r="H44" s="49">
        <v>488</v>
      </c>
      <c r="I44" s="49">
        <v>0</v>
      </c>
      <c r="J44" s="49">
        <v>3170</v>
      </c>
      <c r="K44" s="50">
        <v>132</v>
      </c>
      <c r="L44" s="50">
        <v>18149</v>
      </c>
      <c r="M44" s="50">
        <v>5678</v>
      </c>
      <c r="N44" s="50">
        <v>0</v>
      </c>
      <c r="O44" s="50">
        <v>59234.399999999994</v>
      </c>
      <c r="P44" s="50">
        <v>7311.7</v>
      </c>
      <c r="Q44" s="50">
        <v>-15538.85</v>
      </c>
      <c r="R44" s="50">
        <v>1740.97</v>
      </c>
      <c r="S44" s="50">
        <v>52748.219999999994</v>
      </c>
      <c r="T44" s="50">
        <v>57987.165</v>
      </c>
      <c r="U44" s="50">
        <v>49289.09025</v>
      </c>
      <c r="V44" s="50">
        <v>3459.129749999993</v>
      </c>
      <c r="W44" s="50">
        <v>2421.390824999995</v>
      </c>
      <c r="X44" s="51">
        <v>1.042</v>
      </c>
      <c r="Y44" s="52">
        <v>9066</v>
      </c>
      <c r="Z44" s="46">
        <v>60422.62593</v>
      </c>
      <c r="AA44" s="46">
        <v>61256.4172049996</v>
      </c>
      <c r="AB44" s="46">
        <v>6756.719303441385</v>
      </c>
      <c r="AC44" s="46">
        <v>2936.513571624356</v>
      </c>
      <c r="AD44" s="46">
        <v>26622432</v>
      </c>
      <c r="AE44" s="46">
        <v>0</v>
      </c>
      <c r="AF44" s="15" t="s">
        <v>164</v>
      </c>
      <c r="AG44" t="b">
        <f t="shared" si="0"/>
        <v>1</v>
      </c>
    </row>
    <row r="45" spans="1:33" ht="12.75">
      <c r="A45" t="s">
        <v>63</v>
      </c>
      <c r="B45" s="15" t="s">
        <v>64</v>
      </c>
      <c r="C45" s="36">
        <v>119073.16700000002</v>
      </c>
      <c r="D45" s="41">
        <v>13781</v>
      </c>
      <c r="E45" s="45">
        <v>132854.16700000002</v>
      </c>
      <c r="F45" s="49">
        <v>85626</v>
      </c>
      <c r="G45" s="49">
        <v>18383</v>
      </c>
      <c r="H45" s="49">
        <v>3768</v>
      </c>
      <c r="I45" s="49">
        <v>0</v>
      </c>
      <c r="J45" s="49">
        <v>5985</v>
      </c>
      <c r="K45" s="50">
        <v>2187</v>
      </c>
      <c r="L45" s="50">
        <v>28741</v>
      </c>
      <c r="M45" s="50">
        <v>13781</v>
      </c>
      <c r="N45" s="50">
        <v>0</v>
      </c>
      <c r="O45" s="50">
        <v>118643.3856</v>
      </c>
      <c r="P45" s="50">
        <v>23915.6</v>
      </c>
      <c r="Q45" s="50">
        <v>-26288.8</v>
      </c>
      <c r="R45" s="50">
        <v>6827.88</v>
      </c>
      <c r="S45" s="50">
        <v>123098.0656</v>
      </c>
      <c r="T45" s="50">
        <v>132854.16700000002</v>
      </c>
      <c r="U45" s="50">
        <v>112926.04195000001</v>
      </c>
      <c r="V45" s="50">
        <v>10172.023649999988</v>
      </c>
      <c r="W45" s="50">
        <v>7120.416554999992</v>
      </c>
      <c r="X45" s="51">
        <v>1.054</v>
      </c>
      <c r="Y45" s="52">
        <v>40026</v>
      </c>
      <c r="Z45" s="46">
        <v>140028.29201800004</v>
      </c>
      <c r="AA45" s="46">
        <v>141960.587517255</v>
      </c>
      <c r="AB45" s="46">
        <v>3546.7093268689096</v>
      </c>
      <c r="AC45" s="46">
        <v>-273.49640494811956</v>
      </c>
      <c r="AD45" s="46">
        <v>0</v>
      </c>
      <c r="AE45" s="46">
        <v>10946967</v>
      </c>
      <c r="AF45" s="15" t="s">
        <v>64</v>
      </c>
      <c r="AG45" t="b">
        <f t="shared" si="0"/>
        <v>1</v>
      </c>
    </row>
    <row r="46" spans="1:33" ht="12.75">
      <c r="A46" t="s">
        <v>79</v>
      </c>
      <c r="B46" s="15" t="s">
        <v>80</v>
      </c>
      <c r="C46" s="36">
        <v>326644.857</v>
      </c>
      <c r="D46" s="41">
        <v>59194</v>
      </c>
      <c r="E46" s="45">
        <v>385838.857</v>
      </c>
      <c r="F46" s="49">
        <v>250895</v>
      </c>
      <c r="G46" s="49">
        <v>25573</v>
      </c>
      <c r="H46" s="49">
        <v>14339</v>
      </c>
      <c r="I46" s="49">
        <v>12342</v>
      </c>
      <c r="J46" s="49">
        <v>0</v>
      </c>
      <c r="K46" s="50">
        <v>12989</v>
      </c>
      <c r="L46" s="50">
        <v>113722</v>
      </c>
      <c r="M46" s="50">
        <v>59194</v>
      </c>
      <c r="N46" s="50">
        <v>508</v>
      </c>
      <c r="O46" s="50">
        <v>347640.11199999996</v>
      </c>
      <c r="P46" s="50">
        <v>44415.9</v>
      </c>
      <c r="Q46" s="50">
        <v>-108136.15</v>
      </c>
      <c r="R46" s="50">
        <v>30982.160000000003</v>
      </c>
      <c r="S46" s="50">
        <v>314902.022</v>
      </c>
      <c r="T46" s="50">
        <v>385838.857</v>
      </c>
      <c r="U46" s="50">
        <v>327963.02845</v>
      </c>
      <c r="V46" s="50">
        <v>-13061.006449999986</v>
      </c>
      <c r="W46" s="50">
        <v>-9142.70451499999</v>
      </c>
      <c r="X46" s="51">
        <v>0.976</v>
      </c>
      <c r="Y46" s="52">
        <v>97373</v>
      </c>
      <c r="Z46" s="46">
        <v>376578.724432</v>
      </c>
      <c r="AA46" s="46">
        <v>381775.2555318836</v>
      </c>
      <c r="AB46" s="46">
        <v>3920.7506755659538</v>
      </c>
      <c r="AC46" s="46">
        <v>100.54494374892465</v>
      </c>
      <c r="AD46" s="46">
        <v>9790363</v>
      </c>
      <c r="AE46" s="46">
        <v>0</v>
      </c>
      <c r="AF46" s="15" t="s">
        <v>80</v>
      </c>
      <c r="AG46" t="b">
        <f t="shared" si="0"/>
        <v>1</v>
      </c>
    </row>
    <row r="47" spans="1:33" ht="12.75">
      <c r="A47" t="s">
        <v>241</v>
      </c>
      <c r="B47" s="15" t="s">
        <v>242</v>
      </c>
      <c r="C47" s="36">
        <v>176198.712</v>
      </c>
      <c r="D47" s="41">
        <v>15514</v>
      </c>
      <c r="E47" s="45">
        <v>191712.712</v>
      </c>
      <c r="F47" s="49">
        <v>105237</v>
      </c>
      <c r="G47" s="49">
        <v>3784</v>
      </c>
      <c r="H47" s="49">
        <v>2635</v>
      </c>
      <c r="I47" s="49">
        <v>0</v>
      </c>
      <c r="J47" s="49">
        <v>5492</v>
      </c>
      <c r="K47" s="50">
        <v>353</v>
      </c>
      <c r="L47" s="50">
        <v>48555</v>
      </c>
      <c r="M47" s="50">
        <v>15514</v>
      </c>
      <c r="N47" s="50">
        <v>2568</v>
      </c>
      <c r="O47" s="50">
        <v>145816.3872</v>
      </c>
      <c r="P47" s="50">
        <v>10124.35</v>
      </c>
      <c r="Q47" s="50">
        <v>-43754.6</v>
      </c>
      <c r="R47" s="50">
        <v>4932.55</v>
      </c>
      <c r="S47" s="50">
        <v>117118.6872</v>
      </c>
      <c r="T47" s="50">
        <v>191712.712</v>
      </c>
      <c r="U47" s="50">
        <v>162955.8052</v>
      </c>
      <c r="V47" s="50">
        <v>-45837.118</v>
      </c>
      <c r="W47" s="50">
        <v>-32085.9826</v>
      </c>
      <c r="X47" s="51">
        <v>0.833</v>
      </c>
      <c r="Y47" s="52">
        <v>31767</v>
      </c>
      <c r="Z47" s="46">
        <v>159696.689096</v>
      </c>
      <c r="AA47" s="46">
        <v>161900.39514096445</v>
      </c>
      <c r="AB47" s="46">
        <v>5096.496211192887</v>
      </c>
      <c r="AC47" s="46">
        <v>1276.290479375858</v>
      </c>
      <c r="AD47" s="46">
        <v>40543920</v>
      </c>
      <c r="AE47" s="46">
        <v>0</v>
      </c>
      <c r="AF47" s="15" t="s">
        <v>242</v>
      </c>
      <c r="AG47" t="b">
        <f t="shared" si="0"/>
        <v>1</v>
      </c>
    </row>
    <row r="48" spans="1:33" ht="12.75">
      <c r="A48" t="s">
        <v>299</v>
      </c>
      <c r="B48" s="15" t="s">
        <v>300</v>
      </c>
      <c r="C48" s="36">
        <v>15298.885000000002</v>
      </c>
      <c r="D48" s="41">
        <v>2607</v>
      </c>
      <c r="E48" s="45">
        <v>17905.885000000002</v>
      </c>
      <c r="F48" s="49">
        <v>10309</v>
      </c>
      <c r="G48" s="49">
        <v>2921</v>
      </c>
      <c r="H48" s="49">
        <v>216</v>
      </c>
      <c r="I48" s="49">
        <v>0</v>
      </c>
      <c r="J48" s="49">
        <v>577</v>
      </c>
      <c r="K48" s="50">
        <v>0</v>
      </c>
      <c r="L48" s="50">
        <v>7036</v>
      </c>
      <c r="M48" s="50">
        <v>2607</v>
      </c>
      <c r="N48" s="50">
        <v>0</v>
      </c>
      <c r="O48" s="50">
        <v>14284.150399999999</v>
      </c>
      <c r="P48" s="50">
        <v>3156.9</v>
      </c>
      <c r="Q48" s="50">
        <v>-5980.599999999999</v>
      </c>
      <c r="R48" s="50">
        <v>1019.83</v>
      </c>
      <c r="S48" s="50">
        <v>12480.280399999998</v>
      </c>
      <c r="T48" s="50">
        <v>17905.885000000002</v>
      </c>
      <c r="U48" s="50">
        <v>15220.002250000001</v>
      </c>
      <c r="V48" s="50">
        <v>-2739.7218500000035</v>
      </c>
      <c r="W48" s="50">
        <v>-1917.8052950000024</v>
      </c>
      <c r="X48" s="51">
        <v>0.893</v>
      </c>
      <c r="Y48" s="52">
        <v>5509</v>
      </c>
      <c r="Z48" s="46">
        <v>15989.955305000001</v>
      </c>
      <c r="AA48" s="46">
        <v>16210.605848000036</v>
      </c>
      <c r="AB48" s="46">
        <v>2942.567770557276</v>
      </c>
      <c r="AC48" s="46">
        <v>-877.637961259753</v>
      </c>
      <c r="AD48" s="46">
        <v>0</v>
      </c>
      <c r="AE48" s="46">
        <v>4834908</v>
      </c>
      <c r="AF48" s="15" t="s">
        <v>300</v>
      </c>
      <c r="AG48" t="b">
        <f t="shared" si="0"/>
        <v>1</v>
      </c>
    </row>
    <row r="49" spans="1:33" ht="12.75">
      <c r="A49" t="s">
        <v>436</v>
      </c>
      <c r="B49" s="15" t="s">
        <v>437</v>
      </c>
      <c r="C49" s="36">
        <v>57445.734</v>
      </c>
      <c r="D49" s="41">
        <v>3014</v>
      </c>
      <c r="E49" s="45">
        <v>60459.734</v>
      </c>
      <c r="F49" s="49">
        <v>30867</v>
      </c>
      <c r="G49" s="49">
        <v>2912</v>
      </c>
      <c r="H49" s="49">
        <v>439</v>
      </c>
      <c r="I49" s="49">
        <v>0</v>
      </c>
      <c r="J49" s="49">
        <v>673</v>
      </c>
      <c r="K49" s="50">
        <v>85</v>
      </c>
      <c r="L49" s="50">
        <v>10871</v>
      </c>
      <c r="M49" s="50">
        <v>3014</v>
      </c>
      <c r="N49" s="50">
        <v>115</v>
      </c>
      <c r="O49" s="50">
        <v>42769.3152</v>
      </c>
      <c r="P49" s="50">
        <v>3420.4</v>
      </c>
      <c r="Q49" s="50">
        <v>-9410.35</v>
      </c>
      <c r="R49" s="50">
        <v>713.83</v>
      </c>
      <c r="S49" s="50">
        <v>37493.1952</v>
      </c>
      <c r="T49" s="50">
        <v>60459.734</v>
      </c>
      <c r="U49" s="50">
        <v>51390.77389999999</v>
      </c>
      <c r="V49" s="50">
        <v>-13897.578699999991</v>
      </c>
      <c r="W49" s="50">
        <v>-9728.305089999993</v>
      </c>
      <c r="X49" s="51">
        <v>0.839</v>
      </c>
      <c r="Y49" s="52">
        <v>12502</v>
      </c>
      <c r="Z49" s="46">
        <v>50725.716825999996</v>
      </c>
      <c r="AA49" s="46">
        <v>51425.697329274015</v>
      </c>
      <c r="AB49" s="46">
        <v>4113.397642719086</v>
      </c>
      <c r="AC49" s="46">
        <v>293.1919109020573</v>
      </c>
      <c r="AD49" s="46">
        <v>3665485</v>
      </c>
      <c r="AE49" s="46">
        <v>0</v>
      </c>
      <c r="AF49" s="15" t="s">
        <v>437</v>
      </c>
      <c r="AG49" t="b">
        <f t="shared" si="0"/>
        <v>1</v>
      </c>
    </row>
    <row r="50" spans="1:33" ht="12.75">
      <c r="A50" t="s">
        <v>261</v>
      </c>
      <c r="B50" s="15" t="s">
        <v>262</v>
      </c>
      <c r="C50" s="36">
        <v>155088.842</v>
      </c>
      <c r="D50" s="41">
        <v>19316</v>
      </c>
      <c r="E50" s="45">
        <v>174404.842</v>
      </c>
      <c r="F50" s="49">
        <v>111594</v>
      </c>
      <c r="G50" s="49">
        <v>96484</v>
      </c>
      <c r="H50" s="49">
        <v>11368</v>
      </c>
      <c r="I50" s="49">
        <v>0</v>
      </c>
      <c r="J50" s="49">
        <v>7232</v>
      </c>
      <c r="K50" s="50">
        <v>9800</v>
      </c>
      <c r="L50" s="50">
        <v>92531</v>
      </c>
      <c r="M50" s="50">
        <v>19316</v>
      </c>
      <c r="N50" s="50">
        <v>157</v>
      </c>
      <c r="O50" s="50">
        <v>154624.6464</v>
      </c>
      <c r="P50" s="50">
        <v>97821.4</v>
      </c>
      <c r="Q50" s="50">
        <v>-87114.8</v>
      </c>
      <c r="R50" s="50">
        <v>688.33</v>
      </c>
      <c r="S50" s="50">
        <v>166019.5764</v>
      </c>
      <c r="T50" s="50">
        <v>174404.842</v>
      </c>
      <c r="U50" s="50">
        <v>148244.1157</v>
      </c>
      <c r="V50" s="50">
        <v>17775.460699999996</v>
      </c>
      <c r="W50" s="50">
        <v>12442.822489999997</v>
      </c>
      <c r="X50" s="51">
        <v>1.071</v>
      </c>
      <c r="Y50" s="52">
        <v>41317</v>
      </c>
      <c r="Z50" s="46">
        <v>186787.585782</v>
      </c>
      <c r="AA50" s="46">
        <v>189365.12783526492</v>
      </c>
      <c r="AB50" s="46">
        <v>4583.225496412249</v>
      </c>
      <c r="AC50" s="46">
        <v>763.0197645952203</v>
      </c>
      <c r="AD50" s="46">
        <v>31525688</v>
      </c>
      <c r="AE50" s="46">
        <v>0</v>
      </c>
      <c r="AF50" s="15" t="s">
        <v>262</v>
      </c>
      <c r="AG50" t="b">
        <f t="shared" si="0"/>
        <v>1</v>
      </c>
    </row>
    <row r="51" spans="1:33" ht="12.75">
      <c r="A51" t="s">
        <v>363</v>
      </c>
      <c r="B51" s="15" t="s">
        <v>364</v>
      </c>
      <c r="C51" s="36">
        <v>109349.297</v>
      </c>
      <c r="D51" s="41">
        <v>21205</v>
      </c>
      <c r="E51" s="45">
        <v>130554.297</v>
      </c>
      <c r="F51" s="49">
        <v>92010</v>
      </c>
      <c r="G51" s="49">
        <v>2556</v>
      </c>
      <c r="H51" s="49">
        <v>1078</v>
      </c>
      <c r="I51" s="49">
        <v>0</v>
      </c>
      <c r="J51" s="49">
        <v>8088</v>
      </c>
      <c r="K51" s="50">
        <v>278</v>
      </c>
      <c r="L51" s="50">
        <v>46617</v>
      </c>
      <c r="M51" s="50">
        <v>21205</v>
      </c>
      <c r="N51" s="50">
        <v>1193</v>
      </c>
      <c r="O51" s="50">
        <v>127489.056</v>
      </c>
      <c r="P51" s="50">
        <v>9963.699999999999</v>
      </c>
      <c r="Q51" s="50">
        <v>-40874.799999999996</v>
      </c>
      <c r="R51" s="50">
        <v>10099.36</v>
      </c>
      <c r="S51" s="50">
        <v>106677.316</v>
      </c>
      <c r="T51" s="50">
        <v>130554.297</v>
      </c>
      <c r="U51" s="50">
        <v>110971.15245000001</v>
      </c>
      <c r="V51" s="50">
        <v>-4293.8364500000025</v>
      </c>
      <c r="W51" s="50">
        <v>-3005.6855150000015</v>
      </c>
      <c r="X51" s="51">
        <v>0.977</v>
      </c>
      <c r="Y51" s="52">
        <v>31636</v>
      </c>
      <c r="Z51" s="46">
        <v>127551.548169</v>
      </c>
      <c r="AA51" s="46">
        <v>129311.67306160582</v>
      </c>
      <c r="AB51" s="46">
        <v>4087.4849241878187</v>
      </c>
      <c r="AC51" s="46">
        <v>267.2791923707896</v>
      </c>
      <c r="AD51" s="46">
        <v>8455645</v>
      </c>
      <c r="AE51" s="46">
        <v>0</v>
      </c>
      <c r="AF51" s="15" t="s">
        <v>364</v>
      </c>
      <c r="AG51" t="b">
        <f t="shared" si="0"/>
        <v>1</v>
      </c>
    </row>
    <row r="52" spans="1:33" ht="12.75">
      <c r="A52" t="s">
        <v>459</v>
      </c>
      <c r="B52" s="15" t="s">
        <v>460</v>
      </c>
      <c r="C52" s="36">
        <v>187371.122</v>
      </c>
      <c r="D52" s="41">
        <v>31572</v>
      </c>
      <c r="E52" s="45">
        <v>218943.122</v>
      </c>
      <c r="F52" s="49">
        <v>137391</v>
      </c>
      <c r="G52" s="49">
        <v>33384</v>
      </c>
      <c r="H52" s="49">
        <v>33608</v>
      </c>
      <c r="I52" s="49">
        <v>0</v>
      </c>
      <c r="J52" s="49">
        <v>4002</v>
      </c>
      <c r="K52" s="50">
        <v>9992</v>
      </c>
      <c r="L52" s="50">
        <v>74299</v>
      </c>
      <c r="M52" s="50">
        <v>31572</v>
      </c>
      <c r="N52" s="50">
        <v>258</v>
      </c>
      <c r="O52" s="50">
        <v>190368.96959999998</v>
      </c>
      <c r="P52" s="50">
        <v>60344.9</v>
      </c>
      <c r="Q52" s="50">
        <v>-71866.65</v>
      </c>
      <c r="R52" s="50">
        <v>14205.37</v>
      </c>
      <c r="S52" s="50">
        <v>193052.58959999998</v>
      </c>
      <c r="T52" s="50">
        <v>218943.122</v>
      </c>
      <c r="U52" s="50">
        <v>186101.6537</v>
      </c>
      <c r="V52" s="50">
        <v>6950.935899999982</v>
      </c>
      <c r="W52" s="50">
        <v>4865.655129999987</v>
      </c>
      <c r="X52" s="51">
        <v>1.022</v>
      </c>
      <c r="Y52" s="52">
        <v>56076</v>
      </c>
      <c r="Z52" s="46">
        <v>223759.870684</v>
      </c>
      <c r="AA52" s="46">
        <v>226847.60520397103</v>
      </c>
      <c r="AB52" s="46">
        <v>4045.3599615516623</v>
      </c>
      <c r="AC52" s="46">
        <v>225.1542297346332</v>
      </c>
      <c r="AD52" s="46">
        <v>12625749</v>
      </c>
      <c r="AE52" s="46">
        <v>0</v>
      </c>
      <c r="AF52" s="15" t="s">
        <v>460</v>
      </c>
      <c r="AG52" t="b">
        <f t="shared" si="0"/>
        <v>1</v>
      </c>
    </row>
    <row r="53" spans="1:33" ht="12.75">
      <c r="A53" t="s">
        <v>389</v>
      </c>
      <c r="B53" s="15" t="s">
        <v>390</v>
      </c>
      <c r="C53" s="36">
        <v>42470.547</v>
      </c>
      <c r="D53" s="41">
        <v>5720</v>
      </c>
      <c r="E53" s="45">
        <v>48190.547</v>
      </c>
      <c r="F53" s="49">
        <v>40488</v>
      </c>
      <c r="G53" s="49">
        <v>5009</v>
      </c>
      <c r="H53" s="49">
        <v>241</v>
      </c>
      <c r="I53" s="49">
        <v>0</v>
      </c>
      <c r="J53" s="49">
        <v>2159</v>
      </c>
      <c r="K53" s="50">
        <v>16</v>
      </c>
      <c r="L53" s="50">
        <v>28465</v>
      </c>
      <c r="M53" s="50">
        <v>5720</v>
      </c>
      <c r="N53" s="50">
        <v>68</v>
      </c>
      <c r="O53" s="50">
        <v>56100.1728</v>
      </c>
      <c r="P53" s="50">
        <v>6297.65</v>
      </c>
      <c r="Q53" s="50">
        <v>-24266.649999999998</v>
      </c>
      <c r="R53" s="50">
        <v>22.950000000000003</v>
      </c>
      <c r="S53" s="50">
        <v>38154.1228</v>
      </c>
      <c r="T53" s="50">
        <v>48190.547</v>
      </c>
      <c r="U53" s="50">
        <v>40961.96495</v>
      </c>
      <c r="V53" s="50">
        <v>-2807.842150000004</v>
      </c>
      <c r="W53" s="50">
        <v>-1965.4895050000027</v>
      </c>
      <c r="X53" s="51">
        <v>0.959</v>
      </c>
      <c r="Y53" s="52">
        <v>10508</v>
      </c>
      <c r="Z53" s="46">
        <v>46214.734572999994</v>
      </c>
      <c r="AA53" s="46">
        <v>46852.4665793519</v>
      </c>
      <c r="AB53" s="46">
        <v>4458.742537052903</v>
      </c>
      <c r="AC53" s="46">
        <v>638.5368052358735</v>
      </c>
      <c r="AD53" s="46">
        <v>6709745</v>
      </c>
      <c r="AE53" s="46">
        <v>0</v>
      </c>
      <c r="AF53" s="15" t="s">
        <v>390</v>
      </c>
      <c r="AG53" t="b">
        <f t="shared" si="0"/>
        <v>1</v>
      </c>
    </row>
    <row r="54" spans="1:33" ht="12.75">
      <c r="A54" t="s">
        <v>95</v>
      </c>
      <c r="B54" s="15" t="s">
        <v>96</v>
      </c>
      <c r="C54" s="36">
        <v>78296.628</v>
      </c>
      <c r="D54" s="41">
        <v>12511</v>
      </c>
      <c r="E54" s="45">
        <v>90807.628</v>
      </c>
      <c r="F54" s="49">
        <v>52671</v>
      </c>
      <c r="G54" s="49">
        <v>13945</v>
      </c>
      <c r="H54" s="49">
        <v>1897</v>
      </c>
      <c r="I54" s="49">
        <v>0</v>
      </c>
      <c r="J54" s="49">
        <v>5564</v>
      </c>
      <c r="K54" s="50">
        <v>14</v>
      </c>
      <c r="L54" s="50">
        <v>21349</v>
      </c>
      <c r="M54" s="50">
        <v>12511</v>
      </c>
      <c r="N54" s="50">
        <v>0</v>
      </c>
      <c r="O54" s="50">
        <v>72980.93759999999</v>
      </c>
      <c r="P54" s="50">
        <v>18195.1</v>
      </c>
      <c r="Q54" s="50">
        <v>-18158.55</v>
      </c>
      <c r="R54" s="50">
        <v>7005.02</v>
      </c>
      <c r="S54" s="50">
        <v>80022.5076</v>
      </c>
      <c r="T54" s="50">
        <v>90807.628</v>
      </c>
      <c r="U54" s="50">
        <v>77186.4838</v>
      </c>
      <c r="V54" s="50">
        <v>2836.0237999999954</v>
      </c>
      <c r="W54" s="50">
        <v>1985.2166599999966</v>
      </c>
      <c r="X54" s="51">
        <v>1.022</v>
      </c>
      <c r="Y54" s="52">
        <v>20738</v>
      </c>
      <c r="Z54" s="46">
        <v>92805.395816</v>
      </c>
      <c r="AA54" s="46">
        <v>94086.0473618946</v>
      </c>
      <c r="AB54" s="46">
        <v>4536.891086984983</v>
      </c>
      <c r="AC54" s="46">
        <v>716.6853551679542</v>
      </c>
      <c r="AD54" s="46">
        <v>14862621</v>
      </c>
      <c r="AE54" s="46">
        <v>0</v>
      </c>
      <c r="AF54" s="15" t="s">
        <v>96</v>
      </c>
      <c r="AG54" t="b">
        <f t="shared" si="0"/>
        <v>1</v>
      </c>
    </row>
    <row r="55" spans="1:33" ht="12.75">
      <c r="A55" t="s">
        <v>75</v>
      </c>
      <c r="B55" s="15" t="s">
        <v>76</v>
      </c>
      <c r="C55" s="36">
        <v>49571.536</v>
      </c>
      <c r="D55" s="41">
        <v>12061</v>
      </c>
      <c r="E55" s="45">
        <v>61632.536</v>
      </c>
      <c r="F55" s="49">
        <v>55991</v>
      </c>
      <c r="G55" s="49">
        <v>10329</v>
      </c>
      <c r="H55" s="49">
        <v>341</v>
      </c>
      <c r="I55" s="49">
        <v>0</v>
      </c>
      <c r="J55" s="49">
        <v>4102</v>
      </c>
      <c r="K55" s="50">
        <v>15</v>
      </c>
      <c r="L55" s="50">
        <v>38253</v>
      </c>
      <c r="M55" s="50">
        <v>12061</v>
      </c>
      <c r="N55" s="50">
        <v>0</v>
      </c>
      <c r="O55" s="50">
        <v>77581.1296</v>
      </c>
      <c r="P55" s="50">
        <v>12556.199999999999</v>
      </c>
      <c r="Q55" s="50">
        <v>-32527.8</v>
      </c>
      <c r="R55" s="50">
        <v>3748.84</v>
      </c>
      <c r="S55" s="50">
        <v>61358.369600000005</v>
      </c>
      <c r="T55" s="50">
        <v>61632.536</v>
      </c>
      <c r="U55" s="50">
        <v>52387.6556</v>
      </c>
      <c r="V55" s="50">
        <v>8970.714000000007</v>
      </c>
      <c r="W55" s="50">
        <v>6279.499800000005</v>
      </c>
      <c r="X55" s="51">
        <v>1.102</v>
      </c>
      <c r="Y55" s="52">
        <v>16056</v>
      </c>
      <c r="Z55" s="46">
        <v>67919.054672</v>
      </c>
      <c r="AA55" s="46">
        <v>68856.29158152029</v>
      </c>
      <c r="AB55" s="46">
        <v>4288.508444290003</v>
      </c>
      <c r="AC55" s="46">
        <v>468.30271247297424</v>
      </c>
      <c r="AD55" s="46">
        <v>7519068</v>
      </c>
      <c r="AE55" s="46">
        <v>0</v>
      </c>
      <c r="AF55" s="15" t="s">
        <v>76</v>
      </c>
      <c r="AG55" t="b">
        <f t="shared" si="0"/>
        <v>1</v>
      </c>
    </row>
    <row r="56" spans="1:33" ht="12.75">
      <c r="A56" t="s">
        <v>377</v>
      </c>
      <c r="B56" s="15" t="s">
        <v>378</v>
      </c>
      <c r="C56" s="36">
        <v>40945.411</v>
      </c>
      <c r="D56" s="41">
        <v>8545</v>
      </c>
      <c r="E56" s="45">
        <v>49490.411</v>
      </c>
      <c r="F56" s="49">
        <v>52102</v>
      </c>
      <c r="G56" s="49">
        <v>1205</v>
      </c>
      <c r="H56" s="49">
        <v>261</v>
      </c>
      <c r="I56" s="49">
        <v>0</v>
      </c>
      <c r="J56" s="49">
        <v>4538</v>
      </c>
      <c r="K56" s="50">
        <v>265</v>
      </c>
      <c r="L56" s="50">
        <v>41052</v>
      </c>
      <c r="M56" s="50">
        <v>8545</v>
      </c>
      <c r="N56" s="50">
        <v>28</v>
      </c>
      <c r="O56" s="50">
        <v>72192.5312</v>
      </c>
      <c r="P56" s="50">
        <v>5103.4</v>
      </c>
      <c r="Q56" s="50">
        <v>-35143.25</v>
      </c>
      <c r="R56" s="50">
        <v>284.41</v>
      </c>
      <c r="S56" s="50">
        <v>42437.0912</v>
      </c>
      <c r="T56" s="50">
        <v>49490.411</v>
      </c>
      <c r="U56" s="50">
        <v>42066.84935</v>
      </c>
      <c r="V56" s="50">
        <v>370.2418500000058</v>
      </c>
      <c r="W56" s="50">
        <v>259.16929500000407</v>
      </c>
      <c r="X56" s="51">
        <v>1.005</v>
      </c>
      <c r="Y56" s="52">
        <v>11232</v>
      </c>
      <c r="Z56" s="46">
        <v>49737.863054999994</v>
      </c>
      <c r="AA56" s="46">
        <v>50424.21184593848</v>
      </c>
      <c r="AB56" s="46">
        <v>4489.33510024381</v>
      </c>
      <c r="AC56" s="46">
        <v>669.1293684267812</v>
      </c>
      <c r="AD56" s="46">
        <v>7515661</v>
      </c>
      <c r="AE56" s="46">
        <v>0</v>
      </c>
      <c r="AF56" s="15" t="s">
        <v>378</v>
      </c>
      <c r="AG56" t="b">
        <f t="shared" si="0"/>
        <v>1</v>
      </c>
    </row>
    <row r="57" spans="1:33" ht="12.75">
      <c r="A57" t="s">
        <v>287</v>
      </c>
      <c r="B57" s="15" t="s">
        <v>288</v>
      </c>
      <c r="C57" s="36">
        <v>23938.958</v>
      </c>
      <c r="D57" s="41">
        <v>790</v>
      </c>
      <c r="E57" s="45">
        <v>24728.958</v>
      </c>
      <c r="F57" s="49">
        <v>8089</v>
      </c>
      <c r="G57" s="49">
        <v>4970</v>
      </c>
      <c r="H57" s="49">
        <v>64</v>
      </c>
      <c r="I57" s="49">
        <v>0</v>
      </c>
      <c r="J57" s="49">
        <v>1200</v>
      </c>
      <c r="K57" s="50">
        <v>101</v>
      </c>
      <c r="L57" s="50">
        <v>2640</v>
      </c>
      <c r="M57" s="50">
        <v>790</v>
      </c>
      <c r="N57" s="50">
        <v>0</v>
      </c>
      <c r="O57" s="50">
        <v>11208.1184</v>
      </c>
      <c r="P57" s="50">
        <v>5298.9</v>
      </c>
      <c r="Q57" s="50">
        <v>-2329.85</v>
      </c>
      <c r="R57" s="50">
        <v>222.70000000000002</v>
      </c>
      <c r="S57" s="50">
        <v>14399.8684</v>
      </c>
      <c r="T57" s="50">
        <v>24728.958</v>
      </c>
      <c r="U57" s="50">
        <v>21019.614299999997</v>
      </c>
      <c r="V57" s="50">
        <v>-6619.745899999998</v>
      </c>
      <c r="W57" s="50">
        <v>-4633.822129999999</v>
      </c>
      <c r="X57" s="51">
        <v>0.813</v>
      </c>
      <c r="Y57" s="52">
        <v>6597</v>
      </c>
      <c r="Z57" s="46">
        <v>20104.642853999998</v>
      </c>
      <c r="AA57" s="46">
        <v>20382.073295670445</v>
      </c>
      <c r="AB57" s="46">
        <v>3089.5972859891535</v>
      </c>
      <c r="AC57" s="46">
        <v>-730.6084458278756</v>
      </c>
      <c r="AD57" s="46">
        <v>0</v>
      </c>
      <c r="AE57" s="46">
        <v>4819824</v>
      </c>
      <c r="AF57" s="15" t="s">
        <v>288</v>
      </c>
      <c r="AG57" t="b">
        <f t="shared" si="0"/>
        <v>1</v>
      </c>
    </row>
    <row r="58" spans="1:33" ht="12.75">
      <c r="A58" t="s">
        <v>445</v>
      </c>
      <c r="B58" s="15" t="s">
        <v>446</v>
      </c>
      <c r="C58" s="36">
        <v>31933.222</v>
      </c>
      <c r="D58" s="41">
        <v>5397</v>
      </c>
      <c r="E58" s="45">
        <v>37330.222</v>
      </c>
      <c r="F58" s="49">
        <v>29957</v>
      </c>
      <c r="G58" s="49">
        <v>1794</v>
      </c>
      <c r="H58" s="49">
        <v>384</v>
      </c>
      <c r="I58" s="49">
        <v>0</v>
      </c>
      <c r="J58" s="49">
        <v>4850</v>
      </c>
      <c r="K58" s="50">
        <v>1903</v>
      </c>
      <c r="L58" s="50">
        <v>15806</v>
      </c>
      <c r="M58" s="50">
        <v>5397</v>
      </c>
      <c r="N58" s="50">
        <v>0</v>
      </c>
      <c r="O58" s="50">
        <v>41508.4192</v>
      </c>
      <c r="P58" s="50">
        <v>5973.8</v>
      </c>
      <c r="Q58" s="50">
        <v>-15052.65</v>
      </c>
      <c r="R58" s="50">
        <v>1900.43</v>
      </c>
      <c r="S58" s="50">
        <v>34329.9992</v>
      </c>
      <c r="T58" s="50">
        <v>37330.222</v>
      </c>
      <c r="U58" s="50">
        <v>31730.6887</v>
      </c>
      <c r="V58" s="50">
        <v>2599.3104999999996</v>
      </c>
      <c r="W58" s="50">
        <v>1819.5173499999996</v>
      </c>
      <c r="X58" s="51">
        <v>1.049</v>
      </c>
      <c r="Y58" s="52">
        <v>10076</v>
      </c>
      <c r="Z58" s="46">
        <v>39159.402878</v>
      </c>
      <c r="AA58" s="46">
        <v>39699.776090043066</v>
      </c>
      <c r="AB58" s="46">
        <v>3940.0333555024877</v>
      </c>
      <c r="AC58" s="46">
        <v>119.82762368545855</v>
      </c>
      <c r="AD58" s="46">
        <v>1207383</v>
      </c>
      <c r="AE58" s="46">
        <v>0</v>
      </c>
      <c r="AF58" s="15" t="s">
        <v>446</v>
      </c>
      <c r="AG58" t="b">
        <f t="shared" si="0"/>
        <v>1</v>
      </c>
    </row>
    <row r="59" spans="1:33" ht="12.75">
      <c r="A59" t="s">
        <v>119</v>
      </c>
      <c r="B59" s="15" t="s">
        <v>120</v>
      </c>
      <c r="C59" s="36">
        <v>82477.124</v>
      </c>
      <c r="D59" s="41">
        <v>11867</v>
      </c>
      <c r="E59" s="45">
        <v>94344.124</v>
      </c>
      <c r="F59" s="49">
        <v>44084</v>
      </c>
      <c r="G59" s="49">
        <v>33759</v>
      </c>
      <c r="H59" s="49">
        <v>4107</v>
      </c>
      <c r="I59" s="49">
        <v>0</v>
      </c>
      <c r="J59" s="49">
        <v>882</v>
      </c>
      <c r="K59" s="50">
        <v>26</v>
      </c>
      <c r="L59" s="50">
        <v>30509</v>
      </c>
      <c r="M59" s="50">
        <v>11867</v>
      </c>
      <c r="N59" s="50">
        <v>62</v>
      </c>
      <c r="O59" s="50">
        <v>61082.7904</v>
      </c>
      <c r="P59" s="50">
        <v>32935.799999999996</v>
      </c>
      <c r="Q59" s="50">
        <v>-26007.45</v>
      </c>
      <c r="R59" s="50">
        <v>4900.42</v>
      </c>
      <c r="S59" s="50">
        <v>72911.5604</v>
      </c>
      <c r="T59" s="50">
        <v>94344.124</v>
      </c>
      <c r="U59" s="50">
        <v>80192.5054</v>
      </c>
      <c r="V59" s="50">
        <v>-7280.944999999992</v>
      </c>
      <c r="W59" s="50">
        <v>-5096.661499999995</v>
      </c>
      <c r="X59" s="51">
        <v>0.946</v>
      </c>
      <c r="Y59" s="52">
        <v>28890</v>
      </c>
      <c r="Z59" s="46">
        <v>89249.541304</v>
      </c>
      <c r="AA59" s="46">
        <v>90481.12446828025</v>
      </c>
      <c r="AB59" s="46">
        <v>3131.9184654994897</v>
      </c>
      <c r="AC59" s="46">
        <v>-688.2872663175394</v>
      </c>
      <c r="AD59" s="46">
        <v>0</v>
      </c>
      <c r="AE59" s="46">
        <v>19884619</v>
      </c>
      <c r="AF59" s="15" t="s">
        <v>120</v>
      </c>
      <c r="AG59" t="b">
        <f t="shared" si="0"/>
        <v>1</v>
      </c>
    </row>
    <row r="60" spans="1:33" ht="12.75">
      <c r="A60" t="s">
        <v>69</v>
      </c>
      <c r="B60" s="15" t="s">
        <v>70</v>
      </c>
      <c r="C60" s="36">
        <v>35407.026</v>
      </c>
      <c r="D60" s="41">
        <v>4400</v>
      </c>
      <c r="E60" s="45">
        <v>39807.026</v>
      </c>
      <c r="F60" s="49">
        <v>21312</v>
      </c>
      <c r="G60" s="49">
        <v>6526</v>
      </c>
      <c r="H60" s="49">
        <v>6618</v>
      </c>
      <c r="I60" s="49">
        <v>1669</v>
      </c>
      <c r="J60" s="49">
        <v>0</v>
      </c>
      <c r="K60" s="50">
        <v>6988</v>
      </c>
      <c r="L60" s="50">
        <v>8220</v>
      </c>
      <c r="M60" s="50">
        <v>4400</v>
      </c>
      <c r="N60" s="50">
        <v>761</v>
      </c>
      <c r="O60" s="50">
        <v>29529.907199999998</v>
      </c>
      <c r="P60" s="50">
        <v>12591.05</v>
      </c>
      <c r="Q60" s="50">
        <v>-13573.65</v>
      </c>
      <c r="R60" s="50">
        <v>2342.6000000000004</v>
      </c>
      <c r="S60" s="50">
        <v>30889.9072</v>
      </c>
      <c r="T60" s="50">
        <v>39807.026</v>
      </c>
      <c r="U60" s="50">
        <v>33835.9721</v>
      </c>
      <c r="V60" s="50">
        <v>-2946.0648999999976</v>
      </c>
      <c r="W60" s="50">
        <v>-2062.245429999998</v>
      </c>
      <c r="X60" s="51">
        <v>0.948</v>
      </c>
      <c r="Y60" s="52">
        <v>10338</v>
      </c>
      <c r="Z60" s="46">
        <v>37737.060648</v>
      </c>
      <c r="AA60" s="46">
        <v>38257.806501529856</v>
      </c>
      <c r="AB60" s="46">
        <v>3700.697088559669</v>
      </c>
      <c r="AC60" s="46">
        <v>-119.50864325736029</v>
      </c>
      <c r="AD60" s="46">
        <v>0</v>
      </c>
      <c r="AE60" s="46">
        <v>1235480</v>
      </c>
      <c r="AF60" s="15" t="s">
        <v>70</v>
      </c>
      <c r="AG60" t="b">
        <f t="shared" si="0"/>
        <v>1</v>
      </c>
    </row>
    <row r="61" spans="1:33" ht="12.75">
      <c r="A61" t="s">
        <v>113</v>
      </c>
      <c r="B61" s="15" t="s">
        <v>114</v>
      </c>
      <c r="C61" s="36">
        <v>28021.216</v>
      </c>
      <c r="D61" s="41">
        <v>4259</v>
      </c>
      <c r="E61" s="45">
        <v>32280.216</v>
      </c>
      <c r="F61" s="49">
        <v>25430</v>
      </c>
      <c r="G61" s="49">
        <v>5966</v>
      </c>
      <c r="H61" s="49">
        <v>2197</v>
      </c>
      <c r="I61" s="49">
        <v>0</v>
      </c>
      <c r="J61" s="49">
        <v>2222</v>
      </c>
      <c r="K61" s="50">
        <v>1049</v>
      </c>
      <c r="L61" s="50">
        <v>18322</v>
      </c>
      <c r="M61" s="50">
        <v>4259</v>
      </c>
      <c r="N61" s="50">
        <v>772</v>
      </c>
      <c r="O61" s="50">
        <v>35235.808</v>
      </c>
      <c r="P61" s="50">
        <v>8827.25</v>
      </c>
      <c r="Q61" s="50">
        <v>-17121.55</v>
      </c>
      <c r="R61" s="50">
        <v>505.41</v>
      </c>
      <c r="S61" s="50">
        <v>27446.917999999998</v>
      </c>
      <c r="T61" s="50">
        <v>32280.216</v>
      </c>
      <c r="U61" s="50">
        <v>27438.1836</v>
      </c>
      <c r="V61" s="50">
        <v>8.73439999999755</v>
      </c>
      <c r="W61" s="50">
        <v>6.114079999998284</v>
      </c>
      <c r="X61" s="51">
        <v>1</v>
      </c>
      <c r="Y61" s="52">
        <v>9435</v>
      </c>
      <c r="Z61" s="46">
        <v>32280.216</v>
      </c>
      <c r="AA61" s="46">
        <v>32725.661096793436</v>
      </c>
      <c r="AB61" s="46">
        <v>3468.538537021032</v>
      </c>
      <c r="AC61" s="46">
        <v>-351.66719479599715</v>
      </c>
      <c r="AD61" s="46">
        <v>0</v>
      </c>
      <c r="AE61" s="46">
        <v>3317980</v>
      </c>
      <c r="AF61" s="15" t="s">
        <v>114</v>
      </c>
      <c r="AG61" t="b">
        <f t="shared" si="0"/>
        <v>1</v>
      </c>
    </row>
    <row r="62" spans="1:33" ht="12.75">
      <c r="A62" t="s">
        <v>177</v>
      </c>
      <c r="B62" s="15" t="s">
        <v>178</v>
      </c>
      <c r="C62" s="36">
        <v>216757.462</v>
      </c>
      <c r="D62" s="41">
        <v>36666</v>
      </c>
      <c r="E62" s="45">
        <v>253423.462</v>
      </c>
      <c r="F62" s="49">
        <v>114209</v>
      </c>
      <c r="G62" s="49">
        <v>31597</v>
      </c>
      <c r="H62" s="49">
        <v>21482</v>
      </c>
      <c r="I62" s="49">
        <v>0</v>
      </c>
      <c r="J62" s="49">
        <v>6750</v>
      </c>
      <c r="K62" s="50">
        <v>12946</v>
      </c>
      <c r="L62" s="50">
        <v>53804</v>
      </c>
      <c r="M62" s="50">
        <v>36666</v>
      </c>
      <c r="N62" s="50">
        <v>0</v>
      </c>
      <c r="O62" s="50">
        <v>158247.99039999998</v>
      </c>
      <c r="P62" s="50">
        <v>50854.65</v>
      </c>
      <c r="Q62" s="50">
        <v>-56737.5</v>
      </c>
      <c r="R62" s="50">
        <v>22019.420000000002</v>
      </c>
      <c r="S62" s="50">
        <v>174384.5604</v>
      </c>
      <c r="T62" s="50">
        <v>253423.462</v>
      </c>
      <c r="U62" s="50">
        <v>215409.94269999999</v>
      </c>
      <c r="V62" s="50">
        <v>-41025.3823</v>
      </c>
      <c r="W62" s="50">
        <v>-28717.767609999995</v>
      </c>
      <c r="X62" s="51">
        <v>0.887</v>
      </c>
      <c r="Y62" s="52">
        <v>57327</v>
      </c>
      <c r="Z62" s="46">
        <v>224786.610794</v>
      </c>
      <c r="AA62" s="46">
        <v>227888.51363142222</v>
      </c>
      <c r="AB62" s="46">
        <v>3975.2387815762595</v>
      </c>
      <c r="AC62" s="46">
        <v>155.03304975923038</v>
      </c>
      <c r="AD62" s="46">
        <v>8887580</v>
      </c>
      <c r="AE62" s="46">
        <v>0</v>
      </c>
      <c r="AF62" s="15" t="s">
        <v>178</v>
      </c>
      <c r="AG62" t="b">
        <f t="shared" si="0"/>
        <v>1</v>
      </c>
    </row>
    <row r="63" spans="1:33" ht="12.75">
      <c r="A63" t="s">
        <v>379</v>
      </c>
      <c r="B63" s="15" t="s">
        <v>380</v>
      </c>
      <c r="C63" s="36">
        <v>26860.659</v>
      </c>
      <c r="D63" s="41">
        <v>6456</v>
      </c>
      <c r="E63" s="45">
        <v>33316.659</v>
      </c>
      <c r="F63" s="49">
        <v>29347</v>
      </c>
      <c r="G63" s="49">
        <v>459</v>
      </c>
      <c r="H63" s="49">
        <v>1863</v>
      </c>
      <c r="I63" s="49">
        <v>0</v>
      </c>
      <c r="J63" s="49">
        <v>3416</v>
      </c>
      <c r="K63" s="50">
        <v>379</v>
      </c>
      <c r="L63" s="50">
        <v>20855</v>
      </c>
      <c r="M63" s="50">
        <v>6456</v>
      </c>
      <c r="N63" s="50">
        <v>0</v>
      </c>
      <c r="O63" s="50">
        <v>40663.203199999996</v>
      </c>
      <c r="P63" s="50">
        <v>4877.3</v>
      </c>
      <c r="Q63" s="50">
        <v>-18048.899999999998</v>
      </c>
      <c r="R63" s="50">
        <v>1942.2500000000002</v>
      </c>
      <c r="S63" s="50">
        <v>29433.853199999998</v>
      </c>
      <c r="T63" s="50">
        <v>33316.659</v>
      </c>
      <c r="U63" s="50">
        <v>28319.16015</v>
      </c>
      <c r="V63" s="50">
        <v>1114.693049999998</v>
      </c>
      <c r="W63" s="50">
        <v>780.2851349999986</v>
      </c>
      <c r="X63" s="51">
        <v>1.023</v>
      </c>
      <c r="Y63" s="52">
        <v>9017</v>
      </c>
      <c r="Z63" s="46">
        <v>34082.942157</v>
      </c>
      <c r="AA63" s="46">
        <v>34553.26365262227</v>
      </c>
      <c r="AB63" s="46">
        <v>3832.013269670874</v>
      </c>
      <c r="AC63" s="46">
        <v>11.807537853844678</v>
      </c>
      <c r="AD63" s="46">
        <v>106469</v>
      </c>
      <c r="AE63" s="46">
        <v>0</v>
      </c>
      <c r="AF63" s="15" t="s">
        <v>380</v>
      </c>
      <c r="AG63" t="b">
        <f t="shared" si="0"/>
        <v>1</v>
      </c>
    </row>
    <row r="64" spans="1:33" ht="12.75">
      <c r="A64" t="s">
        <v>297</v>
      </c>
      <c r="B64" s="15" t="s">
        <v>298</v>
      </c>
      <c r="C64" s="36">
        <v>20446.872</v>
      </c>
      <c r="D64" s="41">
        <v>4954</v>
      </c>
      <c r="E64" s="45">
        <v>25400.872</v>
      </c>
      <c r="F64" s="49">
        <v>20109</v>
      </c>
      <c r="G64" s="49">
        <v>4954</v>
      </c>
      <c r="H64" s="49">
        <v>300</v>
      </c>
      <c r="I64" s="49">
        <v>0</v>
      </c>
      <c r="J64" s="49">
        <v>2578</v>
      </c>
      <c r="K64" s="50">
        <v>16</v>
      </c>
      <c r="L64" s="50">
        <v>17304</v>
      </c>
      <c r="M64" s="50">
        <v>4954</v>
      </c>
      <c r="N64" s="50">
        <v>589</v>
      </c>
      <c r="O64" s="50">
        <v>27863.0304</v>
      </c>
      <c r="P64" s="50">
        <v>6657.2</v>
      </c>
      <c r="Q64" s="50">
        <v>-15222.65</v>
      </c>
      <c r="R64" s="50">
        <v>1269.22</v>
      </c>
      <c r="S64" s="50">
        <v>20566.8004</v>
      </c>
      <c r="T64" s="50">
        <v>25400.872</v>
      </c>
      <c r="U64" s="50">
        <v>21590.7412</v>
      </c>
      <c r="V64" s="50">
        <v>-1023.9408000000003</v>
      </c>
      <c r="W64" s="50">
        <v>-716.7585600000002</v>
      </c>
      <c r="X64" s="51">
        <v>0.972</v>
      </c>
      <c r="Y64" s="52">
        <v>5674</v>
      </c>
      <c r="Z64" s="46">
        <v>24689.647584</v>
      </c>
      <c r="AA64" s="46">
        <v>25030.34798259246</v>
      </c>
      <c r="AB64" s="46">
        <v>4411.411346949676</v>
      </c>
      <c r="AC64" s="46">
        <v>591.2056151326469</v>
      </c>
      <c r="AD64" s="46">
        <v>3354501</v>
      </c>
      <c r="AE64" s="46">
        <v>0</v>
      </c>
      <c r="AF64" s="15" t="s">
        <v>298</v>
      </c>
      <c r="AG64" t="b">
        <f t="shared" si="0"/>
        <v>1</v>
      </c>
    </row>
    <row r="65" spans="1:33" ht="12.75">
      <c r="A65" t="s">
        <v>303</v>
      </c>
      <c r="B65" s="15" t="s">
        <v>304</v>
      </c>
      <c r="C65" s="36">
        <v>20344.986</v>
      </c>
      <c r="D65" s="41">
        <v>2334</v>
      </c>
      <c r="E65" s="45">
        <v>22678.986</v>
      </c>
      <c r="F65" s="49">
        <v>15029</v>
      </c>
      <c r="G65" s="49">
        <v>1146</v>
      </c>
      <c r="H65" s="49">
        <v>184</v>
      </c>
      <c r="I65" s="49">
        <v>0</v>
      </c>
      <c r="J65" s="49">
        <v>1774</v>
      </c>
      <c r="K65" s="50">
        <v>14</v>
      </c>
      <c r="L65" s="50">
        <v>8434</v>
      </c>
      <c r="M65" s="50">
        <v>2334</v>
      </c>
      <c r="N65" s="50">
        <v>0</v>
      </c>
      <c r="O65" s="50">
        <v>20824.182399999998</v>
      </c>
      <c r="P65" s="50">
        <v>2638.4</v>
      </c>
      <c r="Q65" s="50">
        <v>-7180.8</v>
      </c>
      <c r="R65" s="50">
        <v>550.12</v>
      </c>
      <c r="S65" s="50">
        <v>16831.9024</v>
      </c>
      <c r="T65" s="50">
        <v>22678.986</v>
      </c>
      <c r="U65" s="50">
        <v>19277.1381</v>
      </c>
      <c r="V65" s="50">
        <v>-2445.235700000001</v>
      </c>
      <c r="W65" s="50">
        <v>-1711.6649900000007</v>
      </c>
      <c r="X65" s="51">
        <v>0.925</v>
      </c>
      <c r="Y65" s="52">
        <v>5268</v>
      </c>
      <c r="Z65" s="46">
        <v>20978.06205</v>
      </c>
      <c r="AA65" s="46">
        <v>21267.545084450605</v>
      </c>
      <c r="AB65" s="46">
        <v>4037.119416182727</v>
      </c>
      <c r="AC65" s="46">
        <v>216.91368436569792</v>
      </c>
      <c r="AD65" s="46">
        <v>1142701</v>
      </c>
      <c r="AE65" s="46">
        <v>0</v>
      </c>
      <c r="AF65" s="15" t="s">
        <v>304</v>
      </c>
      <c r="AG65" t="b">
        <f t="shared" si="0"/>
        <v>1</v>
      </c>
    </row>
    <row r="66" spans="1:33" ht="12.75">
      <c r="A66" t="s">
        <v>565</v>
      </c>
      <c r="B66" s="15" t="s">
        <v>566</v>
      </c>
      <c r="C66" s="36">
        <v>51431.363</v>
      </c>
      <c r="D66" s="41">
        <v>10616</v>
      </c>
      <c r="E66" s="45">
        <v>62047.363</v>
      </c>
      <c r="F66" s="49">
        <v>64188</v>
      </c>
      <c r="G66" s="49">
        <v>2449</v>
      </c>
      <c r="H66" s="49">
        <v>2774</v>
      </c>
      <c r="I66" s="49">
        <v>0</v>
      </c>
      <c r="J66" s="49">
        <v>3151</v>
      </c>
      <c r="K66" s="50">
        <v>2390</v>
      </c>
      <c r="L66" s="50">
        <v>21766</v>
      </c>
      <c r="M66" s="50">
        <v>10616</v>
      </c>
      <c r="N66" s="50">
        <v>0</v>
      </c>
      <c r="O66" s="50">
        <v>88938.8928</v>
      </c>
      <c r="P66" s="50">
        <v>7117.9</v>
      </c>
      <c r="Q66" s="50">
        <v>-20532.6</v>
      </c>
      <c r="R66" s="50">
        <v>5323.38</v>
      </c>
      <c r="S66" s="50">
        <v>80847.57280000001</v>
      </c>
      <c r="T66" s="50">
        <v>62047.363</v>
      </c>
      <c r="U66" s="50">
        <v>52740.25855</v>
      </c>
      <c r="V66" s="50">
        <v>28107.31425000001</v>
      </c>
      <c r="W66" s="50">
        <v>19675.119975000005</v>
      </c>
      <c r="X66" s="51">
        <v>1.317</v>
      </c>
      <c r="Y66" s="52">
        <v>18305</v>
      </c>
      <c r="Z66" s="46">
        <v>81716.377071</v>
      </c>
      <c r="AA66" s="46">
        <v>82844.00767588815</v>
      </c>
      <c r="AB66" s="46">
        <v>4525.75840895319</v>
      </c>
      <c r="AC66" s="46">
        <v>705.552677136161</v>
      </c>
      <c r="AD66" s="46">
        <v>12915142</v>
      </c>
      <c r="AE66" s="46">
        <v>0</v>
      </c>
      <c r="AF66" s="15" t="s">
        <v>566</v>
      </c>
      <c r="AG66" t="b">
        <f t="shared" si="0"/>
        <v>1</v>
      </c>
    </row>
    <row r="67" spans="1:33" ht="12.75">
      <c r="A67" t="s">
        <v>481</v>
      </c>
      <c r="B67" s="15" t="s">
        <v>482</v>
      </c>
      <c r="C67" s="36">
        <v>299607.903</v>
      </c>
      <c r="D67" s="41">
        <v>47344</v>
      </c>
      <c r="E67" s="45">
        <v>346951.903</v>
      </c>
      <c r="F67" s="49">
        <v>236727</v>
      </c>
      <c r="G67" s="49">
        <v>14332</v>
      </c>
      <c r="H67" s="49">
        <v>748521</v>
      </c>
      <c r="I67" s="49">
        <v>13102</v>
      </c>
      <c r="J67" s="49">
        <v>1</v>
      </c>
      <c r="K67" s="50">
        <v>749270</v>
      </c>
      <c r="L67" s="50">
        <v>124138</v>
      </c>
      <c r="M67" s="50">
        <v>47344</v>
      </c>
      <c r="N67" s="50">
        <v>0</v>
      </c>
      <c r="O67" s="50">
        <v>328008.9312</v>
      </c>
      <c r="P67" s="50">
        <v>659562.6</v>
      </c>
      <c r="Q67" s="50">
        <v>-742396.7999999999</v>
      </c>
      <c r="R67" s="50">
        <v>19138.940000000002</v>
      </c>
      <c r="S67" s="50">
        <v>264313.6712</v>
      </c>
      <c r="T67" s="50">
        <v>346951.903</v>
      </c>
      <c r="U67" s="50">
        <v>294909.11754999997</v>
      </c>
      <c r="V67" s="50">
        <v>-30595.446349999984</v>
      </c>
      <c r="W67" s="50">
        <v>-21416.81244499999</v>
      </c>
      <c r="X67" s="51">
        <v>0.938</v>
      </c>
      <c r="Y67" s="52">
        <v>95426</v>
      </c>
      <c r="Z67" s="46">
        <v>325440.885014</v>
      </c>
      <c r="AA67" s="46">
        <v>329931.7485982338</v>
      </c>
      <c r="AB67" s="46">
        <v>3457.461788173389</v>
      </c>
      <c r="AC67" s="46">
        <v>-362.74394364364025</v>
      </c>
      <c r="AD67" s="46">
        <v>0</v>
      </c>
      <c r="AE67" s="46">
        <v>34615204</v>
      </c>
      <c r="AF67" s="15" t="s">
        <v>482</v>
      </c>
      <c r="AG67" t="b">
        <f t="shared" si="0"/>
        <v>1</v>
      </c>
    </row>
    <row r="68" spans="1:33" ht="12.75">
      <c r="A68" t="s">
        <v>327</v>
      </c>
      <c r="B68" s="15" t="s">
        <v>328</v>
      </c>
      <c r="C68" s="36">
        <v>1521644.248</v>
      </c>
      <c r="D68" s="41">
        <v>199549</v>
      </c>
      <c r="E68" s="45">
        <v>1721193.248</v>
      </c>
      <c r="F68" s="49">
        <v>1033187</v>
      </c>
      <c r="G68" s="49">
        <v>423273</v>
      </c>
      <c r="H68" s="49">
        <v>435975</v>
      </c>
      <c r="I68" s="49">
        <v>0</v>
      </c>
      <c r="J68" s="49">
        <v>50028</v>
      </c>
      <c r="K68" s="50">
        <v>366478</v>
      </c>
      <c r="L68" s="50">
        <v>191930</v>
      </c>
      <c r="M68" s="50">
        <v>199549</v>
      </c>
      <c r="N68" s="50">
        <v>9506</v>
      </c>
      <c r="O68" s="50">
        <v>1431583.9072</v>
      </c>
      <c r="P68" s="50">
        <v>772884.6</v>
      </c>
      <c r="Q68" s="50">
        <v>-482726.89999999997</v>
      </c>
      <c r="R68" s="50">
        <v>136988.55000000002</v>
      </c>
      <c r="S68" s="50">
        <v>1858730.1572</v>
      </c>
      <c r="T68" s="50">
        <v>1721193.248</v>
      </c>
      <c r="U68" s="50">
        <v>1463014.2607999998</v>
      </c>
      <c r="V68" s="50">
        <v>395715.8964000002</v>
      </c>
      <c r="W68" s="50">
        <v>277001.12748000014</v>
      </c>
      <c r="X68" s="51">
        <v>1.161</v>
      </c>
      <c r="Y68" s="52">
        <v>519969</v>
      </c>
      <c r="Z68" s="46">
        <v>1998305.360928</v>
      </c>
      <c r="AA68" s="46">
        <v>2025880.620180336</v>
      </c>
      <c r="AB68" s="46">
        <v>3896.15654044825</v>
      </c>
      <c r="AC68" s="46">
        <v>75.95080863122075</v>
      </c>
      <c r="AD68" s="46">
        <v>39492066</v>
      </c>
      <c r="AE68" s="46">
        <v>0</v>
      </c>
      <c r="AF68" s="15" t="s">
        <v>328</v>
      </c>
      <c r="AG68" t="b">
        <f t="shared" si="0"/>
        <v>1</v>
      </c>
    </row>
    <row r="69" spans="1:33" ht="12.75">
      <c r="A69" t="s">
        <v>321</v>
      </c>
      <c r="B69" s="15" t="s">
        <v>322</v>
      </c>
      <c r="C69" s="36">
        <v>43808.363</v>
      </c>
      <c r="D69" s="41">
        <v>3057</v>
      </c>
      <c r="E69" s="45">
        <v>46865.363</v>
      </c>
      <c r="F69" s="49">
        <v>34565</v>
      </c>
      <c r="G69" s="49">
        <v>1945</v>
      </c>
      <c r="H69" s="49">
        <v>766</v>
      </c>
      <c r="I69" s="49">
        <v>0</v>
      </c>
      <c r="J69" s="49">
        <v>1522</v>
      </c>
      <c r="K69" s="50">
        <v>315</v>
      </c>
      <c r="L69" s="50">
        <v>13375</v>
      </c>
      <c r="M69" s="50">
        <v>3057</v>
      </c>
      <c r="N69" s="50">
        <v>14</v>
      </c>
      <c r="O69" s="50">
        <v>47893.263999999996</v>
      </c>
      <c r="P69" s="50">
        <v>3598.0499999999997</v>
      </c>
      <c r="Q69" s="50">
        <v>-11648.4</v>
      </c>
      <c r="R69" s="50">
        <v>324.70000000000005</v>
      </c>
      <c r="S69" s="50">
        <v>40167.613999999994</v>
      </c>
      <c r="T69" s="50">
        <v>46865.363</v>
      </c>
      <c r="U69" s="50">
        <v>39835.558549999994</v>
      </c>
      <c r="V69" s="50">
        <v>332.05544999999984</v>
      </c>
      <c r="W69" s="50">
        <v>232.43881499999986</v>
      </c>
      <c r="X69" s="51">
        <v>1.005</v>
      </c>
      <c r="Y69" s="52">
        <v>13134</v>
      </c>
      <c r="Z69" s="46">
        <v>47099.68981499999</v>
      </c>
      <c r="AA69" s="46">
        <v>47749.63360374612</v>
      </c>
      <c r="AB69" s="46">
        <v>3635.5743569168662</v>
      </c>
      <c r="AC69" s="46">
        <v>-184.63137490016288</v>
      </c>
      <c r="AD69" s="46">
        <v>0</v>
      </c>
      <c r="AE69" s="46">
        <v>2424948</v>
      </c>
      <c r="AF69" s="15" t="s">
        <v>322</v>
      </c>
      <c r="AG69" t="b">
        <f t="shared" si="0"/>
        <v>1</v>
      </c>
    </row>
    <row r="70" spans="1:33" ht="12.75">
      <c r="A70" t="s">
        <v>117</v>
      </c>
      <c r="B70" s="15" t="s">
        <v>118</v>
      </c>
      <c r="C70" s="36">
        <v>9203.17</v>
      </c>
      <c r="D70" s="41">
        <v>5531</v>
      </c>
      <c r="E70" s="45">
        <v>14734.17</v>
      </c>
      <c r="F70" s="49">
        <v>13323</v>
      </c>
      <c r="G70" s="49">
        <v>3537</v>
      </c>
      <c r="H70" s="49">
        <v>18</v>
      </c>
      <c r="I70" s="49">
        <v>0</v>
      </c>
      <c r="J70" s="49">
        <v>652</v>
      </c>
      <c r="K70" s="50">
        <v>272</v>
      </c>
      <c r="L70" s="50">
        <v>13287</v>
      </c>
      <c r="M70" s="50">
        <v>5531</v>
      </c>
      <c r="N70" s="50">
        <v>0</v>
      </c>
      <c r="O70" s="50">
        <v>18460.3488</v>
      </c>
      <c r="P70" s="50">
        <v>3575.95</v>
      </c>
      <c r="Q70" s="50">
        <v>-11525.15</v>
      </c>
      <c r="R70" s="50">
        <v>2442.5600000000004</v>
      </c>
      <c r="S70" s="50">
        <v>12953.7088</v>
      </c>
      <c r="T70" s="50">
        <v>14734.17</v>
      </c>
      <c r="U70" s="50">
        <v>12524.0445</v>
      </c>
      <c r="V70" s="50">
        <v>429.66430000000037</v>
      </c>
      <c r="W70" s="50">
        <v>300.76501000000025</v>
      </c>
      <c r="X70" s="51">
        <v>1.02</v>
      </c>
      <c r="Y70" s="52">
        <v>10832</v>
      </c>
      <c r="Z70" s="46">
        <v>15028.8534</v>
      </c>
      <c r="AA70" s="46">
        <v>15236.241388279179</v>
      </c>
      <c r="AB70" s="46">
        <v>1406.5954014290232</v>
      </c>
      <c r="AC70" s="46">
        <v>-2413.610330388006</v>
      </c>
      <c r="AD70" s="46">
        <v>0</v>
      </c>
      <c r="AE70" s="46">
        <v>26144227</v>
      </c>
      <c r="AF70" s="15" t="s">
        <v>118</v>
      </c>
      <c r="AG70" t="b">
        <f t="shared" si="0"/>
        <v>1</v>
      </c>
    </row>
    <row r="71" spans="1:33" ht="12.75">
      <c r="A71" t="s">
        <v>391</v>
      </c>
      <c r="B71" s="15" t="s">
        <v>392</v>
      </c>
      <c r="C71" s="36">
        <v>45026.237</v>
      </c>
      <c r="D71" s="41">
        <v>7155</v>
      </c>
      <c r="E71" s="45">
        <v>52181.237</v>
      </c>
      <c r="F71" s="49">
        <v>45071</v>
      </c>
      <c r="G71" s="49">
        <v>7581</v>
      </c>
      <c r="H71" s="49">
        <v>452</v>
      </c>
      <c r="I71" s="49">
        <v>-58</v>
      </c>
      <c r="J71" s="49">
        <v>3145</v>
      </c>
      <c r="K71" s="50">
        <v>154</v>
      </c>
      <c r="L71" s="50">
        <v>28574</v>
      </c>
      <c r="M71" s="50">
        <v>7155</v>
      </c>
      <c r="N71" s="50">
        <v>0</v>
      </c>
      <c r="O71" s="50">
        <v>62450.3776</v>
      </c>
      <c r="P71" s="50">
        <v>9452</v>
      </c>
      <c r="Q71" s="50">
        <v>-24418.8</v>
      </c>
      <c r="R71" s="50">
        <v>1224.17</v>
      </c>
      <c r="S71" s="50">
        <v>48707.7476</v>
      </c>
      <c r="T71" s="50">
        <v>52181.237</v>
      </c>
      <c r="U71" s="50">
        <v>44354.05145</v>
      </c>
      <c r="V71" s="50">
        <v>4353.696150000003</v>
      </c>
      <c r="W71" s="50">
        <v>3047.5873050000023</v>
      </c>
      <c r="X71" s="51">
        <v>1.058</v>
      </c>
      <c r="Y71" s="52">
        <v>12323</v>
      </c>
      <c r="Z71" s="46">
        <v>55207.748746000005</v>
      </c>
      <c r="AA71" s="46">
        <v>55969.57825122728</v>
      </c>
      <c r="AB71" s="46">
        <v>4541.879270569445</v>
      </c>
      <c r="AC71" s="46">
        <v>721.6735387524159</v>
      </c>
      <c r="AD71" s="46">
        <v>8893183</v>
      </c>
      <c r="AE71" s="46">
        <v>0</v>
      </c>
      <c r="AF71" s="15" t="s">
        <v>392</v>
      </c>
      <c r="AG71" t="b">
        <f t="shared" si="0"/>
        <v>1</v>
      </c>
    </row>
    <row r="72" spans="1:33" ht="12.75">
      <c r="A72" t="s">
        <v>401</v>
      </c>
      <c r="B72" s="15" t="s">
        <v>402</v>
      </c>
      <c r="C72" s="36">
        <v>43914.813</v>
      </c>
      <c r="D72" s="41">
        <v>4508</v>
      </c>
      <c r="E72" s="45">
        <v>48422.813</v>
      </c>
      <c r="F72" s="49">
        <v>32270</v>
      </c>
      <c r="G72" s="49">
        <v>11070</v>
      </c>
      <c r="H72" s="49">
        <v>1297</v>
      </c>
      <c r="I72" s="49">
        <v>2702</v>
      </c>
      <c r="J72" s="49">
        <v>0</v>
      </c>
      <c r="K72" s="50">
        <v>1602</v>
      </c>
      <c r="L72" s="50">
        <v>17546</v>
      </c>
      <c r="M72" s="50">
        <v>4508</v>
      </c>
      <c r="N72" s="50">
        <v>629</v>
      </c>
      <c r="O72" s="50">
        <v>44713.312</v>
      </c>
      <c r="P72" s="50">
        <v>12808.65</v>
      </c>
      <c r="Q72" s="50">
        <v>-16810.45</v>
      </c>
      <c r="R72" s="50">
        <v>848.98</v>
      </c>
      <c r="S72" s="50">
        <v>41560.492</v>
      </c>
      <c r="T72" s="50">
        <v>48422.813</v>
      </c>
      <c r="U72" s="50">
        <v>41159.39105</v>
      </c>
      <c r="V72" s="50">
        <v>401.10095</v>
      </c>
      <c r="W72" s="50">
        <v>280.770665</v>
      </c>
      <c r="X72" s="51">
        <v>1.006</v>
      </c>
      <c r="Y72" s="52">
        <v>15220</v>
      </c>
      <c r="Z72" s="46">
        <v>48713.349878</v>
      </c>
      <c r="AA72" s="46">
        <v>49385.56108165298</v>
      </c>
      <c r="AB72" s="46">
        <v>3244.780622973258</v>
      </c>
      <c r="AC72" s="46">
        <v>-575.4251088437713</v>
      </c>
      <c r="AD72" s="46">
        <v>0</v>
      </c>
      <c r="AE72" s="46">
        <v>8757970</v>
      </c>
      <c r="AF72" s="15" t="s">
        <v>402</v>
      </c>
      <c r="AG72" t="b">
        <f t="shared" si="0"/>
        <v>1</v>
      </c>
    </row>
    <row r="73" spans="1:33" ht="12.75">
      <c r="A73" t="s">
        <v>428</v>
      </c>
      <c r="B73" s="15" t="s">
        <v>429</v>
      </c>
      <c r="C73" s="36">
        <v>84754.489</v>
      </c>
      <c r="D73" s="41">
        <v>7791</v>
      </c>
      <c r="E73" s="45">
        <v>92545.489</v>
      </c>
      <c r="F73" s="49">
        <v>41584</v>
      </c>
      <c r="G73" s="49">
        <v>14399</v>
      </c>
      <c r="H73" s="49">
        <v>932</v>
      </c>
      <c r="I73" s="49">
        <v>0</v>
      </c>
      <c r="J73" s="49">
        <v>3953</v>
      </c>
      <c r="K73" s="50">
        <v>0</v>
      </c>
      <c r="L73" s="50">
        <v>8802</v>
      </c>
      <c r="M73" s="50">
        <v>7791</v>
      </c>
      <c r="N73" s="50">
        <v>507</v>
      </c>
      <c r="O73" s="50">
        <v>57618.7904</v>
      </c>
      <c r="P73" s="50">
        <v>16391.399999999998</v>
      </c>
      <c r="Q73" s="50">
        <v>-7912.65</v>
      </c>
      <c r="R73" s="50">
        <v>5126.01</v>
      </c>
      <c r="S73" s="50">
        <v>71223.5504</v>
      </c>
      <c r="T73" s="50">
        <v>92545.489</v>
      </c>
      <c r="U73" s="50">
        <v>78663.66565</v>
      </c>
      <c r="V73" s="50">
        <v>-7440.115250000003</v>
      </c>
      <c r="W73" s="50">
        <v>-5208.080675000001</v>
      </c>
      <c r="X73" s="51">
        <v>0.944</v>
      </c>
      <c r="Y73" s="52">
        <v>15200</v>
      </c>
      <c r="Z73" s="46">
        <v>87362.941616</v>
      </c>
      <c r="AA73" s="46">
        <v>88568.49098358472</v>
      </c>
      <c r="AB73" s="46">
        <v>5826.874406814784</v>
      </c>
      <c r="AC73" s="46">
        <v>2006.6686749977553</v>
      </c>
      <c r="AD73" s="46">
        <v>30501364</v>
      </c>
      <c r="AE73" s="46">
        <v>0</v>
      </c>
      <c r="AF73" s="15" t="s">
        <v>429</v>
      </c>
      <c r="AG73" t="b">
        <f t="shared" si="0"/>
        <v>1</v>
      </c>
    </row>
    <row r="74" spans="1:33" ht="12.75">
      <c r="A74" t="s">
        <v>257</v>
      </c>
      <c r="B74" s="15" t="s">
        <v>258</v>
      </c>
      <c r="C74" s="36">
        <v>296577.627</v>
      </c>
      <c r="D74" s="41">
        <v>39045</v>
      </c>
      <c r="E74" s="45">
        <v>335622.627</v>
      </c>
      <c r="F74" s="49">
        <v>192249</v>
      </c>
      <c r="G74" s="49">
        <v>77643</v>
      </c>
      <c r="H74" s="49">
        <v>10846</v>
      </c>
      <c r="I74" s="49">
        <v>0</v>
      </c>
      <c r="J74" s="49">
        <v>4361</v>
      </c>
      <c r="K74" s="50">
        <v>2109</v>
      </c>
      <c r="L74" s="50">
        <v>65692</v>
      </c>
      <c r="M74" s="50">
        <v>39045</v>
      </c>
      <c r="N74" s="50">
        <v>0</v>
      </c>
      <c r="O74" s="50">
        <v>266380.2144</v>
      </c>
      <c r="P74" s="50">
        <v>78922.5</v>
      </c>
      <c r="Q74" s="50">
        <v>-57630.85</v>
      </c>
      <c r="R74" s="50">
        <v>22020.61</v>
      </c>
      <c r="S74" s="50">
        <v>309692.4744</v>
      </c>
      <c r="T74" s="50">
        <v>335622.627</v>
      </c>
      <c r="U74" s="50">
        <v>285279.23295</v>
      </c>
      <c r="V74" s="50">
        <v>24413.24145000003</v>
      </c>
      <c r="W74" s="50">
        <v>17089.26901500002</v>
      </c>
      <c r="X74" s="51">
        <v>1.051</v>
      </c>
      <c r="Y74" s="52">
        <v>92281</v>
      </c>
      <c r="Z74" s="46">
        <v>352739.38097699994</v>
      </c>
      <c r="AA74" s="46">
        <v>357606.94529881724</v>
      </c>
      <c r="AB74" s="46">
        <v>3875.1958181946143</v>
      </c>
      <c r="AC74" s="46">
        <v>54.99008637758516</v>
      </c>
      <c r="AD74" s="46">
        <v>5074540</v>
      </c>
      <c r="AE74" s="46">
        <v>0</v>
      </c>
      <c r="AF74" s="15" t="s">
        <v>258</v>
      </c>
      <c r="AG74" t="b">
        <f t="shared" si="0"/>
        <v>1</v>
      </c>
    </row>
    <row r="75" spans="1:33" ht="12.75">
      <c r="A75" t="s">
        <v>373</v>
      </c>
      <c r="B75" s="15" t="s">
        <v>374</v>
      </c>
      <c r="C75" s="36">
        <v>58533.866</v>
      </c>
      <c r="D75" s="41">
        <v>6880</v>
      </c>
      <c r="E75" s="45">
        <v>65413.866</v>
      </c>
      <c r="F75" s="49">
        <v>55991</v>
      </c>
      <c r="G75" s="49">
        <v>10570</v>
      </c>
      <c r="H75" s="49">
        <v>565</v>
      </c>
      <c r="I75" s="49">
        <v>0</v>
      </c>
      <c r="J75" s="49">
        <v>4221</v>
      </c>
      <c r="K75" s="50">
        <v>501</v>
      </c>
      <c r="L75" s="50">
        <v>38309</v>
      </c>
      <c r="M75" s="50">
        <v>6880</v>
      </c>
      <c r="N75" s="50">
        <v>1081</v>
      </c>
      <c r="O75" s="50">
        <v>77581.1296</v>
      </c>
      <c r="P75" s="50">
        <v>13052.6</v>
      </c>
      <c r="Q75" s="50">
        <v>-33907.35</v>
      </c>
      <c r="R75" s="50">
        <v>-664.5300000000001</v>
      </c>
      <c r="S75" s="50">
        <v>56061.8496</v>
      </c>
      <c r="T75" s="50">
        <v>65413.866</v>
      </c>
      <c r="U75" s="50">
        <v>55601.7861</v>
      </c>
      <c r="V75" s="50">
        <v>460.06350000000384</v>
      </c>
      <c r="W75" s="50">
        <v>322.04445000000266</v>
      </c>
      <c r="X75" s="51">
        <v>1.005</v>
      </c>
      <c r="Y75" s="52">
        <v>14934</v>
      </c>
      <c r="Z75" s="46">
        <v>65740.93533</v>
      </c>
      <c r="AA75" s="46">
        <v>66648.11566923201</v>
      </c>
      <c r="AB75" s="46">
        <v>4462.844225875989</v>
      </c>
      <c r="AC75" s="46">
        <v>642.6384940589596</v>
      </c>
      <c r="AD75" s="46">
        <v>9597163</v>
      </c>
      <c r="AE75" s="46">
        <v>0</v>
      </c>
      <c r="AF75" s="15" t="s">
        <v>374</v>
      </c>
      <c r="AG75" t="b">
        <f t="shared" si="0"/>
        <v>1</v>
      </c>
    </row>
    <row r="76" spans="1:33" ht="12.75">
      <c r="A76" t="s">
        <v>19</v>
      </c>
      <c r="B76" s="15" t="s">
        <v>20</v>
      </c>
      <c r="C76" s="36">
        <v>210894.057</v>
      </c>
      <c r="D76" s="41">
        <v>36889</v>
      </c>
      <c r="E76" s="45">
        <v>247783.057</v>
      </c>
      <c r="F76" s="49">
        <v>185444</v>
      </c>
      <c r="G76" s="49">
        <v>62506</v>
      </c>
      <c r="H76" s="49">
        <v>25047</v>
      </c>
      <c r="I76" s="49">
        <v>0</v>
      </c>
      <c r="J76" s="49">
        <v>9654</v>
      </c>
      <c r="K76" s="50">
        <v>3025</v>
      </c>
      <c r="L76" s="50">
        <v>124018</v>
      </c>
      <c r="M76" s="50">
        <v>36889</v>
      </c>
      <c r="N76" s="50">
        <v>0</v>
      </c>
      <c r="O76" s="50">
        <v>256951.2064</v>
      </c>
      <c r="P76" s="50">
        <v>82625.95</v>
      </c>
      <c r="Q76" s="50">
        <v>-107986.55</v>
      </c>
      <c r="R76" s="50">
        <v>10272.59</v>
      </c>
      <c r="S76" s="50">
        <v>241863.1964</v>
      </c>
      <c r="T76" s="50">
        <v>247783.057</v>
      </c>
      <c r="U76" s="50">
        <v>210615.59845</v>
      </c>
      <c r="V76" s="50">
        <v>31247.597949999996</v>
      </c>
      <c r="W76" s="50">
        <v>21873.318564999994</v>
      </c>
      <c r="X76" s="51">
        <v>1.088</v>
      </c>
      <c r="Y76" s="52">
        <v>78141</v>
      </c>
      <c r="Z76" s="46">
        <v>269587.966016</v>
      </c>
      <c r="AA76" s="46">
        <v>273308.09718291485</v>
      </c>
      <c r="AB76" s="46">
        <v>3497.627329864154</v>
      </c>
      <c r="AC76" s="46">
        <v>-322.5784019528751</v>
      </c>
      <c r="AD76" s="46">
        <v>0</v>
      </c>
      <c r="AE76" s="46">
        <v>25206599</v>
      </c>
      <c r="AF76" s="15" t="s">
        <v>20</v>
      </c>
      <c r="AG76" t="b">
        <f aca="true" t="shared" si="1" ref="AG76:AG139">EXACT(B76,AF76)</f>
        <v>1</v>
      </c>
    </row>
    <row r="77" spans="1:33" ht="12.75">
      <c r="A77" t="s">
        <v>575</v>
      </c>
      <c r="B77" s="15" t="s">
        <v>576</v>
      </c>
      <c r="C77" s="36">
        <v>49718.823</v>
      </c>
      <c r="D77" s="41">
        <v>10794</v>
      </c>
      <c r="E77" s="45">
        <v>60512.823</v>
      </c>
      <c r="F77" s="49">
        <v>47790</v>
      </c>
      <c r="G77" s="49">
        <v>3995</v>
      </c>
      <c r="H77" s="49">
        <v>881</v>
      </c>
      <c r="I77" s="49">
        <v>1748</v>
      </c>
      <c r="J77" s="49">
        <v>0</v>
      </c>
      <c r="K77" s="50">
        <v>179</v>
      </c>
      <c r="L77" s="50">
        <v>37117</v>
      </c>
      <c r="M77" s="50">
        <v>10794</v>
      </c>
      <c r="N77" s="50">
        <v>0</v>
      </c>
      <c r="O77" s="50">
        <v>66217.824</v>
      </c>
      <c r="P77" s="50">
        <v>5630.4</v>
      </c>
      <c r="Q77" s="50">
        <v>-31701.6</v>
      </c>
      <c r="R77" s="50">
        <v>2865.01</v>
      </c>
      <c r="S77" s="50">
        <v>43011.634</v>
      </c>
      <c r="T77" s="50">
        <v>60512.823</v>
      </c>
      <c r="U77" s="50">
        <v>51435.899549999995</v>
      </c>
      <c r="V77" s="50">
        <v>-8424.265549999996</v>
      </c>
      <c r="W77" s="50">
        <v>-5896.985884999997</v>
      </c>
      <c r="X77" s="51">
        <v>0.903</v>
      </c>
      <c r="Y77" s="52">
        <v>10051</v>
      </c>
      <c r="Z77" s="46">
        <v>54643.079169</v>
      </c>
      <c r="AA77" s="46">
        <v>55397.11661687602</v>
      </c>
      <c r="AB77" s="46">
        <v>5511.602488993734</v>
      </c>
      <c r="AC77" s="46">
        <v>1691.3967571767053</v>
      </c>
      <c r="AD77" s="46">
        <v>17000229</v>
      </c>
      <c r="AE77" s="46">
        <v>0</v>
      </c>
      <c r="AF77" s="15" t="s">
        <v>576</v>
      </c>
      <c r="AG77" t="b">
        <f t="shared" si="1"/>
        <v>1</v>
      </c>
    </row>
    <row r="78" spans="1:33" ht="12.75">
      <c r="A78" t="s">
        <v>661</v>
      </c>
      <c r="B78" s="15" t="s">
        <v>425</v>
      </c>
      <c r="C78" s="36">
        <v>41319.759</v>
      </c>
      <c r="D78" s="41">
        <v>9069</v>
      </c>
      <c r="E78" s="45">
        <v>50388.759</v>
      </c>
      <c r="F78" s="49">
        <v>38017</v>
      </c>
      <c r="G78" s="49">
        <v>7882</v>
      </c>
      <c r="H78" s="49">
        <v>174</v>
      </c>
      <c r="I78" s="49">
        <v>0</v>
      </c>
      <c r="J78" s="49">
        <v>5163</v>
      </c>
      <c r="K78" s="50">
        <v>69</v>
      </c>
      <c r="L78" s="50">
        <v>25644</v>
      </c>
      <c r="M78" s="50">
        <v>9069</v>
      </c>
      <c r="N78" s="50">
        <v>0</v>
      </c>
      <c r="O78" s="50">
        <v>52676.3552</v>
      </c>
      <c r="P78" s="50">
        <v>11236.15</v>
      </c>
      <c r="Q78" s="50">
        <v>-21856.05</v>
      </c>
      <c r="R78" s="50">
        <v>3349.17</v>
      </c>
      <c r="S78" s="50">
        <v>45405.625199999995</v>
      </c>
      <c r="T78" s="50">
        <v>50388.759</v>
      </c>
      <c r="U78" s="50">
        <v>42830.44515</v>
      </c>
      <c r="V78" s="50">
        <v>2575.1800499999954</v>
      </c>
      <c r="W78" s="50">
        <v>1802.6260349999966</v>
      </c>
      <c r="X78" s="51">
        <v>1.036</v>
      </c>
      <c r="Y78" s="52">
        <v>13375</v>
      </c>
      <c r="Z78" s="46">
        <v>52202.754324</v>
      </c>
      <c r="AA78" s="46">
        <v>52923.116943405585</v>
      </c>
      <c r="AB78" s="46">
        <v>3956.8685565163055</v>
      </c>
      <c r="AC78" s="46">
        <v>136.66282469927637</v>
      </c>
      <c r="AD78" s="46">
        <v>1827865</v>
      </c>
      <c r="AE78" s="46">
        <v>0</v>
      </c>
      <c r="AF78" s="15" t="s">
        <v>425</v>
      </c>
      <c r="AG78" t="b">
        <f t="shared" si="1"/>
        <v>1</v>
      </c>
    </row>
    <row r="79" spans="1:33" ht="12.75">
      <c r="A79" t="s">
        <v>465</v>
      </c>
      <c r="B79" s="15" t="s">
        <v>466</v>
      </c>
      <c r="C79" s="36">
        <v>81247.189</v>
      </c>
      <c r="D79" s="41">
        <v>13914</v>
      </c>
      <c r="E79" s="45">
        <v>95161.189</v>
      </c>
      <c r="F79" s="49">
        <v>75229</v>
      </c>
      <c r="G79" s="49">
        <v>3666</v>
      </c>
      <c r="H79" s="49">
        <v>1880</v>
      </c>
      <c r="I79" s="49">
        <v>0</v>
      </c>
      <c r="J79" s="49">
        <v>2314</v>
      </c>
      <c r="K79" s="50">
        <v>2130</v>
      </c>
      <c r="L79" s="50">
        <v>26007</v>
      </c>
      <c r="M79" s="50">
        <v>13914</v>
      </c>
      <c r="N79" s="50">
        <v>50</v>
      </c>
      <c r="O79" s="50">
        <v>104237.3024</v>
      </c>
      <c r="P79" s="50">
        <v>6681</v>
      </c>
      <c r="Q79" s="50">
        <v>-23958.95</v>
      </c>
      <c r="R79" s="50">
        <v>7405.710000000001</v>
      </c>
      <c r="S79" s="50">
        <v>94365.06240000001</v>
      </c>
      <c r="T79" s="50">
        <v>95161.189</v>
      </c>
      <c r="U79" s="50">
        <v>80887.01065</v>
      </c>
      <c r="V79" s="50">
        <v>13478.051750000013</v>
      </c>
      <c r="W79" s="50">
        <v>9434.63622500001</v>
      </c>
      <c r="X79" s="51">
        <v>1.099</v>
      </c>
      <c r="Y79" s="52">
        <v>15130</v>
      </c>
      <c r="Z79" s="46">
        <v>104582.146711</v>
      </c>
      <c r="AA79" s="46">
        <v>106025.3094353308</v>
      </c>
      <c r="AB79" s="46">
        <v>7007.621244899589</v>
      </c>
      <c r="AC79" s="46">
        <v>3187.41551308256</v>
      </c>
      <c r="AD79" s="46">
        <v>48225597</v>
      </c>
      <c r="AE79" s="46">
        <v>0</v>
      </c>
      <c r="AF79" s="15" t="s">
        <v>466</v>
      </c>
      <c r="AG79" t="b">
        <f t="shared" si="1"/>
        <v>1</v>
      </c>
    </row>
    <row r="80" spans="1:33" ht="12.75">
      <c r="A80" t="s">
        <v>237</v>
      </c>
      <c r="B80" s="15" t="s">
        <v>238</v>
      </c>
      <c r="C80" s="36">
        <v>265628.867</v>
      </c>
      <c r="D80" s="41">
        <v>55185</v>
      </c>
      <c r="E80" s="45">
        <v>320813.867</v>
      </c>
      <c r="F80" s="49">
        <v>124791</v>
      </c>
      <c r="G80" s="49">
        <v>87365</v>
      </c>
      <c r="H80" s="49">
        <v>6334</v>
      </c>
      <c r="I80" s="49">
        <v>11896</v>
      </c>
      <c r="J80" s="49">
        <v>-3961</v>
      </c>
      <c r="K80" s="50">
        <v>0</v>
      </c>
      <c r="L80" s="50">
        <v>57013</v>
      </c>
      <c r="M80" s="50">
        <v>55185</v>
      </c>
      <c r="N80" s="50">
        <v>4001</v>
      </c>
      <c r="O80" s="50">
        <v>172910.40959999998</v>
      </c>
      <c r="P80" s="50">
        <v>86388.9</v>
      </c>
      <c r="Q80" s="50">
        <v>-51861.9</v>
      </c>
      <c r="R80" s="50">
        <v>37215.04</v>
      </c>
      <c r="S80" s="50">
        <v>244652.4496</v>
      </c>
      <c r="T80" s="50">
        <v>320813.867</v>
      </c>
      <c r="U80" s="50">
        <v>272691.78695000004</v>
      </c>
      <c r="V80" s="50">
        <v>-28039.337350000045</v>
      </c>
      <c r="W80" s="50">
        <v>-19627.53614500003</v>
      </c>
      <c r="X80" s="51">
        <v>0.939</v>
      </c>
      <c r="Y80" s="52">
        <v>130347</v>
      </c>
      <c r="Z80" s="46">
        <v>301244.221113</v>
      </c>
      <c r="AA80" s="46">
        <v>305401.1871392541</v>
      </c>
      <c r="AB80" s="46">
        <v>2342.9859309324656</v>
      </c>
      <c r="AC80" s="46">
        <v>-1477.2198008845635</v>
      </c>
      <c r="AD80" s="46">
        <v>0</v>
      </c>
      <c r="AE80" s="46">
        <v>192551169</v>
      </c>
      <c r="AF80" s="15" t="s">
        <v>238</v>
      </c>
      <c r="AG80" t="b">
        <f t="shared" si="1"/>
        <v>1</v>
      </c>
    </row>
    <row r="81" spans="1:33" ht="12.75">
      <c r="A81" t="s">
        <v>317</v>
      </c>
      <c r="B81" s="15" t="s">
        <v>318</v>
      </c>
      <c r="C81" s="36">
        <v>25544.19</v>
      </c>
      <c r="D81" s="41">
        <v>3519</v>
      </c>
      <c r="E81" s="45">
        <v>29063.19</v>
      </c>
      <c r="F81" s="49">
        <v>15280</v>
      </c>
      <c r="G81" s="49">
        <v>8146</v>
      </c>
      <c r="H81" s="49">
        <v>1432</v>
      </c>
      <c r="I81" s="49">
        <v>0</v>
      </c>
      <c r="J81" s="49">
        <v>900</v>
      </c>
      <c r="K81" s="50">
        <v>61</v>
      </c>
      <c r="L81" s="50">
        <v>11329</v>
      </c>
      <c r="M81" s="50">
        <v>3519</v>
      </c>
      <c r="N81" s="50">
        <v>189</v>
      </c>
      <c r="O81" s="50">
        <v>21171.968</v>
      </c>
      <c r="P81" s="50">
        <v>8906.3</v>
      </c>
      <c r="Q81" s="50">
        <v>-9842.15</v>
      </c>
      <c r="R81" s="50">
        <v>1065.22</v>
      </c>
      <c r="S81" s="50">
        <v>21301.338000000003</v>
      </c>
      <c r="T81" s="50">
        <v>29063.19</v>
      </c>
      <c r="U81" s="50">
        <v>24703.711499999998</v>
      </c>
      <c r="V81" s="50">
        <v>-3402.3734999999942</v>
      </c>
      <c r="W81" s="50">
        <v>-2381.661449999996</v>
      </c>
      <c r="X81" s="51">
        <v>0.918</v>
      </c>
      <c r="Y81" s="52">
        <v>9273</v>
      </c>
      <c r="Z81" s="46">
        <v>26680.00842</v>
      </c>
      <c r="AA81" s="46">
        <v>27048.17444878669</v>
      </c>
      <c r="AB81" s="46">
        <v>2916.874199157413</v>
      </c>
      <c r="AC81" s="46">
        <v>-903.3315326596162</v>
      </c>
      <c r="AD81" s="46">
        <v>0</v>
      </c>
      <c r="AE81" s="46">
        <v>8376593</v>
      </c>
      <c r="AF81" s="15" t="s">
        <v>318</v>
      </c>
      <c r="AG81" t="b">
        <f t="shared" si="1"/>
        <v>1</v>
      </c>
    </row>
    <row r="82" spans="1:33" ht="12.75">
      <c r="A82" t="s">
        <v>359</v>
      </c>
      <c r="B82" s="15" t="s">
        <v>360</v>
      </c>
      <c r="C82" s="36">
        <v>23231.752</v>
      </c>
      <c r="D82" s="41">
        <v>6821</v>
      </c>
      <c r="E82" s="45">
        <v>30052.752</v>
      </c>
      <c r="F82" s="49">
        <v>32853</v>
      </c>
      <c r="G82" s="49">
        <v>702</v>
      </c>
      <c r="H82" s="49">
        <v>529</v>
      </c>
      <c r="I82" s="49">
        <v>0</v>
      </c>
      <c r="J82" s="49">
        <v>1914</v>
      </c>
      <c r="K82" s="50">
        <v>42</v>
      </c>
      <c r="L82" s="50">
        <v>26573</v>
      </c>
      <c r="M82" s="50">
        <v>6821</v>
      </c>
      <c r="N82" s="50">
        <v>2</v>
      </c>
      <c r="O82" s="50">
        <v>45521.116799999996</v>
      </c>
      <c r="P82" s="50">
        <v>2673.25</v>
      </c>
      <c r="Q82" s="50">
        <v>-22624.45</v>
      </c>
      <c r="R82" s="50">
        <v>1280.44</v>
      </c>
      <c r="S82" s="50">
        <v>26850.356799999994</v>
      </c>
      <c r="T82" s="50">
        <v>30052.752</v>
      </c>
      <c r="U82" s="50">
        <v>25544.8392</v>
      </c>
      <c r="V82" s="50">
        <v>1305.5175999999956</v>
      </c>
      <c r="W82" s="50">
        <v>913.8623199999969</v>
      </c>
      <c r="X82" s="51">
        <v>1.03</v>
      </c>
      <c r="Y82" s="52">
        <v>8808</v>
      </c>
      <c r="Z82" s="46">
        <v>30954.334560000003</v>
      </c>
      <c r="AA82" s="46">
        <v>31381.48339178773</v>
      </c>
      <c r="AB82" s="46">
        <v>3562.8387138723583</v>
      </c>
      <c r="AC82" s="46">
        <v>-257.3670179446708</v>
      </c>
      <c r="AD82" s="46">
        <v>0</v>
      </c>
      <c r="AE82" s="46">
        <v>2266889</v>
      </c>
      <c r="AF82" s="15" t="s">
        <v>360</v>
      </c>
      <c r="AG82" t="b">
        <f t="shared" si="1"/>
        <v>1</v>
      </c>
    </row>
    <row r="83" spans="1:33" ht="12.75">
      <c r="A83" t="s">
        <v>473</v>
      </c>
      <c r="B83" s="15" t="s">
        <v>474</v>
      </c>
      <c r="C83" s="36">
        <v>34007.229</v>
      </c>
      <c r="D83" s="41">
        <v>9790</v>
      </c>
      <c r="E83" s="45">
        <v>43797.229</v>
      </c>
      <c r="F83" s="49">
        <v>46171</v>
      </c>
      <c r="G83" s="49">
        <v>4515</v>
      </c>
      <c r="H83" s="49">
        <v>49</v>
      </c>
      <c r="I83" s="49">
        <v>3754</v>
      </c>
      <c r="J83" s="49">
        <v>-4327</v>
      </c>
      <c r="K83" s="50">
        <v>641</v>
      </c>
      <c r="L83" s="50">
        <v>47148</v>
      </c>
      <c r="M83" s="50">
        <v>9790</v>
      </c>
      <c r="N83" s="50">
        <v>0</v>
      </c>
      <c r="O83" s="50">
        <v>63974.537599999996</v>
      </c>
      <c r="P83" s="50">
        <v>3392.35</v>
      </c>
      <c r="Q83" s="50">
        <v>-40620.65</v>
      </c>
      <c r="R83" s="50">
        <v>306.34000000000003</v>
      </c>
      <c r="S83" s="50">
        <v>27052.5776</v>
      </c>
      <c r="T83" s="50">
        <v>43797.229</v>
      </c>
      <c r="U83" s="50">
        <v>37227.64465</v>
      </c>
      <c r="V83" s="50">
        <v>-10175.067050000001</v>
      </c>
      <c r="W83" s="50">
        <v>-7122.546935</v>
      </c>
      <c r="X83" s="51">
        <v>0.837</v>
      </c>
      <c r="Y83" s="52">
        <v>9591</v>
      </c>
      <c r="Z83" s="46">
        <v>36658.280673</v>
      </c>
      <c r="AA83" s="46">
        <v>37164.14009422152</v>
      </c>
      <c r="AB83" s="46">
        <v>3874.8973093756144</v>
      </c>
      <c r="AC83" s="46">
        <v>54.69157755858532</v>
      </c>
      <c r="AD83" s="46">
        <v>524547</v>
      </c>
      <c r="AE83" s="46">
        <v>0</v>
      </c>
      <c r="AF83" s="15" t="s">
        <v>474</v>
      </c>
      <c r="AG83" t="b">
        <f t="shared" si="1"/>
        <v>1</v>
      </c>
    </row>
    <row r="84" spans="1:33" ht="12.75">
      <c r="A84" t="s">
        <v>13</v>
      </c>
      <c r="B84" s="15" t="s">
        <v>14</v>
      </c>
      <c r="C84" s="36">
        <v>234264.038</v>
      </c>
      <c r="D84" s="41">
        <v>38056</v>
      </c>
      <c r="E84" s="45">
        <v>272320.038</v>
      </c>
      <c r="F84" s="49">
        <v>162695</v>
      </c>
      <c r="G84" s="49">
        <v>60566</v>
      </c>
      <c r="H84" s="49">
        <v>4008</v>
      </c>
      <c r="I84" s="49">
        <v>0</v>
      </c>
      <c r="J84" s="49">
        <v>13066</v>
      </c>
      <c r="K84" s="50">
        <v>519</v>
      </c>
      <c r="L84" s="50">
        <v>68917</v>
      </c>
      <c r="M84" s="50">
        <v>38056</v>
      </c>
      <c r="N84" s="50">
        <v>5026</v>
      </c>
      <c r="O84" s="50">
        <v>225430.19199999998</v>
      </c>
      <c r="P84" s="50">
        <v>65994</v>
      </c>
      <c r="Q84" s="50">
        <v>-63292.7</v>
      </c>
      <c r="R84" s="50">
        <v>20631.710000000003</v>
      </c>
      <c r="S84" s="50">
        <v>248763.20199999996</v>
      </c>
      <c r="T84" s="50">
        <v>272320.038</v>
      </c>
      <c r="U84" s="50">
        <v>231472.0323</v>
      </c>
      <c r="V84" s="50">
        <v>17291.16969999997</v>
      </c>
      <c r="W84" s="50">
        <v>12103.818789999978</v>
      </c>
      <c r="X84" s="51">
        <v>1.044</v>
      </c>
      <c r="Y84" s="52">
        <v>98807</v>
      </c>
      <c r="Z84" s="46">
        <v>284302.119672</v>
      </c>
      <c r="AA84" s="46">
        <v>288225.2961840739</v>
      </c>
      <c r="AB84" s="46">
        <v>2917.0534090102315</v>
      </c>
      <c r="AC84" s="46">
        <v>-903.1523228067977</v>
      </c>
      <c r="AD84" s="46">
        <v>0</v>
      </c>
      <c r="AE84" s="46">
        <v>89237772</v>
      </c>
      <c r="AF84" s="15" t="s">
        <v>14</v>
      </c>
      <c r="AG84" t="b">
        <f t="shared" si="1"/>
        <v>1</v>
      </c>
    </row>
    <row r="85" spans="1:33" ht="12.75">
      <c r="A85" t="s">
        <v>489</v>
      </c>
      <c r="B85" s="15" t="s">
        <v>490</v>
      </c>
      <c r="C85" s="36">
        <v>155307.104</v>
      </c>
      <c r="D85" s="41">
        <v>23561</v>
      </c>
      <c r="E85" s="45">
        <v>178868.104</v>
      </c>
      <c r="F85" s="49">
        <v>105975</v>
      </c>
      <c r="G85" s="49">
        <v>32528</v>
      </c>
      <c r="H85" s="49">
        <v>2401</v>
      </c>
      <c r="I85" s="49">
        <v>4905</v>
      </c>
      <c r="J85" s="49">
        <v>0</v>
      </c>
      <c r="K85" s="50">
        <v>108</v>
      </c>
      <c r="L85" s="50">
        <v>56843</v>
      </c>
      <c r="M85" s="50">
        <v>23561</v>
      </c>
      <c r="N85" s="50">
        <v>233</v>
      </c>
      <c r="O85" s="50">
        <v>146838.96</v>
      </c>
      <c r="P85" s="50">
        <v>33858.9</v>
      </c>
      <c r="Q85" s="50">
        <v>-48606.4</v>
      </c>
      <c r="R85" s="50">
        <v>10363.54</v>
      </c>
      <c r="S85" s="50">
        <v>142455</v>
      </c>
      <c r="T85" s="50">
        <v>178868.104</v>
      </c>
      <c r="U85" s="50">
        <v>152037.8884</v>
      </c>
      <c r="V85" s="50">
        <v>-9582.888399999996</v>
      </c>
      <c r="W85" s="50">
        <v>-6708.021879999997</v>
      </c>
      <c r="X85" s="51">
        <v>0.962</v>
      </c>
      <c r="Y85" s="52">
        <v>36787</v>
      </c>
      <c r="Z85" s="46">
        <v>172071.116048</v>
      </c>
      <c r="AA85" s="46">
        <v>174445.5807957996</v>
      </c>
      <c r="AB85" s="46">
        <v>4742.04422202951</v>
      </c>
      <c r="AC85" s="46">
        <v>921.8384902124808</v>
      </c>
      <c r="AD85" s="46">
        <v>33911673</v>
      </c>
      <c r="AE85" s="46">
        <v>0</v>
      </c>
      <c r="AF85" s="15" t="s">
        <v>490</v>
      </c>
      <c r="AG85" t="b">
        <f t="shared" si="1"/>
        <v>1</v>
      </c>
    </row>
    <row r="86" spans="1:33" ht="12.75">
      <c r="A86" t="s">
        <v>159</v>
      </c>
      <c r="B86" s="15" t="s">
        <v>160</v>
      </c>
      <c r="C86" s="36">
        <v>86299.476</v>
      </c>
      <c r="D86" s="41">
        <v>7094</v>
      </c>
      <c r="E86" s="45">
        <v>93393.476</v>
      </c>
      <c r="F86" s="49">
        <v>49498</v>
      </c>
      <c r="G86" s="49">
        <v>5718</v>
      </c>
      <c r="H86" s="49">
        <v>12360</v>
      </c>
      <c r="I86" s="49">
        <v>15</v>
      </c>
      <c r="J86" s="49">
        <v>3885</v>
      </c>
      <c r="K86" s="50">
        <v>12865</v>
      </c>
      <c r="L86" s="50">
        <v>9571</v>
      </c>
      <c r="M86" s="50">
        <v>7094</v>
      </c>
      <c r="N86" s="50">
        <v>726</v>
      </c>
      <c r="O86" s="50">
        <v>68584.4288</v>
      </c>
      <c r="P86" s="50">
        <v>18681.3</v>
      </c>
      <c r="Q86" s="50">
        <v>-19687.7</v>
      </c>
      <c r="R86" s="50">
        <v>4402.83</v>
      </c>
      <c r="S86" s="50">
        <v>71980.8588</v>
      </c>
      <c r="T86" s="50">
        <v>93393.476</v>
      </c>
      <c r="U86" s="50">
        <v>79384.4546</v>
      </c>
      <c r="V86" s="50">
        <v>-7403.5957999999955</v>
      </c>
      <c r="W86" s="50">
        <v>-5182.5170599999965</v>
      </c>
      <c r="X86" s="51">
        <v>0.945</v>
      </c>
      <c r="Y86" s="52">
        <v>13567</v>
      </c>
      <c r="Z86" s="46">
        <v>88256.83481999999</v>
      </c>
      <c r="AA86" s="46">
        <v>89474.71930779515</v>
      </c>
      <c r="AB86" s="46">
        <v>6595.026115412041</v>
      </c>
      <c r="AC86" s="46">
        <v>2774.8203835950117</v>
      </c>
      <c r="AD86" s="46">
        <v>37645988</v>
      </c>
      <c r="AE86" s="46">
        <v>0</v>
      </c>
      <c r="AF86" s="15" t="s">
        <v>160</v>
      </c>
      <c r="AG86" t="b">
        <f t="shared" si="1"/>
        <v>1</v>
      </c>
    </row>
    <row r="87" spans="1:33" ht="12.75">
      <c r="A87" t="s">
        <v>255</v>
      </c>
      <c r="B87" s="15" t="s">
        <v>256</v>
      </c>
      <c r="C87" s="36">
        <v>19710.792</v>
      </c>
      <c r="D87" s="41">
        <v>4056</v>
      </c>
      <c r="E87" s="45">
        <v>23766.792</v>
      </c>
      <c r="F87" s="49">
        <v>19374</v>
      </c>
      <c r="G87" s="49">
        <v>3875</v>
      </c>
      <c r="H87" s="49">
        <v>527</v>
      </c>
      <c r="I87" s="49">
        <v>0</v>
      </c>
      <c r="J87" s="49">
        <v>572</v>
      </c>
      <c r="K87" s="50">
        <v>0</v>
      </c>
      <c r="L87" s="50">
        <v>11288</v>
      </c>
      <c r="M87" s="50">
        <v>4056</v>
      </c>
      <c r="N87" s="50">
        <v>141</v>
      </c>
      <c r="O87" s="50">
        <v>26844.6144</v>
      </c>
      <c r="P87" s="50">
        <v>4227.9</v>
      </c>
      <c r="Q87" s="50">
        <v>-9714.65</v>
      </c>
      <c r="R87" s="50">
        <v>1528.64</v>
      </c>
      <c r="S87" s="50">
        <v>22886.504399999998</v>
      </c>
      <c r="T87" s="50">
        <v>23766.792</v>
      </c>
      <c r="U87" s="50">
        <v>20201.7732</v>
      </c>
      <c r="V87" s="50">
        <v>2684.7311999999984</v>
      </c>
      <c r="W87" s="50">
        <v>1879.3118399999987</v>
      </c>
      <c r="X87" s="51">
        <v>1.079</v>
      </c>
      <c r="Y87" s="52">
        <v>10120</v>
      </c>
      <c r="Z87" s="46">
        <v>25644.368568</v>
      </c>
      <c r="AA87" s="46">
        <v>25998.24346892939</v>
      </c>
      <c r="AB87" s="46">
        <v>2568.996390210414</v>
      </c>
      <c r="AC87" s="46">
        <v>-1251.209341606615</v>
      </c>
      <c r="AD87" s="46">
        <v>0</v>
      </c>
      <c r="AE87" s="46">
        <v>12662239</v>
      </c>
      <c r="AF87" s="15" t="s">
        <v>256</v>
      </c>
      <c r="AG87" t="b">
        <f t="shared" si="1"/>
        <v>1</v>
      </c>
    </row>
    <row r="88" spans="1:33" ht="12.75">
      <c r="A88" t="s">
        <v>53</v>
      </c>
      <c r="B88" s="15" t="s">
        <v>54</v>
      </c>
      <c r="C88" s="36">
        <v>31026.650999999998</v>
      </c>
      <c r="D88" s="41">
        <v>6747</v>
      </c>
      <c r="E88" s="45">
        <v>37773.651</v>
      </c>
      <c r="F88" s="49">
        <v>25476</v>
      </c>
      <c r="G88" s="49">
        <v>12439</v>
      </c>
      <c r="H88" s="49">
        <v>835</v>
      </c>
      <c r="I88" s="49">
        <v>0</v>
      </c>
      <c r="J88" s="49">
        <v>2210</v>
      </c>
      <c r="K88" s="50">
        <v>8</v>
      </c>
      <c r="L88" s="50">
        <v>17367</v>
      </c>
      <c r="M88" s="50">
        <v>6747</v>
      </c>
      <c r="N88" s="50">
        <v>0</v>
      </c>
      <c r="O88" s="50">
        <v>35299.5456</v>
      </c>
      <c r="P88" s="50">
        <v>13161.4</v>
      </c>
      <c r="Q88" s="50">
        <v>-14768.75</v>
      </c>
      <c r="R88" s="50">
        <v>2782.5600000000004</v>
      </c>
      <c r="S88" s="50">
        <v>36474.7556</v>
      </c>
      <c r="T88" s="50">
        <v>37773.651</v>
      </c>
      <c r="U88" s="50">
        <v>32107.603349999998</v>
      </c>
      <c r="V88" s="50">
        <v>4367.152249999999</v>
      </c>
      <c r="W88" s="50">
        <v>3057.0065749999994</v>
      </c>
      <c r="X88" s="51">
        <v>1.081</v>
      </c>
      <c r="Y88" s="52">
        <v>19695</v>
      </c>
      <c r="Z88" s="46">
        <v>40833.316731</v>
      </c>
      <c r="AA88" s="46">
        <v>41396.78881940354</v>
      </c>
      <c r="AB88" s="46">
        <v>2101.8933140088116</v>
      </c>
      <c r="AC88" s="46">
        <v>-1718.3124178082176</v>
      </c>
      <c r="AD88" s="46">
        <v>0</v>
      </c>
      <c r="AE88" s="46">
        <v>33842163</v>
      </c>
      <c r="AF88" s="15" t="s">
        <v>54</v>
      </c>
      <c r="AG88" t="b">
        <f t="shared" si="1"/>
        <v>1</v>
      </c>
    </row>
    <row r="89" spans="1:33" ht="12.75">
      <c r="A89" t="s">
        <v>405</v>
      </c>
      <c r="B89" s="15" t="s">
        <v>406</v>
      </c>
      <c r="C89" s="36">
        <v>27928.071</v>
      </c>
      <c r="D89" s="41">
        <v>3793</v>
      </c>
      <c r="E89" s="45">
        <v>31721.071</v>
      </c>
      <c r="F89" s="49">
        <v>26007</v>
      </c>
      <c r="G89" s="49">
        <v>446</v>
      </c>
      <c r="H89" s="49">
        <v>220</v>
      </c>
      <c r="I89" s="49">
        <v>0</v>
      </c>
      <c r="J89" s="49">
        <v>2165</v>
      </c>
      <c r="K89" s="50">
        <v>14</v>
      </c>
      <c r="L89" s="50">
        <v>18239</v>
      </c>
      <c r="M89" s="50">
        <v>3793</v>
      </c>
      <c r="N89" s="50">
        <v>14</v>
      </c>
      <c r="O89" s="50">
        <v>36035.2992</v>
      </c>
      <c r="P89" s="50">
        <v>2406.35</v>
      </c>
      <c r="Q89" s="50">
        <v>-15526.949999999999</v>
      </c>
      <c r="R89" s="50">
        <v>123.42000000000002</v>
      </c>
      <c r="S89" s="50">
        <v>23038.1192</v>
      </c>
      <c r="T89" s="50">
        <v>31721.071</v>
      </c>
      <c r="U89" s="50">
        <v>26962.91035</v>
      </c>
      <c r="V89" s="50">
        <v>-3924.7911499999973</v>
      </c>
      <c r="W89" s="50">
        <v>-2747.353804999998</v>
      </c>
      <c r="X89" s="51">
        <v>0.913</v>
      </c>
      <c r="Y89" s="52">
        <v>7152</v>
      </c>
      <c r="Z89" s="46">
        <v>28961.337823</v>
      </c>
      <c r="AA89" s="46">
        <v>29360.98465094668</v>
      </c>
      <c r="AB89" s="46">
        <v>4105.283088778899</v>
      </c>
      <c r="AC89" s="46">
        <v>285.07735696186955</v>
      </c>
      <c r="AD89" s="46">
        <v>2038873</v>
      </c>
      <c r="AE89" s="46">
        <v>0</v>
      </c>
      <c r="AF89" s="15" t="s">
        <v>406</v>
      </c>
      <c r="AG89" t="b">
        <f t="shared" si="1"/>
        <v>1</v>
      </c>
    </row>
    <row r="90" spans="1:33" ht="12.75">
      <c r="A90" t="s">
        <v>517</v>
      </c>
      <c r="B90" s="15" t="s">
        <v>518</v>
      </c>
      <c r="C90" s="36">
        <v>60222.258</v>
      </c>
      <c r="D90" s="41">
        <v>3092</v>
      </c>
      <c r="E90" s="45">
        <v>63314.258</v>
      </c>
      <c r="F90" s="49">
        <v>27142</v>
      </c>
      <c r="G90" s="49">
        <v>9506</v>
      </c>
      <c r="H90" s="49">
        <v>2635</v>
      </c>
      <c r="I90" s="49">
        <v>0</v>
      </c>
      <c r="J90" s="49">
        <v>1886</v>
      </c>
      <c r="K90" s="50">
        <v>3649</v>
      </c>
      <c r="L90" s="50">
        <v>7124</v>
      </c>
      <c r="M90" s="50">
        <v>3092</v>
      </c>
      <c r="N90" s="50">
        <v>0</v>
      </c>
      <c r="O90" s="50">
        <v>37607.9552</v>
      </c>
      <c r="P90" s="50">
        <v>11922.949999999999</v>
      </c>
      <c r="Q90" s="50">
        <v>-9157.05</v>
      </c>
      <c r="R90" s="50">
        <v>1417.1200000000001</v>
      </c>
      <c r="S90" s="50">
        <v>41790.9752</v>
      </c>
      <c r="T90" s="50">
        <v>63314.258</v>
      </c>
      <c r="U90" s="50">
        <v>53817.1193</v>
      </c>
      <c r="V90" s="50">
        <v>-12026.144099999998</v>
      </c>
      <c r="W90" s="50">
        <v>-8418.300869999997</v>
      </c>
      <c r="X90" s="51">
        <v>0.867</v>
      </c>
      <c r="Y90" s="52">
        <v>10340</v>
      </c>
      <c r="Z90" s="46">
        <v>54893.461686</v>
      </c>
      <c r="AA90" s="46">
        <v>55650.95424286663</v>
      </c>
      <c r="AB90" s="46">
        <v>5382.103891960022</v>
      </c>
      <c r="AC90" s="46">
        <v>1561.8981601429932</v>
      </c>
      <c r="AD90" s="46">
        <v>16150027</v>
      </c>
      <c r="AE90" s="46">
        <v>0</v>
      </c>
      <c r="AF90" s="15" t="s">
        <v>518</v>
      </c>
      <c r="AG90" t="b">
        <f t="shared" si="1"/>
        <v>1</v>
      </c>
    </row>
    <row r="91" spans="1:33" ht="12.75">
      <c r="A91" t="s">
        <v>495</v>
      </c>
      <c r="B91" s="15" t="s">
        <v>496</v>
      </c>
      <c r="C91" s="36">
        <v>129950.51500000001</v>
      </c>
      <c r="D91" s="41">
        <v>9245</v>
      </c>
      <c r="E91" s="45">
        <v>139195.515</v>
      </c>
      <c r="F91" s="49">
        <v>60572</v>
      </c>
      <c r="G91" s="49">
        <v>1352</v>
      </c>
      <c r="H91" s="49">
        <v>4846</v>
      </c>
      <c r="I91" s="49">
        <v>3387</v>
      </c>
      <c r="J91" s="49">
        <v>0</v>
      </c>
      <c r="K91" s="50">
        <v>3792</v>
      </c>
      <c r="L91" s="50">
        <v>0</v>
      </c>
      <c r="M91" s="50">
        <v>9245</v>
      </c>
      <c r="N91" s="50">
        <v>4566</v>
      </c>
      <c r="O91" s="50">
        <v>83928.56319999999</v>
      </c>
      <c r="P91" s="50">
        <v>8147.25</v>
      </c>
      <c r="Q91" s="50">
        <v>-7104.3</v>
      </c>
      <c r="R91" s="50">
        <v>7858.250000000001</v>
      </c>
      <c r="S91" s="50">
        <v>92829.76319999999</v>
      </c>
      <c r="T91" s="50">
        <v>139195.515</v>
      </c>
      <c r="U91" s="50">
        <v>118316.18775000001</v>
      </c>
      <c r="V91" s="50">
        <v>-25486.424550000025</v>
      </c>
      <c r="W91" s="50">
        <v>-17840.497185000015</v>
      </c>
      <c r="X91" s="51">
        <v>0.872</v>
      </c>
      <c r="Y91" s="52">
        <v>24551</v>
      </c>
      <c r="Z91" s="46">
        <v>121378.48908000001</v>
      </c>
      <c r="AA91" s="46">
        <v>123053.42994213308</v>
      </c>
      <c r="AB91" s="46">
        <v>5012.155510656718</v>
      </c>
      <c r="AC91" s="46">
        <v>1191.9497788396893</v>
      </c>
      <c r="AD91" s="46">
        <v>29263559</v>
      </c>
      <c r="AE91" s="46">
        <v>0</v>
      </c>
      <c r="AF91" s="15" t="s">
        <v>496</v>
      </c>
      <c r="AG91" t="b">
        <f t="shared" si="1"/>
        <v>1</v>
      </c>
    </row>
    <row r="92" spans="1:33" ht="12.75">
      <c r="A92" t="s">
        <v>267</v>
      </c>
      <c r="B92" s="15" t="s">
        <v>268</v>
      </c>
      <c r="C92" s="36">
        <v>109181.301</v>
      </c>
      <c r="D92" s="41">
        <v>12905</v>
      </c>
      <c r="E92" s="45">
        <v>122086.301</v>
      </c>
      <c r="F92" s="49">
        <v>88823</v>
      </c>
      <c r="G92" s="49">
        <v>28115</v>
      </c>
      <c r="H92" s="49">
        <v>6809</v>
      </c>
      <c r="I92" s="49">
        <v>0</v>
      </c>
      <c r="J92" s="49">
        <v>649</v>
      </c>
      <c r="K92" s="50">
        <v>90</v>
      </c>
      <c r="L92" s="50">
        <v>30003</v>
      </c>
      <c r="M92" s="50">
        <v>12905</v>
      </c>
      <c r="N92" s="50">
        <v>2278</v>
      </c>
      <c r="O92" s="50">
        <v>123073.1488</v>
      </c>
      <c r="P92" s="50">
        <v>30237.05</v>
      </c>
      <c r="Q92" s="50">
        <v>-27515.35</v>
      </c>
      <c r="R92" s="50">
        <v>5868.740000000001</v>
      </c>
      <c r="S92" s="50">
        <v>131663.5888</v>
      </c>
      <c r="T92" s="50">
        <v>122086.301</v>
      </c>
      <c r="U92" s="50">
        <v>103773.35585</v>
      </c>
      <c r="V92" s="50">
        <v>27890.23294999999</v>
      </c>
      <c r="W92" s="50">
        <v>19523.163064999993</v>
      </c>
      <c r="X92" s="51">
        <v>1.16</v>
      </c>
      <c r="Y92" s="52">
        <v>34778</v>
      </c>
      <c r="Z92" s="46">
        <v>141620.10916</v>
      </c>
      <c r="AA92" s="46">
        <v>143574.37065666015</v>
      </c>
      <c r="AB92" s="46">
        <v>4128.310157474844</v>
      </c>
      <c r="AC92" s="46">
        <v>308.1044256578152</v>
      </c>
      <c r="AD92" s="46">
        <v>10715256</v>
      </c>
      <c r="AE92" s="46">
        <v>0</v>
      </c>
      <c r="AF92" s="15" t="s">
        <v>268</v>
      </c>
      <c r="AG92" t="b">
        <f t="shared" si="1"/>
        <v>1</v>
      </c>
    </row>
    <row r="93" spans="1:33" ht="12.75">
      <c r="A93" t="s">
        <v>253</v>
      </c>
      <c r="B93" s="15" t="s">
        <v>254</v>
      </c>
      <c r="C93" s="36">
        <v>233936.458</v>
      </c>
      <c r="D93" s="41">
        <v>20342</v>
      </c>
      <c r="E93" s="45">
        <v>254278.458</v>
      </c>
      <c r="F93" s="49">
        <v>107188</v>
      </c>
      <c r="G93" s="49">
        <v>19483</v>
      </c>
      <c r="H93" s="49">
        <v>1363</v>
      </c>
      <c r="I93" s="49">
        <v>0</v>
      </c>
      <c r="J93" s="49">
        <v>3967</v>
      </c>
      <c r="K93" s="50">
        <v>1738</v>
      </c>
      <c r="L93" s="50">
        <v>27571</v>
      </c>
      <c r="M93" s="50">
        <v>20342</v>
      </c>
      <c r="N93" s="50">
        <v>0</v>
      </c>
      <c r="O93" s="50">
        <v>148519.6928</v>
      </c>
      <c r="P93" s="50">
        <v>21091.05</v>
      </c>
      <c r="Q93" s="50">
        <v>-24912.649999999998</v>
      </c>
      <c r="R93" s="50">
        <v>12603.630000000001</v>
      </c>
      <c r="S93" s="50">
        <v>157301.7228</v>
      </c>
      <c r="T93" s="50">
        <v>254278.458</v>
      </c>
      <c r="U93" s="50">
        <v>216136.6893</v>
      </c>
      <c r="V93" s="50">
        <v>-58834.96650000001</v>
      </c>
      <c r="W93" s="50">
        <v>-41184.47655000001</v>
      </c>
      <c r="X93" s="51">
        <v>0.838</v>
      </c>
      <c r="Y93" s="52">
        <v>50183</v>
      </c>
      <c r="Z93" s="46">
        <v>213085.347804</v>
      </c>
      <c r="AA93" s="46">
        <v>216025.7811448988</v>
      </c>
      <c r="AB93" s="46">
        <v>4304.760200563912</v>
      </c>
      <c r="AC93" s="46">
        <v>484.5544687468828</v>
      </c>
      <c r="AD93" s="46">
        <v>24316397</v>
      </c>
      <c r="AE93" s="46">
        <v>0</v>
      </c>
      <c r="AF93" s="15" t="s">
        <v>254</v>
      </c>
      <c r="AG93" t="b">
        <f t="shared" si="1"/>
        <v>1</v>
      </c>
    </row>
    <row r="94" spans="1:33" ht="12.75">
      <c r="A94" t="s">
        <v>239</v>
      </c>
      <c r="B94" s="15" t="s">
        <v>240</v>
      </c>
      <c r="C94" s="36">
        <v>70238.157</v>
      </c>
      <c r="D94" s="41">
        <v>12181</v>
      </c>
      <c r="E94" s="45">
        <v>82419.157</v>
      </c>
      <c r="F94" s="49">
        <v>59285</v>
      </c>
      <c r="G94" s="49">
        <v>9034</v>
      </c>
      <c r="H94" s="49">
        <v>3705</v>
      </c>
      <c r="I94" s="49">
        <v>0</v>
      </c>
      <c r="J94" s="49">
        <v>4295</v>
      </c>
      <c r="K94" s="50">
        <v>0</v>
      </c>
      <c r="L94" s="50">
        <v>40763</v>
      </c>
      <c r="M94" s="50">
        <v>12181</v>
      </c>
      <c r="N94" s="50">
        <v>0</v>
      </c>
      <c r="O94" s="50">
        <v>82145.296</v>
      </c>
      <c r="P94" s="50">
        <v>14478.9</v>
      </c>
      <c r="Q94" s="50">
        <v>-34648.549999999996</v>
      </c>
      <c r="R94" s="50">
        <v>3424.1400000000003</v>
      </c>
      <c r="S94" s="50">
        <v>65399.78600000001</v>
      </c>
      <c r="T94" s="50">
        <v>82419.157</v>
      </c>
      <c r="U94" s="50">
        <v>70056.28345</v>
      </c>
      <c r="V94" s="50">
        <v>-4656.497449999995</v>
      </c>
      <c r="W94" s="50">
        <v>-3259.5482149999966</v>
      </c>
      <c r="X94" s="51">
        <v>0.96</v>
      </c>
      <c r="Y94" s="52">
        <v>24670</v>
      </c>
      <c r="Z94" s="46">
        <v>79122.39072000001</v>
      </c>
      <c r="AA94" s="46">
        <v>80214.22607180802</v>
      </c>
      <c r="AB94" s="46">
        <v>3251.4886936282132</v>
      </c>
      <c r="AC94" s="46">
        <v>-568.7170381888159</v>
      </c>
      <c r="AD94" s="46">
        <v>0</v>
      </c>
      <c r="AE94" s="46">
        <v>14030249</v>
      </c>
      <c r="AF94" s="15" t="s">
        <v>240</v>
      </c>
      <c r="AG94" t="b">
        <f t="shared" si="1"/>
        <v>1</v>
      </c>
    </row>
    <row r="95" spans="1:33" ht="12.75">
      <c r="A95" t="s">
        <v>153</v>
      </c>
      <c r="B95" s="15" t="s">
        <v>154</v>
      </c>
      <c r="C95" s="36">
        <v>22308.68</v>
      </c>
      <c r="D95" s="41">
        <v>3159</v>
      </c>
      <c r="E95" s="45">
        <v>25467.68</v>
      </c>
      <c r="F95" s="49">
        <v>20089</v>
      </c>
      <c r="G95" s="49">
        <v>1341</v>
      </c>
      <c r="H95" s="49">
        <v>400</v>
      </c>
      <c r="I95" s="49">
        <v>0</v>
      </c>
      <c r="J95" s="49">
        <v>1470</v>
      </c>
      <c r="K95" s="50">
        <v>0</v>
      </c>
      <c r="L95" s="50">
        <v>10842</v>
      </c>
      <c r="M95" s="50">
        <v>3159</v>
      </c>
      <c r="N95" s="50">
        <v>0</v>
      </c>
      <c r="O95" s="50">
        <v>27835.3184</v>
      </c>
      <c r="P95" s="50">
        <v>2729.35</v>
      </c>
      <c r="Q95" s="50">
        <v>-9215.699999999999</v>
      </c>
      <c r="R95" s="50">
        <v>842.0100000000001</v>
      </c>
      <c r="S95" s="50">
        <v>22190.9784</v>
      </c>
      <c r="T95" s="50">
        <v>25467.68</v>
      </c>
      <c r="U95" s="50">
        <v>21647.528</v>
      </c>
      <c r="V95" s="50">
        <v>543.4504000000015</v>
      </c>
      <c r="W95" s="50">
        <v>380.4152800000011</v>
      </c>
      <c r="X95" s="51">
        <v>1.015</v>
      </c>
      <c r="Y95" s="52">
        <v>5740</v>
      </c>
      <c r="Z95" s="46">
        <v>25849.6952</v>
      </c>
      <c r="AA95" s="46">
        <v>26206.403469252127</v>
      </c>
      <c r="AB95" s="46">
        <v>4565.575517291311</v>
      </c>
      <c r="AC95" s="46">
        <v>745.3697854742823</v>
      </c>
      <c r="AD95" s="46">
        <v>4278423</v>
      </c>
      <c r="AE95" s="46">
        <v>0</v>
      </c>
      <c r="AF95" s="15" t="s">
        <v>154</v>
      </c>
      <c r="AG95" t="b">
        <f t="shared" si="1"/>
        <v>1</v>
      </c>
    </row>
    <row r="96" spans="1:33" ht="12.75">
      <c r="A96" t="s">
        <v>213</v>
      </c>
      <c r="B96" s="15" t="s">
        <v>214</v>
      </c>
      <c r="C96" s="36">
        <v>45993.381</v>
      </c>
      <c r="D96" s="41">
        <v>5708</v>
      </c>
      <c r="E96" s="45">
        <v>51701.381</v>
      </c>
      <c r="F96" s="49">
        <v>33532</v>
      </c>
      <c r="G96" s="49">
        <v>4598</v>
      </c>
      <c r="H96" s="49">
        <v>781</v>
      </c>
      <c r="I96" s="49">
        <v>0</v>
      </c>
      <c r="J96" s="49">
        <v>4779</v>
      </c>
      <c r="K96" s="50">
        <v>1</v>
      </c>
      <c r="L96" s="50">
        <v>16484</v>
      </c>
      <c r="M96" s="50">
        <v>5708</v>
      </c>
      <c r="N96" s="50">
        <v>0</v>
      </c>
      <c r="O96" s="50">
        <v>46461.9392</v>
      </c>
      <c r="P96" s="50">
        <v>8634.3</v>
      </c>
      <c r="Q96" s="50">
        <v>-14012.25</v>
      </c>
      <c r="R96" s="50">
        <v>2049.52</v>
      </c>
      <c r="S96" s="50">
        <v>43133.5092</v>
      </c>
      <c r="T96" s="50">
        <v>51701.381</v>
      </c>
      <c r="U96" s="50">
        <v>43946.17385</v>
      </c>
      <c r="V96" s="50">
        <v>-812.6646499999988</v>
      </c>
      <c r="W96" s="50">
        <v>-568.8652549999991</v>
      </c>
      <c r="X96" s="51">
        <v>0.989</v>
      </c>
      <c r="Y96" s="52">
        <v>14874</v>
      </c>
      <c r="Z96" s="46">
        <v>51132.665809</v>
      </c>
      <c r="AA96" s="46">
        <v>51838.261932352965</v>
      </c>
      <c r="AB96" s="46">
        <v>3485.159468357736</v>
      </c>
      <c r="AC96" s="46">
        <v>-335.0462634592932</v>
      </c>
      <c r="AD96" s="46">
        <v>0</v>
      </c>
      <c r="AE96" s="46">
        <v>4983478</v>
      </c>
      <c r="AF96" s="15" t="s">
        <v>214</v>
      </c>
      <c r="AG96" t="b">
        <f t="shared" si="1"/>
        <v>1</v>
      </c>
    </row>
    <row r="97" spans="1:33" ht="12.75">
      <c r="A97" t="s">
        <v>215</v>
      </c>
      <c r="B97" s="15" t="s">
        <v>216</v>
      </c>
      <c r="C97" s="36">
        <v>43017.118</v>
      </c>
      <c r="D97" s="41">
        <v>7317</v>
      </c>
      <c r="E97" s="45">
        <v>50334.118</v>
      </c>
      <c r="F97" s="49">
        <v>24117</v>
      </c>
      <c r="G97" s="49">
        <v>8699</v>
      </c>
      <c r="H97" s="49">
        <v>511</v>
      </c>
      <c r="I97" s="49">
        <v>0</v>
      </c>
      <c r="J97" s="49">
        <v>2432</v>
      </c>
      <c r="K97" s="50">
        <v>-4</v>
      </c>
      <c r="L97" s="50">
        <v>16612</v>
      </c>
      <c r="M97" s="50">
        <v>7317</v>
      </c>
      <c r="N97" s="50">
        <v>0</v>
      </c>
      <c r="O97" s="50">
        <v>33416.5152</v>
      </c>
      <c r="P97" s="50">
        <v>9895.699999999999</v>
      </c>
      <c r="Q97" s="50">
        <v>-14116.8</v>
      </c>
      <c r="R97" s="50">
        <v>3395.4100000000003</v>
      </c>
      <c r="S97" s="50">
        <v>32590.825200000003</v>
      </c>
      <c r="T97" s="50">
        <v>50334.118</v>
      </c>
      <c r="U97" s="50">
        <v>42784.0003</v>
      </c>
      <c r="V97" s="50">
        <v>-10193.175099999997</v>
      </c>
      <c r="W97" s="50">
        <v>-7135.222569999997</v>
      </c>
      <c r="X97" s="51">
        <v>0.858</v>
      </c>
      <c r="Y97" s="52">
        <v>15479</v>
      </c>
      <c r="Z97" s="46">
        <v>43186.673244</v>
      </c>
      <c r="AA97" s="46">
        <v>43782.62005685156</v>
      </c>
      <c r="AB97" s="46">
        <v>2828.517349754607</v>
      </c>
      <c r="AC97" s="46">
        <v>-991.6883820624221</v>
      </c>
      <c r="AD97" s="46">
        <v>0</v>
      </c>
      <c r="AE97" s="46">
        <v>15350344</v>
      </c>
      <c r="AF97" s="15" t="s">
        <v>216</v>
      </c>
      <c r="AG97" t="b">
        <f t="shared" si="1"/>
        <v>1</v>
      </c>
    </row>
    <row r="98" spans="1:33" ht="12.75">
      <c r="A98" t="s">
        <v>555</v>
      </c>
      <c r="B98" s="15" t="s">
        <v>556</v>
      </c>
      <c r="C98" s="36">
        <v>10679.669</v>
      </c>
      <c r="D98" s="41">
        <v>3529</v>
      </c>
      <c r="E98" s="45">
        <v>14208.669</v>
      </c>
      <c r="F98" s="49">
        <v>12357</v>
      </c>
      <c r="G98" s="49">
        <v>398</v>
      </c>
      <c r="H98" s="49">
        <v>58</v>
      </c>
      <c r="I98" s="49">
        <v>0</v>
      </c>
      <c r="J98" s="49">
        <v>1327</v>
      </c>
      <c r="K98" s="50">
        <v>-8</v>
      </c>
      <c r="L98" s="50">
        <v>8742</v>
      </c>
      <c r="M98" s="50">
        <v>3529</v>
      </c>
      <c r="N98" s="50">
        <v>22</v>
      </c>
      <c r="O98" s="50">
        <v>17121.8592</v>
      </c>
      <c r="P98" s="50">
        <v>1515.55</v>
      </c>
      <c r="Q98" s="50">
        <v>-7442.599999999999</v>
      </c>
      <c r="R98" s="50">
        <v>1513.5100000000002</v>
      </c>
      <c r="S98" s="50">
        <v>12708.3192</v>
      </c>
      <c r="T98" s="50">
        <v>14208.669</v>
      </c>
      <c r="U98" s="50">
        <v>12077.36865</v>
      </c>
      <c r="V98" s="50">
        <v>630.9505499999996</v>
      </c>
      <c r="W98" s="50">
        <v>441.6653849999997</v>
      </c>
      <c r="X98" s="51">
        <v>1.031</v>
      </c>
      <c r="Y98" s="52">
        <v>5106</v>
      </c>
      <c r="Z98" s="46">
        <v>14649.137738999998</v>
      </c>
      <c r="AA98" s="46">
        <v>14851.285908581305</v>
      </c>
      <c r="AB98" s="46">
        <v>2908.594968386468</v>
      </c>
      <c r="AC98" s="46">
        <v>-911.6107634305613</v>
      </c>
      <c r="AD98" s="46">
        <v>0</v>
      </c>
      <c r="AE98" s="46">
        <v>4654685</v>
      </c>
      <c r="AF98" s="15" t="s">
        <v>556</v>
      </c>
      <c r="AG98" t="b">
        <f t="shared" si="1"/>
        <v>1</v>
      </c>
    </row>
    <row r="99" spans="1:33" ht="12.75">
      <c r="A99" t="s">
        <v>9</v>
      </c>
      <c r="B99" s="15" t="s">
        <v>10</v>
      </c>
      <c r="C99" s="36">
        <v>204121.053</v>
      </c>
      <c r="D99" s="41">
        <v>32445</v>
      </c>
      <c r="E99" s="45">
        <v>236566.053</v>
      </c>
      <c r="F99" s="49">
        <v>99730</v>
      </c>
      <c r="G99" s="49">
        <v>105289</v>
      </c>
      <c r="H99" s="49">
        <v>10754</v>
      </c>
      <c r="I99" s="49">
        <v>0</v>
      </c>
      <c r="J99" s="49">
        <v>7481</v>
      </c>
      <c r="K99" s="50">
        <v>2734</v>
      </c>
      <c r="L99" s="50">
        <v>78404</v>
      </c>
      <c r="M99" s="50">
        <v>32445</v>
      </c>
      <c r="N99" s="50">
        <v>2295</v>
      </c>
      <c r="O99" s="50">
        <v>138185.888</v>
      </c>
      <c r="P99" s="50">
        <v>104995.4</v>
      </c>
      <c r="Q99" s="50">
        <v>-70918.05</v>
      </c>
      <c r="R99" s="50">
        <v>14249.570000000002</v>
      </c>
      <c r="S99" s="50">
        <v>186512.80800000002</v>
      </c>
      <c r="T99" s="50">
        <v>236566.053</v>
      </c>
      <c r="U99" s="50">
        <v>201081.14505000002</v>
      </c>
      <c r="V99" s="50">
        <v>-14568.337050000002</v>
      </c>
      <c r="W99" s="50">
        <v>-10197.835935000001</v>
      </c>
      <c r="X99" s="51">
        <v>0.957</v>
      </c>
      <c r="Y99" s="52">
        <v>67162</v>
      </c>
      <c r="Z99" s="46">
        <v>226393.71272100002</v>
      </c>
      <c r="AA99" s="46">
        <v>229517.7924754983</v>
      </c>
      <c r="AB99" s="46">
        <v>3417.3757850495567</v>
      </c>
      <c r="AC99" s="46">
        <v>-402.8299467674724</v>
      </c>
      <c r="AD99" s="46">
        <v>0</v>
      </c>
      <c r="AE99" s="46">
        <v>27054865</v>
      </c>
      <c r="AF99" s="15" t="s">
        <v>10</v>
      </c>
      <c r="AG99" t="b">
        <f t="shared" si="1"/>
        <v>1</v>
      </c>
    </row>
    <row r="100" spans="1:33" ht="12.75">
      <c r="A100" t="s">
        <v>123</v>
      </c>
      <c r="B100" s="15" t="s">
        <v>124</v>
      </c>
      <c r="C100" s="36">
        <v>353319.734</v>
      </c>
      <c r="D100" s="41">
        <v>77170</v>
      </c>
      <c r="E100" s="45">
        <v>430489.734</v>
      </c>
      <c r="F100" s="49">
        <v>320070</v>
      </c>
      <c r="G100" s="49">
        <v>38807</v>
      </c>
      <c r="H100" s="49">
        <v>34687</v>
      </c>
      <c r="I100" s="49">
        <v>0</v>
      </c>
      <c r="J100" s="49">
        <v>11562</v>
      </c>
      <c r="K100" s="50">
        <v>19921</v>
      </c>
      <c r="L100" s="50">
        <v>185095</v>
      </c>
      <c r="M100" s="50">
        <v>77170</v>
      </c>
      <c r="N100" s="50">
        <v>849</v>
      </c>
      <c r="O100" s="50">
        <v>443488.99199999997</v>
      </c>
      <c r="P100" s="50">
        <v>72297.59999999999</v>
      </c>
      <c r="Q100" s="50">
        <v>-174985.25</v>
      </c>
      <c r="R100" s="50">
        <v>34128.350000000006</v>
      </c>
      <c r="S100" s="50">
        <v>374929.6919999999</v>
      </c>
      <c r="T100" s="50">
        <v>430489.734</v>
      </c>
      <c r="U100" s="50">
        <v>365916.2739</v>
      </c>
      <c r="V100" s="50">
        <v>9013.418099999952</v>
      </c>
      <c r="W100" s="50">
        <v>6309.392669999966</v>
      </c>
      <c r="X100" s="51">
        <v>1.015</v>
      </c>
      <c r="Y100" s="52">
        <v>128271</v>
      </c>
      <c r="Z100" s="46">
        <v>436947.08001</v>
      </c>
      <c r="AA100" s="46">
        <v>442976.6534908175</v>
      </c>
      <c r="AB100" s="46">
        <v>3453.4435179488546</v>
      </c>
      <c r="AC100" s="46">
        <v>-366.7622138681745</v>
      </c>
      <c r="AD100" s="46">
        <v>0</v>
      </c>
      <c r="AE100" s="46">
        <v>47044956</v>
      </c>
      <c r="AF100" s="15" t="s">
        <v>124</v>
      </c>
      <c r="AG100" t="b">
        <f t="shared" si="1"/>
        <v>1</v>
      </c>
    </row>
    <row r="101" spans="1:33" ht="12.75">
      <c r="A101" t="s">
        <v>559</v>
      </c>
      <c r="B101" s="15" t="s">
        <v>560</v>
      </c>
      <c r="C101" s="36">
        <v>73220.325</v>
      </c>
      <c r="D101" s="41">
        <v>11241</v>
      </c>
      <c r="E101" s="45">
        <v>84461.325</v>
      </c>
      <c r="F101" s="49">
        <v>52528</v>
      </c>
      <c r="G101" s="49">
        <v>7375</v>
      </c>
      <c r="H101" s="49">
        <v>815</v>
      </c>
      <c r="I101" s="49">
        <v>2405</v>
      </c>
      <c r="J101" s="49">
        <v>-1</v>
      </c>
      <c r="K101" s="50">
        <v>50</v>
      </c>
      <c r="L101" s="50">
        <v>29394</v>
      </c>
      <c r="M101" s="50">
        <v>11241</v>
      </c>
      <c r="N101" s="50">
        <v>70</v>
      </c>
      <c r="O101" s="50">
        <v>72782.7968</v>
      </c>
      <c r="P101" s="50">
        <v>9004.9</v>
      </c>
      <c r="Q101" s="50">
        <v>-25086.899999999998</v>
      </c>
      <c r="R101" s="50">
        <v>4557.87</v>
      </c>
      <c r="S101" s="50">
        <v>61258.6668</v>
      </c>
      <c r="T101" s="50">
        <v>84461.325</v>
      </c>
      <c r="U101" s="50">
        <v>71792.12625</v>
      </c>
      <c r="V101" s="50">
        <v>-10533.459450000002</v>
      </c>
      <c r="W101" s="50">
        <v>-7373.421615000001</v>
      </c>
      <c r="X101" s="51">
        <v>0.913</v>
      </c>
      <c r="Y101" s="52">
        <v>16617</v>
      </c>
      <c r="Z101" s="46">
        <v>77113.189725</v>
      </c>
      <c r="AA101" s="46">
        <v>78177.29946519205</v>
      </c>
      <c r="AB101" s="46">
        <v>4704.6578482994555</v>
      </c>
      <c r="AC101" s="46">
        <v>884.4521164824264</v>
      </c>
      <c r="AD101" s="46">
        <v>14696941</v>
      </c>
      <c r="AE101" s="46">
        <v>0</v>
      </c>
      <c r="AF101" s="15" t="s">
        <v>560</v>
      </c>
      <c r="AG101" t="b">
        <f t="shared" si="1"/>
        <v>1</v>
      </c>
    </row>
    <row r="102" spans="1:33" ht="12.75">
      <c r="A102" t="s">
        <v>165</v>
      </c>
      <c r="B102" s="15" t="s">
        <v>166</v>
      </c>
      <c r="C102" s="36">
        <v>306120.255</v>
      </c>
      <c r="D102" s="41">
        <v>31561</v>
      </c>
      <c r="E102" s="45">
        <v>337681.255</v>
      </c>
      <c r="F102" s="49">
        <v>232158</v>
      </c>
      <c r="G102" s="49">
        <v>30532</v>
      </c>
      <c r="H102" s="49">
        <v>18379</v>
      </c>
      <c r="I102" s="49">
        <v>0</v>
      </c>
      <c r="J102" s="49">
        <v>4531</v>
      </c>
      <c r="K102" s="50">
        <v>148</v>
      </c>
      <c r="L102" s="50">
        <v>72664</v>
      </c>
      <c r="M102" s="50">
        <v>31561</v>
      </c>
      <c r="N102" s="50">
        <v>1433</v>
      </c>
      <c r="O102" s="50">
        <v>321678.1248</v>
      </c>
      <c r="P102" s="50">
        <v>45425.7</v>
      </c>
      <c r="Q102" s="50">
        <v>-63108.25</v>
      </c>
      <c r="R102" s="50">
        <v>14473.970000000001</v>
      </c>
      <c r="S102" s="50">
        <v>318469.54480000003</v>
      </c>
      <c r="T102" s="50">
        <v>337681.255</v>
      </c>
      <c r="U102" s="50">
        <v>287029.06675</v>
      </c>
      <c r="V102" s="50">
        <v>31440.478050000034</v>
      </c>
      <c r="W102" s="50">
        <v>22008.33463500002</v>
      </c>
      <c r="X102" s="51">
        <v>1.065</v>
      </c>
      <c r="Y102" s="52">
        <v>62975</v>
      </c>
      <c r="Z102" s="46">
        <v>359630.536575</v>
      </c>
      <c r="AA102" s="46">
        <v>364593.1941722889</v>
      </c>
      <c r="AB102" s="46">
        <v>5789.490975344008</v>
      </c>
      <c r="AC102" s="46">
        <v>1969.2852435269788</v>
      </c>
      <c r="AD102" s="46">
        <v>124015738</v>
      </c>
      <c r="AE102" s="46">
        <v>0</v>
      </c>
      <c r="AF102" s="15" t="s">
        <v>166</v>
      </c>
      <c r="AG102" t="b">
        <f t="shared" si="1"/>
        <v>1</v>
      </c>
    </row>
    <row r="103" spans="1:33" ht="12.75">
      <c r="A103" t="s">
        <v>301</v>
      </c>
      <c r="B103" s="15" t="s">
        <v>302</v>
      </c>
      <c r="C103" s="36">
        <v>10747.863</v>
      </c>
      <c r="D103" s="41">
        <v>3749</v>
      </c>
      <c r="E103" s="45">
        <v>14496.863</v>
      </c>
      <c r="F103" s="49">
        <v>18089</v>
      </c>
      <c r="G103" s="49">
        <v>2191</v>
      </c>
      <c r="H103" s="49">
        <v>417</v>
      </c>
      <c r="I103" s="49">
        <v>0</v>
      </c>
      <c r="J103" s="49">
        <v>1699</v>
      </c>
      <c r="K103" s="50">
        <v>129</v>
      </c>
      <c r="L103" s="50">
        <v>15304</v>
      </c>
      <c r="M103" s="50">
        <v>3749</v>
      </c>
      <c r="N103" s="50">
        <v>0</v>
      </c>
      <c r="O103" s="50">
        <v>25064.1184</v>
      </c>
      <c r="P103" s="50">
        <v>3660.95</v>
      </c>
      <c r="Q103" s="50">
        <v>-13118.05</v>
      </c>
      <c r="R103" s="50">
        <v>584.97</v>
      </c>
      <c r="S103" s="50">
        <v>16191.988399999998</v>
      </c>
      <c r="T103" s="50">
        <v>14496.863</v>
      </c>
      <c r="U103" s="50">
        <v>12322.33355</v>
      </c>
      <c r="V103" s="50">
        <v>3869.654849999999</v>
      </c>
      <c r="W103" s="50">
        <v>2708.758394999999</v>
      </c>
      <c r="X103" s="51">
        <v>1.187</v>
      </c>
      <c r="Y103" s="52">
        <v>6725</v>
      </c>
      <c r="Z103" s="46">
        <v>17207.776381</v>
      </c>
      <c r="AA103" s="46">
        <v>17445.23202924084</v>
      </c>
      <c r="AB103" s="46">
        <v>2594.0865470990097</v>
      </c>
      <c r="AC103" s="46">
        <v>-1226.1191847180194</v>
      </c>
      <c r="AD103" s="46">
        <v>0</v>
      </c>
      <c r="AE103" s="46">
        <v>8245652</v>
      </c>
      <c r="AF103" s="15" t="s">
        <v>302</v>
      </c>
      <c r="AG103" t="b">
        <f t="shared" si="1"/>
        <v>1</v>
      </c>
    </row>
    <row r="104" spans="1:33" ht="12.75">
      <c r="A104" t="s">
        <v>185</v>
      </c>
      <c r="B104" s="15" t="s">
        <v>186</v>
      </c>
      <c r="C104" s="36">
        <v>141401.851</v>
      </c>
      <c r="D104" s="41">
        <v>15848</v>
      </c>
      <c r="E104" s="45">
        <v>157249.851</v>
      </c>
      <c r="F104" s="49">
        <v>103781</v>
      </c>
      <c r="G104" s="49">
        <v>13707</v>
      </c>
      <c r="H104" s="49">
        <v>8320</v>
      </c>
      <c r="I104" s="49">
        <v>0</v>
      </c>
      <c r="J104" s="49">
        <v>6270</v>
      </c>
      <c r="K104" s="50">
        <v>7158</v>
      </c>
      <c r="L104" s="50">
        <v>40121</v>
      </c>
      <c r="M104" s="50">
        <v>15848</v>
      </c>
      <c r="N104" s="50">
        <v>438</v>
      </c>
      <c r="O104" s="50">
        <v>143798.9536</v>
      </c>
      <c r="P104" s="50">
        <v>24052.45</v>
      </c>
      <c r="Q104" s="50">
        <v>-40559.45</v>
      </c>
      <c r="R104" s="50">
        <v>6650.2300000000005</v>
      </c>
      <c r="S104" s="50">
        <v>133942.18360000002</v>
      </c>
      <c r="T104" s="50">
        <v>157249.851</v>
      </c>
      <c r="U104" s="50">
        <v>133662.37334999998</v>
      </c>
      <c r="V104" s="50">
        <v>279.81025000003865</v>
      </c>
      <c r="W104" s="50">
        <v>195.86717500002703</v>
      </c>
      <c r="X104" s="51">
        <v>1.001</v>
      </c>
      <c r="Y104" s="52">
        <v>31205</v>
      </c>
      <c r="Z104" s="46">
        <v>157407.10085099997</v>
      </c>
      <c r="AA104" s="46">
        <v>159579.21213038385</v>
      </c>
      <c r="AB104" s="46">
        <v>5113.898802447808</v>
      </c>
      <c r="AC104" s="46">
        <v>1293.6930706307785</v>
      </c>
      <c r="AD104" s="46">
        <v>40369692</v>
      </c>
      <c r="AE104" s="46">
        <v>0</v>
      </c>
      <c r="AF104" s="15" t="s">
        <v>186</v>
      </c>
      <c r="AG104" t="b">
        <f t="shared" si="1"/>
        <v>1</v>
      </c>
    </row>
    <row r="105" spans="1:33" ht="12.75">
      <c r="A105" t="s">
        <v>415</v>
      </c>
      <c r="B105" s="15" t="s">
        <v>416</v>
      </c>
      <c r="C105" s="36">
        <v>107158.738</v>
      </c>
      <c r="D105" s="41">
        <v>14001</v>
      </c>
      <c r="E105" s="45">
        <v>121159.738</v>
      </c>
      <c r="F105" s="49">
        <v>78578</v>
      </c>
      <c r="G105" s="49">
        <v>4257</v>
      </c>
      <c r="H105" s="49">
        <v>2395</v>
      </c>
      <c r="I105" s="49">
        <v>0</v>
      </c>
      <c r="J105" s="49">
        <v>300</v>
      </c>
      <c r="K105" s="50">
        <v>291</v>
      </c>
      <c r="L105" s="50">
        <v>35686</v>
      </c>
      <c r="M105" s="50">
        <v>14001</v>
      </c>
      <c r="N105" s="50">
        <v>101</v>
      </c>
      <c r="O105" s="50">
        <v>108877.6768</v>
      </c>
      <c r="P105" s="50">
        <v>5909.2</v>
      </c>
      <c r="Q105" s="50">
        <v>-30666.3</v>
      </c>
      <c r="R105" s="50">
        <v>5834.2300000000005</v>
      </c>
      <c r="S105" s="50">
        <v>89954.8068</v>
      </c>
      <c r="T105" s="50">
        <v>121159.738</v>
      </c>
      <c r="U105" s="50">
        <v>102985.7773</v>
      </c>
      <c r="V105" s="50">
        <v>-13030.970499999996</v>
      </c>
      <c r="W105" s="50">
        <v>-9121.679349999997</v>
      </c>
      <c r="X105" s="51">
        <v>0.925</v>
      </c>
      <c r="Y105" s="52">
        <v>29588</v>
      </c>
      <c r="Z105" s="46">
        <v>112072.75765</v>
      </c>
      <c r="AA105" s="46">
        <v>113619.28572711421</v>
      </c>
      <c r="AB105" s="46">
        <v>3840.0461581422946</v>
      </c>
      <c r="AC105" s="46">
        <v>19.840426325265526</v>
      </c>
      <c r="AD105" s="46">
        <v>587039</v>
      </c>
      <c r="AE105" s="46">
        <v>0</v>
      </c>
      <c r="AF105" s="15" t="s">
        <v>416</v>
      </c>
      <c r="AG105" t="b">
        <f t="shared" si="1"/>
        <v>1</v>
      </c>
    </row>
    <row r="106" spans="1:33" ht="12.75">
      <c r="A106" t="s">
        <v>181</v>
      </c>
      <c r="B106" s="15" t="s">
        <v>182</v>
      </c>
      <c r="C106" s="36">
        <v>207950.44</v>
      </c>
      <c r="D106" s="41">
        <v>21957</v>
      </c>
      <c r="E106" s="45">
        <v>229907.44</v>
      </c>
      <c r="F106" s="49">
        <v>146451</v>
      </c>
      <c r="G106" s="49">
        <v>14432</v>
      </c>
      <c r="H106" s="49">
        <v>7478</v>
      </c>
      <c r="I106" s="49">
        <v>828</v>
      </c>
      <c r="J106" s="49">
        <v>8825</v>
      </c>
      <c r="K106" s="50">
        <v>1608</v>
      </c>
      <c r="L106" s="50">
        <v>38778</v>
      </c>
      <c r="M106" s="50">
        <v>21957</v>
      </c>
      <c r="N106" s="50">
        <v>2881</v>
      </c>
      <c r="O106" s="50">
        <v>202922.5056</v>
      </c>
      <c r="P106" s="50">
        <v>26828.55</v>
      </c>
      <c r="Q106" s="50">
        <v>-36776.95</v>
      </c>
      <c r="R106" s="50">
        <v>12071.19</v>
      </c>
      <c r="S106" s="50">
        <v>205045.2956</v>
      </c>
      <c r="T106" s="50">
        <v>229907.44</v>
      </c>
      <c r="U106" s="50">
        <v>195421.324</v>
      </c>
      <c r="V106" s="50">
        <v>9623.971600000019</v>
      </c>
      <c r="W106" s="50">
        <v>6736.780120000013</v>
      </c>
      <c r="X106" s="51">
        <v>1.029</v>
      </c>
      <c r="Y106" s="52">
        <v>64313</v>
      </c>
      <c r="Z106" s="46">
        <v>236574.75575999997</v>
      </c>
      <c r="AA106" s="46">
        <v>239839.32700631372</v>
      </c>
      <c r="AB106" s="46">
        <v>3729.2511157357567</v>
      </c>
      <c r="AC106" s="46">
        <v>-90.95461608127243</v>
      </c>
      <c r="AD106" s="46">
        <v>0</v>
      </c>
      <c r="AE106" s="46">
        <v>5849564</v>
      </c>
      <c r="AF106" s="15" t="s">
        <v>182</v>
      </c>
      <c r="AG106" t="b">
        <f t="shared" si="1"/>
        <v>1</v>
      </c>
    </row>
    <row r="107" spans="1:33" ht="12.75">
      <c r="A107" t="s">
        <v>385</v>
      </c>
      <c r="B107" s="15" t="s">
        <v>386</v>
      </c>
      <c r="C107" s="36">
        <v>253626.54000000004</v>
      </c>
      <c r="D107" s="41">
        <v>37039</v>
      </c>
      <c r="E107" s="45">
        <v>290665.54000000004</v>
      </c>
      <c r="F107" s="49">
        <v>216775</v>
      </c>
      <c r="G107" s="49">
        <v>16337</v>
      </c>
      <c r="H107" s="49">
        <v>10321</v>
      </c>
      <c r="I107" s="49">
        <v>0</v>
      </c>
      <c r="J107" s="49">
        <v>6452</v>
      </c>
      <c r="K107" s="50">
        <v>715</v>
      </c>
      <c r="L107" s="50">
        <v>99056</v>
      </c>
      <c r="M107" s="50">
        <v>37039</v>
      </c>
      <c r="N107" s="50">
        <v>8937</v>
      </c>
      <c r="O107" s="50">
        <v>300363.44</v>
      </c>
      <c r="P107" s="50">
        <v>28143.5</v>
      </c>
      <c r="Q107" s="50">
        <v>-92401.8</v>
      </c>
      <c r="R107" s="50">
        <v>14643.630000000001</v>
      </c>
      <c r="S107" s="50">
        <v>250748.77000000002</v>
      </c>
      <c r="T107" s="50">
        <v>290665.54000000004</v>
      </c>
      <c r="U107" s="50">
        <v>247065.70900000003</v>
      </c>
      <c r="V107" s="50">
        <v>3683.060999999987</v>
      </c>
      <c r="W107" s="50">
        <v>2578.142699999991</v>
      </c>
      <c r="X107" s="51">
        <v>1.009</v>
      </c>
      <c r="Y107" s="52">
        <v>86446</v>
      </c>
      <c r="Z107" s="46">
        <v>293281.52986</v>
      </c>
      <c r="AA107" s="46">
        <v>297328.61614517897</v>
      </c>
      <c r="AB107" s="46">
        <v>3439.47222711495</v>
      </c>
      <c r="AC107" s="46">
        <v>-380.73350470207924</v>
      </c>
      <c r="AD107" s="46">
        <v>0</v>
      </c>
      <c r="AE107" s="46">
        <v>32912889</v>
      </c>
      <c r="AF107" s="15" t="s">
        <v>386</v>
      </c>
      <c r="AG107" t="b">
        <f t="shared" si="1"/>
        <v>1</v>
      </c>
    </row>
    <row r="108" spans="1:33" ht="12.75">
      <c r="A108" t="s">
        <v>77</v>
      </c>
      <c r="B108" s="15" t="s">
        <v>78</v>
      </c>
      <c r="C108" s="36">
        <v>147485.887</v>
      </c>
      <c r="D108" s="41">
        <v>19201</v>
      </c>
      <c r="E108" s="45">
        <v>166686.887</v>
      </c>
      <c r="F108" s="49">
        <v>101327</v>
      </c>
      <c r="G108" s="49">
        <v>11712</v>
      </c>
      <c r="H108" s="49">
        <v>12873</v>
      </c>
      <c r="I108" s="49">
        <v>0</v>
      </c>
      <c r="J108" s="49">
        <v>3706</v>
      </c>
      <c r="K108" s="50">
        <v>1656</v>
      </c>
      <c r="L108" s="50">
        <v>30295</v>
      </c>
      <c r="M108" s="50">
        <v>19201</v>
      </c>
      <c r="N108" s="50">
        <v>925</v>
      </c>
      <c r="O108" s="50">
        <v>140398.6912</v>
      </c>
      <c r="P108" s="50">
        <v>24047.35</v>
      </c>
      <c r="Q108" s="50">
        <v>-27944.6</v>
      </c>
      <c r="R108" s="50">
        <v>11170.7</v>
      </c>
      <c r="S108" s="50">
        <v>147672.1412</v>
      </c>
      <c r="T108" s="50">
        <v>166686.887</v>
      </c>
      <c r="U108" s="50">
        <v>141683.85395</v>
      </c>
      <c r="V108" s="50">
        <v>5988.287250000023</v>
      </c>
      <c r="W108" s="50">
        <v>4191.801075000016</v>
      </c>
      <c r="X108" s="51">
        <v>1.025</v>
      </c>
      <c r="Y108" s="52">
        <v>32396</v>
      </c>
      <c r="Z108" s="46">
        <v>170854.05917499997</v>
      </c>
      <c r="AA108" s="46">
        <v>173211.72936304208</v>
      </c>
      <c r="AB108" s="46">
        <v>5346.701116281087</v>
      </c>
      <c r="AC108" s="46">
        <v>1526.4953844640577</v>
      </c>
      <c r="AD108" s="46">
        <v>49452344</v>
      </c>
      <c r="AE108" s="46">
        <v>0</v>
      </c>
      <c r="AF108" s="15" t="s">
        <v>78</v>
      </c>
      <c r="AG108" t="b">
        <f t="shared" si="1"/>
        <v>1</v>
      </c>
    </row>
    <row r="109" spans="1:33" ht="12.75">
      <c r="A109" t="s">
        <v>365</v>
      </c>
      <c r="B109" s="15" t="s">
        <v>366</v>
      </c>
      <c r="C109" s="36">
        <v>42039.919</v>
      </c>
      <c r="D109" s="41">
        <v>4946</v>
      </c>
      <c r="E109" s="45">
        <v>46985.919</v>
      </c>
      <c r="F109" s="49">
        <v>33070</v>
      </c>
      <c r="G109" s="49">
        <v>3439</v>
      </c>
      <c r="H109" s="49">
        <v>635</v>
      </c>
      <c r="I109" s="49">
        <v>0</v>
      </c>
      <c r="J109" s="49">
        <v>1693</v>
      </c>
      <c r="K109" s="50">
        <v>31</v>
      </c>
      <c r="L109" s="50">
        <v>20911</v>
      </c>
      <c r="M109" s="50">
        <v>4946</v>
      </c>
      <c r="N109" s="50">
        <v>796</v>
      </c>
      <c r="O109" s="50">
        <v>45821.792</v>
      </c>
      <c r="P109" s="50">
        <v>4901.95</v>
      </c>
      <c r="Q109" s="50">
        <v>-18477.3</v>
      </c>
      <c r="R109" s="50">
        <v>649.23</v>
      </c>
      <c r="S109" s="50">
        <v>32895.672000000006</v>
      </c>
      <c r="T109" s="50">
        <v>46985.919</v>
      </c>
      <c r="U109" s="50">
        <v>39938.03115</v>
      </c>
      <c r="V109" s="50">
        <v>-7042.359149999997</v>
      </c>
      <c r="W109" s="50">
        <v>-4929.651404999997</v>
      </c>
      <c r="X109" s="51">
        <v>0.895</v>
      </c>
      <c r="Y109" s="52">
        <v>11679</v>
      </c>
      <c r="Z109" s="46">
        <v>42052.397505</v>
      </c>
      <c r="AA109" s="46">
        <v>42632.69208162274</v>
      </c>
      <c r="AB109" s="46">
        <v>3650.3717853945323</v>
      </c>
      <c r="AC109" s="46">
        <v>-169.83394642249687</v>
      </c>
      <c r="AD109" s="46">
        <v>0</v>
      </c>
      <c r="AE109" s="46">
        <v>1983491</v>
      </c>
      <c r="AF109" s="15" t="s">
        <v>366</v>
      </c>
      <c r="AG109" t="b">
        <f t="shared" si="1"/>
        <v>1</v>
      </c>
    </row>
    <row r="110" spans="1:33" ht="12.75">
      <c r="A110" t="s">
        <v>89</v>
      </c>
      <c r="B110" s="15" t="s">
        <v>90</v>
      </c>
      <c r="C110" s="36">
        <v>41158.087</v>
      </c>
      <c r="D110" s="41">
        <v>3676</v>
      </c>
      <c r="E110" s="45">
        <v>44834.087</v>
      </c>
      <c r="F110" s="49">
        <v>23185</v>
      </c>
      <c r="G110" s="49">
        <v>1585</v>
      </c>
      <c r="H110" s="49">
        <v>196</v>
      </c>
      <c r="I110" s="49">
        <v>0</v>
      </c>
      <c r="J110" s="49">
        <v>1956</v>
      </c>
      <c r="K110" s="50">
        <v>49</v>
      </c>
      <c r="L110" s="50">
        <v>8948</v>
      </c>
      <c r="M110" s="50">
        <v>3676</v>
      </c>
      <c r="N110" s="50">
        <v>0</v>
      </c>
      <c r="O110" s="50">
        <v>32125.136</v>
      </c>
      <c r="P110" s="50">
        <v>3176.45</v>
      </c>
      <c r="Q110" s="50">
        <v>-7647.45</v>
      </c>
      <c r="R110" s="50">
        <v>1603.44</v>
      </c>
      <c r="S110" s="50">
        <v>29257.575999999997</v>
      </c>
      <c r="T110" s="50">
        <v>44834.087</v>
      </c>
      <c r="U110" s="50">
        <v>38108.97395</v>
      </c>
      <c r="V110" s="50">
        <v>-8851.397950000002</v>
      </c>
      <c r="W110" s="50">
        <v>-6195.978565000001</v>
      </c>
      <c r="X110" s="51">
        <v>0.862</v>
      </c>
      <c r="Y110" s="52">
        <v>9804</v>
      </c>
      <c r="Z110" s="46">
        <v>38646.982994</v>
      </c>
      <c r="AA110" s="46">
        <v>39180.28515903312</v>
      </c>
      <c r="AB110" s="46">
        <v>3996.3571153644552</v>
      </c>
      <c r="AC110" s="46">
        <v>176.15138354742612</v>
      </c>
      <c r="AD110" s="46">
        <v>1726988</v>
      </c>
      <c r="AE110" s="46">
        <v>0</v>
      </c>
      <c r="AF110" s="15" t="s">
        <v>90</v>
      </c>
      <c r="AG110" t="b">
        <f t="shared" si="1"/>
        <v>1</v>
      </c>
    </row>
    <row r="111" spans="1:33" ht="12.75">
      <c r="A111" t="s">
        <v>577</v>
      </c>
      <c r="B111" s="15" t="s">
        <v>578</v>
      </c>
      <c r="C111" s="36">
        <v>65195.87299999999</v>
      </c>
      <c r="D111" s="41">
        <v>18707</v>
      </c>
      <c r="E111" s="45">
        <v>83902.87299999999</v>
      </c>
      <c r="F111" s="49">
        <v>72397</v>
      </c>
      <c r="G111" s="49">
        <v>1310</v>
      </c>
      <c r="H111" s="49">
        <v>6035</v>
      </c>
      <c r="I111" s="49">
        <v>4205</v>
      </c>
      <c r="J111" s="49">
        <v>-1706</v>
      </c>
      <c r="K111" s="50">
        <v>6744</v>
      </c>
      <c r="L111" s="50">
        <v>45136</v>
      </c>
      <c r="M111" s="50">
        <v>18707</v>
      </c>
      <c r="N111" s="50">
        <v>0</v>
      </c>
      <c r="O111" s="50">
        <v>100313.28319999999</v>
      </c>
      <c r="P111" s="50">
        <v>8367.4</v>
      </c>
      <c r="Q111" s="50">
        <v>-44098</v>
      </c>
      <c r="R111" s="50">
        <v>8227.83</v>
      </c>
      <c r="S111" s="50">
        <v>72810.51319999999</v>
      </c>
      <c r="T111" s="50">
        <v>83902.87299999999</v>
      </c>
      <c r="U111" s="50">
        <v>71317.44205</v>
      </c>
      <c r="V111" s="50">
        <v>1493.0711499999888</v>
      </c>
      <c r="W111" s="50">
        <v>1045.149804999992</v>
      </c>
      <c r="X111" s="51">
        <v>1.012</v>
      </c>
      <c r="Y111" s="52">
        <v>22926</v>
      </c>
      <c r="Z111" s="46">
        <v>84909.707476</v>
      </c>
      <c r="AA111" s="46">
        <v>86081.403875595</v>
      </c>
      <c r="AB111" s="46">
        <v>3754.7502344759228</v>
      </c>
      <c r="AC111" s="46">
        <v>-65.45549734110637</v>
      </c>
      <c r="AD111" s="46">
        <v>0</v>
      </c>
      <c r="AE111" s="46">
        <v>1500633</v>
      </c>
      <c r="AF111" s="15" t="s">
        <v>578</v>
      </c>
      <c r="AG111" t="b">
        <f t="shared" si="1"/>
        <v>1</v>
      </c>
    </row>
    <row r="112" spans="1:33" ht="12.75">
      <c r="A112" t="s">
        <v>225</v>
      </c>
      <c r="B112" s="15" t="s">
        <v>226</v>
      </c>
      <c r="C112" s="36">
        <v>50231.577</v>
      </c>
      <c r="D112" s="41">
        <v>7749</v>
      </c>
      <c r="E112" s="45">
        <v>57980.577</v>
      </c>
      <c r="F112" s="49">
        <v>37808</v>
      </c>
      <c r="G112" s="49">
        <v>4434</v>
      </c>
      <c r="H112" s="49">
        <v>3404</v>
      </c>
      <c r="I112" s="49">
        <v>37</v>
      </c>
      <c r="J112" s="49">
        <v>0</v>
      </c>
      <c r="K112" s="50">
        <v>161</v>
      </c>
      <c r="L112" s="50">
        <v>19037</v>
      </c>
      <c r="M112" s="50">
        <v>7749</v>
      </c>
      <c r="N112" s="50">
        <v>695</v>
      </c>
      <c r="O112" s="50">
        <v>52386.7648</v>
      </c>
      <c r="P112" s="50">
        <v>6693.75</v>
      </c>
      <c r="Q112" s="50">
        <v>-16909.05</v>
      </c>
      <c r="R112" s="50">
        <v>3350.36</v>
      </c>
      <c r="S112" s="50">
        <v>45521.8248</v>
      </c>
      <c r="T112" s="50">
        <v>57980.577</v>
      </c>
      <c r="U112" s="50">
        <v>49283.49045</v>
      </c>
      <c r="V112" s="50">
        <v>-3761.6656499999954</v>
      </c>
      <c r="W112" s="50">
        <v>-2633.1659549999968</v>
      </c>
      <c r="X112" s="51">
        <v>0.955</v>
      </c>
      <c r="Y112" s="52">
        <v>16583</v>
      </c>
      <c r="Z112" s="46">
        <v>55371.451035</v>
      </c>
      <c r="AA112" s="46">
        <v>56135.539520835366</v>
      </c>
      <c r="AB112" s="46">
        <v>3385.125702275545</v>
      </c>
      <c r="AC112" s="46">
        <v>-435.08002954148424</v>
      </c>
      <c r="AD112" s="46">
        <v>0</v>
      </c>
      <c r="AE112" s="46">
        <v>7214932</v>
      </c>
      <c r="AF112" s="15" t="s">
        <v>226</v>
      </c>
      <c r="AG112" t="b">
        <f t="shared" si="1"/>
        <v>1</v>
      </c>
    </row>
    <row r="113" spans="1:33" ht="12.75">
      <c r="A113" t="s">
        <v>57</v>
      </c>
      <c r="B113" s="15" t="s">
        <v>58</v>
      </c>
      <c r="C113" s="36">
        <v>28216.261</v>
      </c>
      <c r="D113" s="41">
        <v>4368</v>
      </c>
      <c r="E113" s="45">
        <v>32584.261</v>
      </c>
      <c r="F113" s="49">
        <v>15917</v>
      </c>
      <c r="G113" s="49">
        <v>18460</v>
      </c>
      <c r="H113" s="49">
        <v>64</v>
      </c>
      <c r="I113" s="49">
        <v>0</v>
      </c>
      <c r="J113" s="49">
        <v>2231</v>
      </c>
      <c r="K113" s="50">
        <v>40</v>
      </c>
      <c r="L113" s="50">
        <v>12012</v>
      </c>
      <c r="M113" s="50">
        <v>4368</v>
      </c>
      <c r="N113" s="50">
        <v>10</v>
      </c>
      <c r="O113" s="50">
        <v>22054.5952</v>
      </c>
      <c r="P113" s="50">
        <v>17641.75</v>
      </c>
      <c r="Q113" s="50">
        <v>-10252.699999999999</v>
      </c>
      <c r="R113" s="50">
        <v>1670.7600000000002</v>
      </c>
      <c r="S113" s="50">
        <v>31114.4052</v>
      </c>
      <c r="T113" s="50">
        <v>32584.261</v>
      </c>
      <c r="U113" s="50">
        <v>27696.62185</v>
      </c>
      <c r="V113" s="50">
        <v>3417.7833500000015</v>
      </c>
      <c r="W113" s="50">
        <v>2392.4483450000007</v>
      </c>
      <c r="X113" s="51">
        <v>1.073</v>
      </c>
      <c r="Y113" s="52">
        <v>14917</v>
      </c>
      <c r="Z113" s="46">
        <v>34962.912053</v>
      </c>
      <c r="AA113" s="46">
        <v>35445.37653662146</v>
      </c>
      <c r="AB113" s="46">
        <v>2376.1732611531447</v>
      </c>
      <c r="AC113" s="46">
        <v>-1444.0324706638844</v>
      </c>
      <c r="AD113" s="46">
        <v>0</v>
      </c>
      <c r="AE113" s="46">
        <v>21540632</v>
      </c>
      <c r="AF113" s="15" t="s">
        <v>58</v>
      </c>
      <c r="AG113" t="b">
        <f t="shared" si="1"/>
        <v>1</v>
      </c>
    </row>
    <row r="114" spans="1:33" ht="12.75">
      <c r="A114" t="s">
        <v>499</v>
      </c>
      <c r="B114" s="15" t="s">
        <v>500</v>
      </c>
      <c r="C114" s="36">
        <v>103565.327</v>
      </c>
      <c r="D114" s="41">
        <v>10452</v>
      </c>
      <c r="E114" s="45">
        <v>114017.327</v>
      </c>
      <c r="F114" s="49">
        <v>75414</v>
      </c>
      <c r="G114" s="49">
        <v>4018</v>
      </c>
      <c r="H114" s="49">
        <v>1140</v>
      </c>
      <c r="I114" s="49">
        <v>0</v>
      </c>
      <c r="J114" s="49">
        <v>2684</v>
      </c>
      <c r="K114" s="50">
        <v>12</v>
      </c>
      <c r="L114" s="50">
        <v>38803</v>
      </c>
      <c r="M114" s="50">
        <v>10452</v>
      </c>
      <c r="N114" s="50">
        <v>0</v>
      </c>
      <c r="O114" s="50">
        <v>104493.6384</v>
      </c>
      <c r="P114" s="50">
        <v>6665.7</v>
      </c>
      <c r="Q114" s="50">
        <v>-32992.75</v>
      </c>
      <c r="R114" s="50">
        <v>2287.69</v>
      </c>
      <c r="S114" s="50">
        <v>80454.2784</v>
      </c>
      <c r="T114" s="50">
        <v>114017.327</v>
      </c>
      <c r="U114" s="50">
        <v>96914.72795</v>
      </c>
      <c r="V114" s="50">
        <v>-16460.449550000005</v>
      </c>
      <c r="W114" s="50">
        <v>-11522.314685000003</v>
      </c>
      <c r="X114" s="51">
        <v>0.899</v>
      </c>
      <c r="Y114" s="52">
        <v>18783</v>
      </c>
      <c r="Z114" s="46">
        <v>102501.576973</v>
      </c>
      <c r="AA114" s="46">
        <v>103916.02924544508</v>
      </c>
      <c r="AB114" s="46">
        <v>5532.451112465798</v>
      </c>
      <c r="AC114" s="46">
        <v>1712.2453806487692</v>
      </c>
      <c r="AD114" s="46">
        <v>32161105</v>
      </c>
      <c r="AE114" s="46">
        <v>0</v>
      </c>
      <c r="AF114" s="15" t="s">
        <v>500</v>
      </c>
      <c r="AG114" t="b">
        <f t="shared" si="1"/>
        <v>1</v>
      </c>
    </row>
    <row r="115" spans="1:33" ht="12.75">
      <c r="A115" t="s">
        <v>247</v>
      </c>
      <c r="B115" s="15" t="s">
        <v>248</v>
      </c>
      <c r="C115" s="36">
        <v>282936.466</v>
      </c>
      <c r="D115" s="41">
        <v>42596</v>
      </c>
      <c r="E115" s="45">
        <v>325532.466</v>
      </c>
      <c r="F115" s="49">
        <v>202038</v>
      </c>
      <c r="G115" s="49">
        <v>20546</v>
      </c>
      <c r="H115" s="49">
        <v>4398</v>
      </c>
      <c r="I115" s="49">
        <v>0</v>
      </c>
      <c r="J115" s="49">
        <v>3524</v>
      </c>
      <c r="K115" s="50">
        <v>1944</v>
      </c>
      <c r="L115" s="50">
        <v>69407</v>
      </c>
      <c r="M115" s="50">
        <v>42596</v>
      </c>
      <c r="N115" s="50">
        <v>750</v>
      </c>
      <c r="O115" s="50">
        <v>279943.8528</v>
      </c>
      <c r="P115" s="50">
        <v>24197.8</v>
      </c>
      <c r="Q115" s="50">
        <v>-61285.85</v>
      </c>
      <c r="R115" s="50">
        <v>24407.410000000003</v>
      </c>
      <c r="S115" s="50">
        <v>267263.2128</v>
      </c>
      <c r="T115" s="50">
        <v>325532.466</v>
      </c>
      <c r="U115" s="50">
        <v>276702.5961</v>
      </c>
      <c r="V115" s="50">
        <v>-9439.383300000045</v>
      </c>
      <c r="W115" s="50">
        <v>-6607.5683100000315</v>
      </c>
      <c r="X115" s="51">
        <v>0.98</v>
      </c>
      <c r="Y115" s="52">
        <v>79883</v>
      </c>
      <c r="Z115" s="46">
        <v>319021.81668</v>
      </c>
      <c r="AA115" s="46">
        <v>323424.1014729592</v>
      </c>
      <c r="AB115" s="46">
        <v>4048.7225251049563</v>
      </c>
      <c r="AC115" s="46">
        <v>228.51679328792716</v>
      </c>
      <c r="AD115" s="46">
        <v>18254607</v>
      </c>
      <c r="AE115" s="46">
        <v>0</v>
      </c>
      <c r="AF115" s="15" t="s">
        <v>248</v>
      </c>
      <c r="AG115" t="b">
        <f t="shared" si="1"/>
        <v>1</v>
      </c>
    </row>
    <row r="116" spans="1:33" ht="12.75">
      <c r="A116" t="s">
        <v>387</v>
      </c>
      <c r="B116" s="15" t="s">
        <v>388</v>
      </c>
      <c r="C116" s="36">
        <v>74978.739</v>
      </c>
      <c r="D116" s="41">
        <v>10275</v>
      </c>
      <c r="E116" s="45">
        <v>85253.739</v>
      </c>
      <c r="F116" s="49">
        <v>51298</v>
      </c>
      <c r="G116" s="49">
        <v>5986</v>
      </c>
      <c r="H116" s="49">
        <v>1913</v>
      </c>
      <c r="I116" s="49">
        <v>0</v>
      </c>
      <c r="J116" s="49">
        <v>2823</v>
      </c>
      <c r="K116" s="50">
        <v>262</v>
      </c>
      <c r="L116" s="50">
        <v>22014</v>
      </c>
      <c r="M116" s="50">
        <v>10275</v>
      </c>
      <c r="N116" s="50">
        <v>71</v>
      </c>
      <c r="O116" s="50">
        <v>71078.5088</v>
      </c>
      <c r="P116" s="50">
        <v>9113.699999999999</v>
      </c>
      <c r="Q116" s="50">
        <v>-18994.95</v>
      </c>
      <c r="R116" s="50">
        <v>4991.370000000001</v>
      </c>
      <c r="S116" s="50">
        <v>66188.62879999999</v>
      </c>
      <c r="T116" s="50">
        <v>85253.739</v>
      </c>
      <c r="U116" s="50">
        <v>72465.67814999999</v>
      </c>
      <c r="V116" s="50">
        <v>-6277.049350000001</v>
      </c>
      <c r="W116" s="50">
        <v>-4393.934545</v>
      </c>
      <c r="X116" s="51">
        <v>0.948</v>
      </c>
      <c r="Y116" s="52">
        <v>23694</v>
      </c>
      <c r="Z116" s="46">
        <v>80820.544572</v>
      </c>
      <c r="AA116" s="46">
        <v>81935.81329572145</v>
      </c>
      <c r="AB116" s="46">
        <v>3458.082776049694</v>
      </c>
      <c r="AC116" s="46">
        <v>-362.12295576733504</v>
      </c>
      <c r="AD116" s="46">
        <v>0</v>
      </c>
      <c r="AE116" s="46">
        <v>8580141</v>
      </c>
      <c r="AF116" s="15" t="s">
        <v>388</v>
      </c>
      <c r="AG116" t="b">
        <f t="shared" si="1"/>
        <v>1</v>
      </c>
    </row>
    <row r="117" spans="1:33" ht="12.75">
      <c r="A117" t="s">
        <v>509</v>
      </c>
      <c r="B117" s="15" t="s">
        <v>510</v>
      </c>
      <c r="C117" s="36">
        <v>54786.773</v>
      </c>
      <c r="D117" s="41">
        <v>7988</v>
      </c>
      <c r="E117" s="45">
        <v>62774.773</v>
      </c>
      <c r="F117" s="49">
        <v>47539</v>
      </c>
      <c r="G117" s="49">
        <v>6997</v>
      </c>
      <c r="H117" s="49">
        <v>1937</v>
      </c>
      <c r="I117" s="49">
        <v>0</v>
      </c>
      <c r="J117" s="49">
        <v>4359</v>
      </c>
      <c r="K117" s="50">
        <v>1883</v>
      </c>
      <c r="L117" s="50">
        <v>19403</v>
      </c>
      <c r="M117" s="50">
        <v>7988</v>
      </c>
      <c r="N117" s="50">
        <v>1199</v>
      </c>
      <c r="O117" s="50">
        <v>65870.03839999999</v>
      </c>
      <c r="P117" s="50">
        <v>11299.05</v>
      </c>
      <c r="Q117" s="50">
        <v>-19112.25</v>
      </c>
      <c r="R117" s="50">
        <v>3491.2900000000004</v>
      </c>
      <c r="S117" s="50">
        <v>61548.128399999994</v>
      </c>
      <c r="T117" s="50">
        <v>62774.773</v>
      </c>
      <c r="U117" s="50">
        <v>53358.55705</v>
      </c>
      <c r="V117" s="50">
        <v>8189.571349999991</v>
      </c>
      <c r="W117" s="50">
        <v>5732.699944999993</v>
      </c>
      <c r="X117" s="51">
        <v>1.091</v>
      </c>
      <c r="Y117" s="52">
        <v>14550</v>
      </c>
      <c r="Z117" s="46">
        <v>68487.277343</v>
      </c>
      <c r="AA117" s="46">
        <v>69432.35534015998</v>
      </c>
      <c r="AB117" s="46">
        <v>4771.983184890721</v>
      </c>
      <c r="AC117" s="46">
        <v>951.7774530736915</v>
      </c>
      <c r="AD117" s="46">
        <v>13848362</v>
      </c>
      <c r="AE117" s="46">
        <v>0</v>
      </c>
      <c r="AF117" s="15" t="s">
        <v>510</v>
      </c>
      <c r="AG117" t="b">
        <f t="shared" si="1"/>
        <v>1</v>
      </c>
    </row>
    <row r="118" spans="1:33" ht="12.75">
      <c r="A118" t="s">
        <v>411</v>
      </c>
      <c r="B118" s="15" t="s">
        <v>412</v>
      </c>
      <c r="C118" s="36">
        <v>72710.784</v>
      </c>
      <c r="D118" s="41">
        <v>7654</v>
      </c>
      <c r="E118" s="45">
        <v>80364.784</v>
      </c>
      <c r="F118" s="49">
        <v>54049</v>
      </c>
      <c r="G118" s="49">
        <v>6554</v>
      </c>
      <c r="H118" s="49">
        <v>1341</v>
      </c>
      <c r="I118" s="49">
        <v>0</v>
      </c>
      <c r="J118" s="49">
        <v>4041</v>
      </c>
      <c r="K118" s="50">
        <v>110</v>
      </c>
      <c r="L118" s="50">
        <v>16590</v>
      </c>
      <c r="M118" s="50">
        <v>7654</v>
      </c>
      <c r="N118" s="50">
        <v>0</v>
      </c>
      <c r="O118" s="50">
        <v>74890.2944</v>
      </c>
      <c r="P118" s="50">
        <v>10145.6</v>
      </c>
      <c r="Q118" s="50">
        <v>-14195</v>
      </c>
      <c r="R118" s="50">
        <v>3685.6000000000004</v>
      </c>
      <c r="S118" s="50">
        <v>74526.49440000001</v>
      </c>
      <c r="T118" s="50">
        <v>80364.784</v>
      </c>
      <c r="U118" s="50">
        <v>68310.0664</v>
      </c>
      <c r="V118" s="50">
        <v>6216.428000000014</v>
      </c>
      <c r="W118" s="50">
        <v>4351.49960000001</v>
      </c>
      <c r="X118" s="51">
        <v>1.054</v>
      </c>
      <c r="Y118" s="52">
        <v>20535</v>
      </c>
      <c r="Z118" s="46">
        <v>84704.482336</v>
      </c>
      <c r="AA118" s="46">
        <v>85873.34676779307</v>
      </c>
      <c r="AB118" s="46">
        <v>4181.804079269203</v>
      </c>
      <c r="AC118" s="46">
        <v>361.5983474521736</v>
      </c>
      <c r="AD118" s="46">
        <v>7425422</v>
      </c>
      <c r="AE118" s="46">
        <v>0</v>
      </c>
      <c r="AF118" s="15" t="s">
        <v>412</v>
      </c>
      <c r="AG118" t="b">
        <f t="shared" si="1"/>
        <v>1</v>
      </c>
    </row>
    <row r="119" spans="1:33" ht="12.75">
      <c r="A119" t="s">
        <v>265</v>
      </c>
      <c r="B119" s="15" t="s">
        <v>266</v>
      </c>
      <c r="C119" s="36">
        <v>174300.495</v>
      </c>
      <c r="D119" s="41">
        <v>24149</v>
      </c>
      <c r="E119" s="45">
        <v>198449.495</v>
      </c>
      <c r="F119" s="49">
        <v>149153</v>
      </c>
      <c r="G119" s="49">
        <v>22101</v>
      </c>
      <c r="H119" s="49">
        <v>10155</v>
      </c>
      <c r="I119" s="49">
        <v>-41</v>
      </c>
      <c r="J119" s="49">
        <v>6689</v>
      </c>
      <c r="K119" s="50">
        <v>4360</v>
      </c>
      <c r="L119" s="50">
        <v>58307</v>
      </c>
      <c r="M119" s="50">
        <v>24149</v>
      </c>
      <c r="N119" s="50">
        <v>4199</v>
      </c>
      <c r="O119" s="50">
        <v>206666.3968</v>
      </c>
      <c r="P119" s="50">
        <v>33068.4</v>
      </c>
      <c r="Q119" s="50">
        <v>-56836.1</v>
      </c>
      <c r="R119" s="50">
        <v>10614.460000000001</v>
      </c>
      <c r="S119" s="50">
        <v>193513.15679999997</v>
      </c>
      <c r="T119" s="50">
        <v>198449.495</v>
      </c>
      <c r="U119" s="50">
        <v>168682.07074999998</v>
      </c>
      <c r="V119" s="50">
        <v>24831.086049999984</v>
      </c>
      <c r="W119" s="50">
        <v>17381.760234999987</v>
      </c>
      <c r="X119" s="51">
        <v>1.088</v>
      </c>
      <c r="Y119" s="52">
        <v>75697</v>
      </c>
      <c r="Z119" s="46">
        <v>215913.05056</v>
      </c>
      <c r="AA119" s="46">
        <v>218892.5042819226</v>
      </c>
      <c r="AB119" s="46">
        <v>2891.6932544476344</v>
      </c>
      <c r="AC119" s="46">
        <v>-928.5124773693947</v>
      </c>
      <c r="AD119" s="46">
        <v>0</v>
      </c>
      <c r="AE119" s="46">
        <v>70285609</v>
      </c>
      <c r="AF119" s="15" t="s">
        <v>266</v>
      </c>
      <c r="AG119" t="b">
        <f t="shared" si="1"/>
        <v>1</v>
      </c>
    </row>
    <row r="120" spans="1:33" ht="12.75">
      <c r="A120" t="s">
        <v>426</v>
      </c>
      <c r="B120" s="15" t="s">
        <v>427</v>
      </c>
      <c r="C120" s="36">
        <v>50051.618</v>
      </c>
      <c r="D120" s="41">
        <v>3420</v>
      </c>
      <c r="E120" s="45">
        <v>53471.618</v>
      </c>
      <c r="F120" s="49">
        <v>40982</v>
      </c>
      <c r="G120" s="49">
        <v>1888</v>
      </c>
      <c r="H120" s="49">
        <v>2477</v>
      </c>
      <c r="I120" s="49">
        <v>0</v>
      </c>
      <c r="J120" s="49">
        <v>0</v>
      </c>
      <c r="K120" s="50">
        <v>2390</v>
      </c>
      <c r="L120" s="50">
        <v>13391</v>
      </c>
      <c r="M120" s="50">
        <v>3420</v>
      </c>
      <c r="N120" s="50">
        <v>4072</v>
      </c>
      <c r="O120" s="50">
        <v>56784.659199999995</v>
      </c>
      <c r="P120" s="50">
        <v>3710.25</v>
      </c>
      <c r="Q120" s="50">
        <v>-16875.05</v>
      </c>
      <c r="R120" s="50">
        <v>630.5300000000001</v>
      </c>
      <c r="S120" s="50">
        <v>44250.38919999999</v>
      </c>
      <c r="T120" s="50">
        <v>53471.618</v>
      </c>
      <c r="U120" s="50">
        <v>45450.8753</v>
      </c>
      <c r="V120" s="50">
        <v>-1200.4861000000092</v>
      </c>
      <c r="W120" s="50">
        <v>-840.3402700000064</v>
      </c>
      <c r="X120" s="51">
        <v>0.984</v>
      </c>
      <c r="Y120" s="52">
        <v>8069</v>
      </c>
      <c r="Z120" s="46">
        <v>52616.072112</v>
      </c>
      <c r="AA120" s="46">
        <v>53342.138236675884</v>
      </c>
      <c r="AB120" s="46">
        <v>6610.749564589897</v>
      </c>
      <c r="AC120" s="46">
        <v>2790.543832772868</v>
      </c>
      <c r="AD120" s="46">
        <v>22516898</v>
      </c>
      <c r="AE120" s="46">
        <v>0</v>
      </c>
      <c r="AF120" s="15" t="s">
        <v>427</v>
      </c>
      <c r="AG120" t="b">
        <f t="shared" si="1"/>
        <v>1</v>
      </c>
    </row>
    <row r="121" spans="1:33" ht="12.75">
      <c r="A121" t="s">
        <v>331</v>
      </c>
      <c r="B121" s="15" t="s">
        <v>332</v>
      </c>
      <c r="C121" s="36">
        <v>138539.627</v>
      </c>
      <c r="D121" s="41">
        <v>12015</v>
      </c>
      <c r="E121" s="45">
        <v>150554.627</v>
      </c>
      <c r="F121" s="49">
        <v>94053</v>
      </c>
      <c r="G121" s="49">
        <v>24985</v>
      </c>
      <c r="H121" s="49">
        <v>7878</v>
      </c>
      <c r="I121" s="49">
        <v>0</v>
      </c>
      <c r="J121" s="49">
        <v>4435</v>
      </c>
      <c r="K121" s="50">
        <v>2063</v>
      </c>
      <c r="L121" s="50">
        <v>17754</v>
      </c>
      <c r="M121" s="50">
        <v>12015</v>
      </c>
      <c r="N121" s="50">
        <v>0</v>
      </c>
      <c r="O121" s="50">
        <v>130319.83679999999</v>
      </c>
      <c r="P121" s="50">
        <v>31703.3</v>
      </c>
      <c r="Q121" s="50">
        <v>-16844.45</v>
      </c>
      <c r="R121" s="50">
        <v>7194.570000000001</v>
      </c>
      <c r="S121" s="50">
        <v>152373.2568</v>
      </c>
      <c r="T121" s="50">
        <v>150554.627</v>
      </c>
      <c r="U121" s="50">
        <v>127971.43295</v>
      </c>
      <c r="V121" s="50">
        <v>24401.82385</v>
      </c>
      <c r="W121" s="50">
        <v>17081.276695</v>
      </c>
      <c r="X121" s="51">
        <v>1.113</v>
      </c>
      <c r="Y121" s="52">
        <v>41564</v>
      </c>
      <c r="Z121" s="46">
        <v>167567.29985100002</v>
      </c>
      <c r="AA121" s="46">
        <v>169879.61498859213</v>
      </c>
      <c r="AB121" s="46">
        <v>4087.1815751273252</v>
      </c>
      <c r="AC121" s="46">
        <v>266.9758433102961</v>
      </c>
      <c r="AD121" s="46">
        <v>11096584</v>
      </c>
      <c r="AE121" s="46">
        <v>0</v>
      </c>
      <c r="AF121" s="15" t="s">
        <v>332</v>
      </c>
      <c r="AG121" t="b">
        <f t="shared" si="1"/>
        <v>1</v>
      </c>
    </row>
    <row r="122" spans="1:33" ht="12.75">
      <c r="A122" t="s">
        <v>203</v>
      </c>
      <c r="B122" s="15" t="s">
        <v>204</v>
      </c>
      <c r="C122" s="36">
        <v>76171.86</v>
      </c>
      <c r="D122" s="41">
        <v>10273</v>
      </c>
      <c r="E122" s="45">
        <v>86444.86</v>
      </c>
      <c r="F122" s="49">
        <v>40376</v>
      </c>
      <c r="G122" s="49">
        <v>8126</v>
      </c>
      <c r="H122" s="49">
        <v>71247</v>
      </c>
      <c r="I122" s="49">
        <v>1743</v>
      </c>
      <c r="J122" s="49">
        <v>0</v>
      </c>
      <c r="K122" s="50">
        <v>72740</v>
      </c>
      <c r="L122" s="50">
        <v>11418</v>
      </c>
      <c r="M122" s="50">
        <v>10273</v>
      </c>
      <c r="N122" s="50">
        <v>0</v>
      </c>
      <c r="O122" s="50">
        <v>55944.9856</v>
      </c>
      <c r="P122" s="50">
        <v>68948.59999999999</v>
      </c>
      <c r="Q122" s="50">
        <v>-71534.3</v>
      </c>
      <c r="R122" s="50">
        <v>6790.990000000001</v>
      </c>
      <c r="S122" s="50">
        <v>60150.2756</v>
      </c>
      <c r="T122" s="50">
        <v>86444.86</v>
      </c>
      <c r="U122" s="50">
        <v>73478.131</v>
      </c>
      <c r="V122" s="50">
        <v>-13327.855399999993</v>
      </c>
      <c r="W122" s="50">
        <v>-9329.498779999994</v>
      </c>
      <c r="X122" s="51">
        <v>0.892</v>
      </c>
      <c r="Y122" s="52">
        <v>29279</v>
      </c>
      <c r="Z122" s="46">
        <v>77108.81512</v>
      </c>
      <c r="AA122" s="46">
        <v>78172.86449360877</v>
      </c>
      <c r="AB122" s="46">
        <v>2669.929454339587</v>
      </c>
      <c r="AC122" s="46">
        <v>-1150.276277477442</v>
      </c>
      <c r="AD122" s="46">
        <v>0</v>
      </c>
      <c r="AE122" s="46">
        <v>33678939</v>
      </c>
      <c r="AF122" s="15" t="s">
        <v>204</v>
      </c>
      <c r="AG122" t="b">
        <f t="shared" si="1"/>
        <v>1</v>
      </c>
    </row>
    <row r="123" spans="1:33" ht="12.75">
      <c r="A123" t="s">
        <v>438</v>
      </c>
      <c r="B123" s="15" t="s">
        <v>439</v>
      </c>
      <c r="C123" s="36">
        <v>93930.876</v>
      </c>
      <c r="D123" s="41">
        <v>10165</v>
      </c>
      <c r="E123" s="45">
        <v>104095.876</v>
      </c>
      <c r="F123" s="49">
        <v>67799</v>
      </c>
      <c r="G123" s="49">
        <v>4204</v>
      </c>
      <c r="H123" s="49">
        <v>1011</v>
      </c>
      <c r="I123" s="49">
        <v>0</v>
      </c>
      <c r="J123" s="49">
        <v>1882</v>
      </c>
      <c r="K123" s="50">
        <v>514</v>
      </c>
      <c r="L123" s="50">
        <v>28947</v>
      </c>
      <c r="M123" s="50">
        <v>10165</v>
      </c>
      <c r="N123" s="50">
        <v>1671</v>
      </c>
      <c r="O123" s="50">
        <v>93942.2944</v>
      </c>
      <c r="P123" s="50">
        <v>6032.45</v>
      </c>
      <c r="Q123" s="50">
        <v>-26462.2</v>
      </c>
      <c r="R123" s="50">
        <v>3719.26</v>
      </c>
      <c r="S123" s="50">
        <v>77231.8044</v>
      </c>
      <c r="T123" s="50">
        <v>104095.876</v>
      </c>
      <c r="U123" s="50">
        <v>88481.4946</v>
      </c>
      <c r="V123" s="50">
        <v>-11249.690200000012</v>
      </c>
      <c r="W123" s="50">
        <v>-7874.783140000008</v>
      </c>
      <c r="X123" s="51">
        <v>0.924</v>
      </c>
      <c r="Y123" s="52">
        <v>24828</v>
      </c>
      <c r="Z123" s="46">
        <v>96184.589424</v>
      </c>
      <c r="AA123" s="46">
        <v>97511.87155079898</v>
      </c>
      <c r="AB123" s="46">
        <v>3927.4960347510464</v>
      </c>
      <c r="AC123" s="46">
        <v>107.29030293401729</v>
      </c>
      <c r="AD123" s="46">
        <v>2663804</v>
      </c>
      <c r="AE123" s="46">
        <v>0</v>
      </c>
      <c r="AF123" s="15" t="s">
        <v>439</v>
      </c>
      <c r="AG123" t="b">
        <f t="shared" si="1"/>
        <v>1</v>
      </c>
    </row>
    <row r="124" spans="1:33" ht="12.75">
      <c r="A124" t="s">
        <v>259</v>
      </c>
      <c r="B124" s="15" t="s">
        <v>260</v>
      </c>
      <c r="C124" s="36">
        <v>73353.716</v>
      </c>
      <c r="D124" s="41">
        <v>13464</v>
      </c>
      <c r="E124" s="45">
        <v>86817.716</v>
      </c>
      <c r="F124" s="49">
        <v>54837</v>
      </c>
      <c r="G124" s="49">
        <v>19967</v>
      </c>
      <c r="H124" s="49">
        <v>734</v>
      </c>
      <c r="I124" s="49">
        <v>2957</v>
      </c>
      <c r="J124" s="49">
        <v>4327</v>
      </c>
      <c r="K124" s="50">
        <v>1082</v>
      </c>
      <c r="L124" s="50">
        <v>30171</v>
      </c>
      <c r="M124" s="50">
        <v>13464</v>
      </c>
      <c r="N124" s="50">
        <v>449</v>
      </c>
      <c r="O124" s="50">
        <v>75982.14719999999</v>
      </c>
      <c r="P124" s="50">
        <v>23787.25</v>
      </c>
      <c r="Q124" s="50">
        <v>-26946.7</v>
      </c>
      <c r="R124" s="50">
        <v>6315.330000000001</v>
      </c>
      <c r="S124" s="50">
        <v>79138.0272</v>
      </c>
      <c r="T124" s="50">
        <v>86817.716</v>
      </c>
      <c r="U124" s="50">
        <v>73795.0586</v>
      </c>
      <c r="V124" s="50">
        <v>5342.968599999993</v>
      </c>
      <c r="W124" s="50">
        <v>3740.078019999995</v>
      </c>
      <c r="X124" s="51">
        <v>1.043</v>
      </c>
      <c r="Y124" s="52">
        <v>23444</v>
      </c>
      <c r="Z124" s="46">
        <v>90550.877788</v>
      </c>
      <c r="AA124" s="46">
        <v>91800.41851353314</v>
      </c>
      <c r="AB124" s="46">
        <v>3915.731893598922</v>
      </c>
      <c r="AC124" s="46">
        <v>95.52616178189282</v>
      </c>
      <c r="AD124" s="46">
        <v>2239515</v>
      </c>
      <c r="AE124" s="46">
        <v>0</v>
      </c>
      <c r="AF124" s="15" t="s">
        <v>260</v>
      </c>
      <c r="AG124" t="b">
        <f t="shared" si="1"/>
        <v>1</v>
      </c>
    </row>
    <row r="125" spans="1:33" ht="12.75">
      <c r="A125" t="s">
        <v>235</v>
      </c>
      <c r="B125" s="15" t="s">
        <v>236</v>
      </c>
      <c r="C125" s="36">
        <v>120661.96000000002</v>
      </c>
      <c r="D125" s="41">
        <v>16538</v>
      </c>
      <c r="E125" s="45">
        <v>137199.96000000002</v>
      </c>
      <c r="F125" s="49">
        <v>98525</v>
      </c>
      <c r="G125" s="49">
        <v>12568</v>
      </c>
      <c r="H125" s="49">
        <v>8930</v>
      </c>
      <c r="I125" s="49">
        <v>5727</v>
      </c>
      <c r="J125" s="49">
        <v>0</v>
      </c>
      <c r="K125" s="50">
        <v>8216</v>
      </c>
      <c r="L125" s="50">
        <v>29919</v>
      </c>
      <c r="M125" s="50">
        <v>16538</v>
      </c>
      <c r="N125" s="50">
        <v>0</v>
      </c>
      <c r="O125" s="50">
        <v>136516.24</v>
      </c>
      <c r="P125" s="50">
        <v>23141.25</v>
      </c>
      <c r="Q125" s="50">
        <v>-32414.75</v>
      </c>
      <c r="R125" s="50">
        <v>8971.070000000002</v>
      </c>
      <c r="S125" s="50">
        <v>136213.81</v>
      </c>
      <c r="T125" s="50">
        <v>137199.96000000002</v>
      </c>
      <c r="U125" s="50">
        <v>116619.96600000001</v>
      </c>
      <c r="V125" s="50">
        <v>19593.843999999983</v>
      </c>
      <c r="W125" s="50">
        <v>13715.690799999988</v>
      </c>
      <c r="X125" s="51">
        <v>1.1</v>
      </c>
      <c r="Y125" s="52">
        <v>42101</v>
      </c>
      <c r="Z125" s="46">
        <v>150919.95600000003</v>
      </c>
      <c r="AA125" s="46">
        <v>153002.54907832644</v>
      </c>
      <c r="AB125" s="46">
        <v>3634.1785011834977</v>
      </c>
      <c r="AC125" s="46">
        <v>-186.02723063353142</v>
      </c>
      <c r="AD125" s="46">
        <v>0</v>
      </c>
      <c r="AE125" s="46">
        <v>7831932</v>
      </c>
      <c r="AF125" s="15" t="s">
        <v>236</v>
      </c>
      <c r="AG125" t="b">
        <f t="shared" si="1"/>
        <v>1</v>
      </c>
    </row>
    <row r="126" spans="1:33" ht="12.75">
      <c r="A126" t="s">
        <v>399</v>
      </c>
      <c r="B126" s="15" t="s">
        <v>400</v>
      </c>
      <c r="C126" s="36">
        <v>19715.858</v>
      </c>
      <c r="D126" s="41">
        <v>2477</v>
      </c>
      <c r="E126" s="45">
        <v>22192.858</v>
      </c>
      <c r="F126" s="49">
        <v>13343</v>
      </c>
      <c r="G126" s="49">
        <v>5549</v>
      </c>
      <c r="H126" s="49">
        <v>101</v>
      </c>
      <c r="I126" s="49">
        <v>1252</v>
      </c>
      <c r="J126" s="49">
        <v>0</v>
      </c>
      <c r="K126" s="50">
        <v>0</v>
      </c>
      <c r="L126" s="50">
        <v>7598</v>
      </c>
      <c r="M126" s="50">
        <v>2477</v>
      </c>
      <c r="N126" s="50">
        <v>0</v>
      </c>
      <c r="O126" s="50">
        <v>18488.0608</v>
      </c>
      <c r="P126" s="50">
        <v>5866.7</v>
      </c>
      <c r="Q126" s="50">
        <v>-6458.3</v>
      </c>
      <c r="R126" s="50">
        <v>813.7900000000001</v>
      </c>
      <c r="S126" s="50">
        <v>18710.2508</v>
      </c>
      <c r="T126" s="50">
        <v>22192.858</v>
      </c>
      <c r="U126" s="50">
        <v>18863.9293</v>
      </c>
      <c r="V126" s="50">
        <v>-153.67849999999817</v>
      </c>
      <c r="W126" s="50">
        <v>-107.57494999999871</v>
      </c>
      <c r="X126" s="51">
        <v>0.995</v>
      </c>
      <c r="Y126" s="52">
        <v>5618</v>
      </c>
      <c r="Z126" s="46">
        <v>22081.89371</v>
      </c>
      <c r="AA126" s="46">
        <v>22386.608873028443</v>
      </c>
      <c r="AB126" s="46">
        <v>3984.800440197302</v>
      </c>
      <c r="AC126" s="46">
        <v>164.594708380273</v>
      </c>
      <c r="AD126" s="46">
        <v>924693</v>
      </c>
      <c r="AE126" s="46">
        <v>0</v>
      </c>
      <c r="AF126" s="15" t="s">
        <v>400</v>
      </c>
      <c r="AG126" t="b">
        <f t="shared" si="1"/>
        <v>1</v>
      </c>
    </row>
    <row r="127" spans="1:33" ht="12.75">
      <c r="A127" t="s">
        <v>397</v>
      </c>
      <c r="B127" s="15" t="s">
        <v>398</v>
      </c>
      <c r="C127" s="36">
        <v>21451.484</v>
      </c>
      <c r="D127" s="41">
        <v>1863</v>
      </c>
      <c r="E127" s="45">
        <v>23314.484</v>
      </c>
      <c r="F127" s="49">
        <v>11263</v>
      </c>
      <c r="G127" s="49">
        <v>3437</v>
      </c>
      <c r="H127" s="49">
        <v>1499</v>
      </c>
      <c r="I127" s="49">
        <v>0</v>
      </c>
      <c r="J127" s="49">
        <v>2482</v>
      </c>
      <c r="K127" s="50">
        <v>1229</v>
      </c>
      <c r="L127" s="50">
        <v>3777</v>
      </c>
      <c r="M127" s="50">
        <v>1863</v>
      </c>
      <c r="N127" s="50">
        <v>605</v>
      </c>
      <c r="O127" s="50">
        <v>15606.012799999999</v>
      </c>
      <c r="P127" s="50">
        <v>6305.3</v>
      </c>
      <c r="Q127" s="50">
        <v>-4769.349999999999</v>
      </c>
      <c r="R127" s="50">
        <v>941.46</v>
      </c>
      <c r="S127" s="50">
        <v>18083.422799999997</v>
      </c>
      <c r="T127" s="50">
        <v>23314.484</v>
      </c>
      <c r="U127" s="50">
        <v>19817.3114</v>
      </c>
      <c r="V127" s="50">
        <v>-1733.888600000002</v>
      </c>
      <c r="W127" s="50">
        <v>-1213.7220200000013</v>
      </c>
      <c r="X127" s="51">
        <v>0.948</v>
      </c>
      <c r="Y127" s="52">
        <v>7217</v>
      </c>
      <c r="Z127" s="46">
        <v>22102.130832</v>
      </c>
      <c r="AA127" s="46">
        <v>22407.125253592512</v>
      </c>
      <c r="AB127" s="46">
        <v>3104.7700226676616</v>
      </c>
      <c r="AC127" s="46">
        <v>-715.4357091493675</v>
      </c>
      <c r="AD127" s="46">
        <v>0</v>
      </c>
      <c r="AE127" s="46">
        <v>5163300</v>
      </c>
      <c r="AF127" s="15" t="s">
        <v>398</v>
      </c>
      <c r="AG127" t="b">
        <f t="shared" si="1"/>
        <v>1</v>
      </c>
    </row>
    <row r="128" spans="1:33" ht="12.75">
      <c r="A128" t="s">
        <v>447</v>
      </c>
      <c r="B128" s="15" t="s">
        <v>448</v>
      </c>
      <c r="C128" s="36">
        <v>35635.821</v>
      </c>
      <c r="D128" s="41">
        <v>6157</v>
      </c>
      <c r="E128" s="45">
        <v>41792.821</v>
      </c>
      <c r="F128" s="49">
        <v>39108</v>
      </c>
      <c r="G128" s="49">
        <v>2477</v>
      </c>
      <c r="H128" s="49">
        <v>1593</v>
      </c>
      <c r="I128" s="49">
        <v>0</v>
      </c>
      <c r="J128" s="49">
        <v>1960</v>
      </c>
      <c r="K128" s="50">
        <v>72</v>
      </c>
      <c r="L128" s="50">
        <v>17002</v>
      </c>
      <c r="M128" s="50">
        <v>6157</v>
      </c>
      <c r="N128" s="50">
        <v>903</v>
      </c>
      <c r="O128" s="50">
        <v>54188.044799999996</v>
      </c>
      <c r="P128" s="50">
        <v>5125.5</v>
      </c>
      <c r="Q128" s="50">
        <v>-15280.449999999999</v>
      </c>
      <c r="R128" s="50">
        <v>2343.11</v>
      </c>
      <c r="S128" s="50">
        <v>46376.2048</v>
      </c>
      <c r="T128" s="50">
        <v>41792.821</v>
      </c>
      <c r="U128" s="50">
        <v>35523.89785</v>
      </c>
      <c r="V128" s="50">
        <v>10852.306949999998</v>
      </c>
      <c r="W128" s="50">
        <v>7596.614864999999</v>
      </c>
      <c r="X128" s="51">
        <v>1.182</v>
      </c>
      <c r="Y128" s="52">
        <v>15222</v>
      </c>
      <c r="Z128" s="46">
        <v>49399.114422</v>
      </c>
      <c r="AA128" s="46">
        <v>50080.788711453875</v>
      </c>
      <c r="AB128" s="46">
        <v>3290.0268500495254</v>
      </c>
      <c r="AC128" s="46">
        <v>-530.1788817675038</v>
      </c>
      <c r="AD128" s="46">
        <v>0</v>
      </c>
      <c r="AE128" s="46">
        <v>8070383</v>
      </c>
      <c r="AF128" s="15" t="s">
        <v>448</v>
      </c>
      <c r="AG128" t="b">
        <f t="shared" si="1"/>
        <v>1</v>
      </c>
    </row>
    <row r="129" spans="1:33" ht="12.75">
      <c r="A129" t="s">
        <v>291</v>
      </c>
      <c r="B129" s="15" t="s">
        <v>292</v>
      </c>
      <c r="C129" s="36">
        <v>108496.704</v>
      </c>
      <c r="D129" s="41">
        <v>10950</v>
      </c>
      <c r="E129" s="45">
        <v>119446.704</v>
      </c>
      <c r="F129" s="49">
        <v>48039</v>
      </c>
      <c r="G129" s="49">
        <v>49187</v>
      </c>
      <c r="H129" s="49">
        <v>1166</v>
      </c>
      <c r="I129" s="49">
        <v>0</v>
      </c>
      <c r="J129" s="49">
        <v>4853</v>
      </c>
      <c r="K129" s="50">
        <v>78</v>
      </c>
      <c r="L129" s="50">
        <v>10161</v>
      </c>
      <c r="M129" s="50">
        <v>10950</v>
      </c>
      <c r="N129" s="50">
        <v>115</v>
      </c>
      <c r="O129" s="50">
        <v>66562.8384</v>
      </c>
      <c r="P129" s="50">
        <v>46925.1</v>
      </c>
      <c r="Q129" s="50">
        <v>-8800.9</v>
      </c>
      <c r="R129" s="50">
        <v>7580.13</v>
      </c>
      <c r="S129" s="50">
        <v>112267.1684</v>
      </c>
      <c r="T129" s="50">
        <v>119446.704</v>
      </c>
      <c r="U129" s="50">
        <v>101529.6984</v>
      </c>
      <c r="V129" s="50">
        <v>10737.470000000001</v>
      </c>
      <c r="W129" s="50">
        <v>7516.229</v>
      </c>
      <c r="X129" s="51">
        <v>1.063</v>
      </c>
      <c r="Y129" s="52">
        <v>38792</v>
      </c>
      <c r="Z129" s="46">
        <v>126971.846352</v>
      </c>
      <c r="AA129" s="46">
        <v>128723.9717525335</v>
      </c>
      <c r="AB129" s="46">
        <v>3318.31232606036</v>
      </c>
      <c r="AC129" s="46">
        <v>-501.8934057566689</v>
      </c>
      <c r="AD129" s="46">
        <v>0</v>
      </c>
      <c r="AE129" s="46">
        <v>19469449</v>
      </c>
      <c r="AF129" s="15" t="s">
        <v>292</v>
      </c>
      <c r="AG129" t="b">
        <f t="shared" si="1"/>
        <v>1</v>
      </c>
    </row>
    <row r="130" spans="1:33" ht="12.75">
      <c r="A130" t="s">
        <v>139</v>
      </c>
      <c r="B130" s="15" t="s">
        <v>140</v>
      </c>
      <c r="C130" s="36">
        <v>15737.726999999999</v>
      </c>
      <c r="D130" s="41">
        <v>1704</v>
      </c>
      <c r="E130" s="45">
        <v>17441.727</v>
      </c>
      <c r="F130" s="49">
        <v>10402</v>
      </c>
      <c r="G130" s="49">
        <v>4544</v>
      </c>
      <c r="H130" s="49">
        <v>254</v>
      </c>
      <c r="I130" s="49">
        <v>2406</v>
      </c>
      <c r="J130" s="49">
        <v>909</v>
      </c>
      <c r="K130" s="50">
        <v>147</v>
      </c>
      <c r="L130" s="50">
        <v>3660</v>
      </c>
      <c r="M130" s="50">
        <v>1704</v>
      </c>
      <c r="N130" s="50">
        <v>0</v>
      </c>
      <c r="O130" s="50">
        <v>14413.011199999999</v>
      </c>
      <c r="P130" s="50">
        <v>6896.05</v>
      </c>
      <c r="Q130" s="50">
        <v>-3235.95</v>
      </c>
      <c r="R130" s="50">
        <v>826.2</v>
      </c>
      <c r="S130" s="50">
        <v>18899.3112</v>
      </c>
      <c r="T130" s="50">
        <v>17441.727</v>
      </c>
      <c r="U130" s="50">
        <v>14825.467949999998</v>
      </c>
      <c r="V130" s="50">
        <v>4073.8432500000017</v>
      </c>
      <c r="W130" s="50">
        <v>2851.690275000001</v>
      </c>
      <c r="X130" s="51">
        <v>1.163</v>
      </c>
      <c r="Y130" s="52">
        <v>8077</v>
      </c>
      <c r="Z130" s="46">
        <v>20284.728500999998</v>
      </c>
      <c r="AA130" s="46">
        <v>20564.64400251202</v>
      </c>
      <c r="AB130" s="46">
        <v>2546.0745329345077</v>
      </c>
      <c r="AC130" s="46">
        <v>-1274.1311988825214</v>
      </c>
      <c r="AD130" s="46">
        <v>0</v>
      </c>
      <c r="AE130" s="46">
        <v>10291158</v>
      </c>
      <c r="AF130" s="15" t="s">
        <v>140</v>
      </c>
      <c r="AG130" t="b">
        <f t="shared" si="1"/>
        <v>1</v>
      </c>
    </row>
    <row r="131" spans="1:33" ht="12.75">
      <c r="A131" t="s">
        <v>43</v>
      </c>
      <c r="B131" s="15" t="s">
        <v>44</v>
      </c>
      <c r="C131" s="36">
        <v>139560.131</v>
      </c>
      <c r="D131" s="41">
        <v>14199</v>
      </c>
      <c r="E131" s="45">
        <v>153759.131</v>
      </c>
      <c r="F131" s="49">
        <v>93611</v>
      </c>
      <c r="G131" s="49">
        <v>35410</v>
      </c>
      <c r="H131" s="49">
        <v>15108</v>
      </c>
      <c r="I131" s="49">
        <v>0</v>
      </c>
      <c r="J131" s="49">
        <v>4724</v>
      </c>
      <c r="K131" s="50">
        <v>303</v>
      </c>
      <c r="L131" s="50">
        <v>31772</v>
      </c>
      <c r="M131" s="50">
        <v>14199</v>
      </c>
      <c r="N131" s="50">
        <v>2548</v>
      </c>
      <c r="O131" s="50">
        <v>129707.4016</v>
      </c>
      <c r="P131" s="50">
        <v>46955.7</v>
      </c>
      <c r="Q131" s="50">
        <v>-29429.55</v>
      </c>
      <c r="R131" s="50">
        <v>6667.910000000001</v>
      </c>
      <c r="S131" s="50">
        <v>153901.4616</v>
      </c>
      <c r="T131" s="50">
        <v>153759.131</v>
      </c>
      <c r="U131" s="50">
        <v>130695.26134999999</v>
      </c>
      <c r="V131" s="50">
        <v>23206.200250000024</v>
      </c>
      <c r="W131" s="50">
        <v>16244.340175000016</v>
      </c>
      <c r="X131" s="51">
        <v>1.106</v>
      </c>
      <c r="Y131" s="52">
        <v>44141</v>
      </c>
      <c r="Z131" s="46">
        <v>170057.59888600002</v>
      </c>
      <c r="AA131" s="46">
        <v>172404.27846200514</v>
      </c>
      <c r="AB131" s="46">
        <v>3905.762861330852</v>
      </c>
      <c r="AC131" s="46">
        <v>85.55712951382293</v>
      </c>
      <c r="AD131" s="46">
        <v>3776577</v>
      </c>
      <c r="AE131" s="46">
        <v>0</v>
      </c>
      <c r="AF131" s="15" t="s">
        <v>44</v>
      </c>
      <c r="AG131" t="b">
        <f t="shared" si="1"/>
        <v>1</v>
      </c>
    </row>
    <row r="132" spans="1:33" ht="12.75">
      <c r="A132" t="s">
        <v>353</v>
      </c>
      <c r="B132" s="15" t="s">
        <v>354</v>
      </c>
      <c r="C132" s="36">
        <v>154995.856</v>
      </c>
      <c r="D132" s="41">
        <v>13383</v>
      </c>
      <c r="E132" s="45">
        <v>168378.856</v>
      </c>
      <c r="F132" s="49">
        <v>118413</v>
      </c>
      <c r="G132" s="49">
        <v>6639</v>
      </c>
      <c r="H132" s="49">
        <v>4565</v>
      </c>
      <c r="I132" s="49">
        <v>0</v>
      </c>
      <c r="J132" s="49">
        <v>5000</v>
      </c>
      <c r="K132" s="50">
        <v>95</v>
      </c>
      <c r="L132" s="50">
        <v>38930</v>
      </c>
      <c r="M132" s="50">
        <v>13383</v>
      </c>
      <c r="N132" s="50">
        <v>0</v>
      </c>
      <c r="O132" s="50">
        <v>164073.0528</v>
      </c>
      <c r="P132" s="50">
        <v>13773.4</v>
      </c>
      <c r="Q132" s="50">
        <v>-33171.25</v>
      </c>
      <c r="R132" s="50">
        <v>4757.450000000001</v>
      </c>
      <c r="S132" s="50">
        <v>149432.6528</v>
      </c>
      <c r="T132" s="50">
        <v>168378.856</v>
      </c>
      <c r="U132" s="50">
        <v>143122.0276</v>
      </c>
      <c r="V132" s="50">
        <v>6310.6252000000095</v>
      </c>
      <c r="W132" s="50">
        <v>4417.4376400000065</v>
      </c>
      <c r="X132" s="51">
        <v>1.026</v>
      </c>
      <c r="Y132" s="52">
        <v>38220</v>
      </c>
      <c r="Z132" s="46">
        <v>172756.706256</v>
      </c>
      <c r="AA132" s="46">
        <v>175140.63168388186</v>
      </c>
      <c r="AB132" s="46">
        <v>4582.4341099916755</v>
      </c>
      <c r="AC132" s="46">
        <v>762.2283781746464</v>
      </c>
      <c r="AD132" s="46">
        <v>29132369</v>
      </c>
      <c r="AE132" s="46">
        <v>0</v>
      </c>
      <c r="AF132" s="15" t="s">
        <v>354</v>
      </c>
      <c r="AG132" t="b">
        <f t="shared" si="1"/>
        <v>1</v>
      </c>
    </row>
    <row r="133" spans="1:33" ht="12.75">
      <c r="A133" t="s">
        <v>311</v>
      </c>
      <c r="B133" s="15" t="s">
        <v>312</v>
      </c>
      <c r="C133" s="36">
        <v>38354.104</v>
      </c>
      <c r="D133" s="41">
        <v>6828</v>
      </c>
      <c r="E133" s="45">
        <v>45182.104</v>
      </c>
      <c r="F133" s="49">
        <v>23277</v>
      </c>
      <c r="G133" s="49">
        <v>22281</v>
      </c>
      <c r="H133" s="49">
        <v>144</v>
      </c>
      <c r="I133" s="49">
        <v>0</v>
      </c>
      <c r="J133" s="49">
        <v>1829</v>
      </c>
      <c r="K133" s="50">
        <v>155</v>
      </c>
      <c r="L133" s="50">
        <v>16593</v>
      </c>
      <c r="M133" s="50">
        <v>6828</v>
      </c>
      <c r="N133" s="50">
        <v>312</v>
      </c>
      <c r="O133" s="50">
        <v>32252.6112</v>
      </c>
      <c r="P133" s="50">
        <v>20615.899999999998</v>
      </c>
      <c r="Q133" s="50">
        <v>-14501</v>
      </c>
      <c r="R133" s="50">
        <v>2982.9900000000002</v>
      </c>
      <c r="S133" s="50">
        <v>41350.5012</v>
      </c>
      <c r="T133" s="50">
        <v>45182.104</v>
      </c>
      <c r="U133" s="50">
        <v>38404.7884</v>
      </c>
      <c r="V133" s="50">
        <v>2945.712800000001</v>
      </c>
      <c r="W133" s="50">
        <v>2061.998960000001</v>
      </c>
      <c r="X133" s="51">
        <v>1.046</v>
      </c>
      <c r="Y133" s="52">
        <v>12538</v>
      </c>
      <c r="Z133" s="46">
        <v>47260.480784</v>
      </c>
      <c r="AA133" s="46">
        <v>47912.64337911191</v>
      </c>
      <c r="AB133" s="46">
        <v>3821.394431257929</v>
      </c>
      <c r="AC133" s="46">
        <v>1.188699440900109</v>
      </c>
      <c r="AD133" s="46">
        <v>14904</v>
      </c>
      <c r="AE133" s="46">
        <v>0</v>
      </c>
      <c r="AF133" s="15" t="s">
        <v>312</v>
      </c>
      <c r="AG133" t="b">
        <f t="shared" si="1"/>
        <v>1</v>
      </c>
    </row>
    <row r="134" spans="1:33" ht="12.75">
      <c r="A134" t="s">
        <v>419</v>
      </c>
      <c r="B134" s="15" t="s">
        <v>420</v>
      </c>
      <c r="C134" s="36">
        <v>109458.35</v>
      </c>
      <c r="D134" s="41">
        <v>14577</v>
      </c>
      <c r="E134" s="45">
        <v>124035.35</v>
      </c>
      <c r="F134" s="49">
        <v>68816</v>
      </c>
      <c r="G134" s="49">
        <v>12883</v>
      </c>
      <c r="H134" s="49">
        <v>2035</v>
      </c>
      <c r="I134" s="49">
        <v>0</v>
      </c>
      <c r="J134" s="49">
        <v>2568</v>
      </c>
      <c r="K134" s="50">
        <v>517</v>
      </c>
      <c r="L134" s="50">
        <v>31796</v>
      </c>
      <c r="M134" s="50">
        <v>14577</v>
      </c>
      <c r="N134" s="50">
        <v>0</v>
      </c>
      <c r="O134" s="50">
        <v>95351.44959999999</v>
      </c>
      <c r="P134" s="50">
        <v>14863.1</v>
      </c>
      <c r="Q134" s="50">
        <v>-27466.05</v>
      </c>
      <c r="R134" s="50">
        <v>6985.13</v>
      </c>
      <c r="S134" s="50">
        <v>89733.6296</v>
      </c>
      <c r="T134" s="50">
        <v>124035.35</v>
      </c>
      <c r="U134" s="50">
        <v>105430.0475</v>
      </c>
      <c r="V134" s="50">
        <v>-15696.4179</v>
      </c>
      <c r="W134" s="50">
        <v>-10987.49253</v>
      </c>
      <c r="X134" s="51">
        <v>0.911</v>
      </c>
      <c r="Y134" s="52">
        <v>23116</v>
      </c>
      <c r="Z134" s="46">
        <v>112996.20385</v>
      </c>
      <c r="AA134" s="46">
        <v>114555.47485863433</v>
      </c>
      <c r="AB134" s="46">
        <v>4955.6789608338095</v>
      </c>
      <c r="AC134" s="46">
        <v>1135.4732290167804</v>
      </c>
      <c r="AD134" s="46">
        <v>26247599</v>
      </c>
      <c r="AE134" s="46">
        <v>0</v>
      </c>
      <c r="AF134" s="15" t="s">
        <v>420</v>
      </c>
      <c r="AG134" t="b">
        <f t="shared" si="1"/>
        <v>1</v>
      </c>
    </row>
    <row r="135" spans="1:33" ht="12.75">
      <c r="A135" t="s">
        <v>99</v>
      </c>
      <c r="B135" s="15" t="s">
        <v>100</v>
      </c>
      <c r="C135" s="36">
        <v>548403.261</v>
      </c>
      <c r="D135" s="41">
        <v>55372</v>
      </c>
      <c r="E135" s="45">
        <v>603775.261</v>
      </c>
      <c r="F135" s="49">
        <v>208960</v>
      </c>
      <c r="G135" s="49">
        <v>166048</v>
      </c>
      <c r="H135" s="49">
        <v>0</v>
      </c>
      <c r="I135" s="49">
        <v>6984</v>
      </c>
      <c r="J135" s="49">
        <v>6252</v>
      </c>
      <c r="K135" s="50">
        <v>0</v>
      </c>
      <c r="L135" s="50">
        <v>77481</v>
      </c>
      <c r="M135" s="50">
        <v>55372</v>
      </c>
      <c r="N135" s="50">
        <v>2962</v>
      </c>
      <c r="O135" s="50">
        <v>289534.97599999997</v>
      </c>
      <c r="P135" s="50">
        <v>152391.4</v>
      </c>
      <c r="Q135" s="50">
        <v>-68376.55</v>
      </c>
      <c r="R135" s="50">
        <v>33894.43</v>
      </c>
      <c r="S135" s="50">
        <v>407444.25599999994</v>
      </c>
      <c r="T135" s="50">
        <v>603775.261</v>
      </c>
      <c r="U135" s="50">
        <v>513208.97185000003</v>
      </c>
      <c r="V135" s="50">
        <v>-105764.7158500001</v>
      </c>
      <c r="W135" s="50">
        <v>-74035.30109500006</v>
      </c>
      <c r="X135" s="51">
        <v>0.877</v>
      </c>
      <c r="Y135" s="52">
        <v>147354</v>
      </c>
      <c r="Z135" s="46">
        <v>529510.903897</v>
      </c>
      <c r="AA135" s="46">
        <v>536817.7953948629</v>
      </c>
      <c r="AB135" s="46">
        <v>3643.048681371818</v>
      </c>
      <c r="AC135" s="46">
        <v>-177.1570504452111</v>
      </c>
      <c r="AD135" s="46">
        <v>0</v>
      </c>
      <c r="AE135" s="46">
        <v>26104800</v>
      </c>
      <c r="AF135" s="15" t="s">
        <v>100</v>
      </c>
      <c r="AG135" t="b">
        <f t="shared" si="1"/>
        <v>1</v>
      </c>
    </row>
    <row r="136" spans="1:33" ht="12.75">
      <c r="A136" t="s">
        <v>151</v>
      </c>
      <c r="B136" s="15" t="s">
        <v>152</v>
      </c>
      <c r="C136" s="36">
        <v>110115.651</v>
      </c>
      <c r="D136" s="41">
        <v>16974</v>
      </c>
      <c r="E136" s="45">
        <v>127089.651</v>
      </c>
      <c r="F136" s="49">
        <v>84799</v>
      </c>
      <c r="G136" s="49">
        <v>19502</v>
      </c>
      <c r="H136" s="49">
        <v>1373</v>
      </c>
      <c r="I136" s="49">
        <v>5306</v>
      </c>
      <c r="J136" s="49">
        <v>0</v>
      </c>
      <c r="K136" s="50">
        <v>661</v>
      </c>
      <c r="L136" s="50">
        <v>50781</v>
      </c>
      <c r="M136" s="50">
        <v>16974</v>
      </c>
      <c r="N136" s="50">
        <v>0</v>
      </c>
      <c r="O136" s="50">
        <v>117497.4944</v>
      </c>
      <c r="P136" s="50">
        <v>22253.85</v>
      </c>
      <c r="Q136" s="50">
        <v>-43725.7</v>
      </c>
      <c r="R136" s="50">
        <v>5795.13</v>
      </c>
      <c r="S136" s="50">
        <v>101820.7744</v>
      </c>
      <c r="T136" s="50">
        <v>127089.651</v>
      </c>
      <c r="U136" s="50">
        <v>108026.20335</v>
      </c>
      <c r="V136" s="50">
        <v>-6205.428950000001</v>
      </c>
      <c r="W136" s="50">
        <v>-4343.800265000001</v>
      </c>
      <c r="X136" s="51">
        <v>0.966</v>
      </c>
      <c r="Y136" s="52">
        <v>27317</v>
      </c>
      <c r="Z136" s="46">
        <v>122768.602866</v>
      </c>
      <c r="AA136" s="46">
        <v>124462.72635596799</v>
      </c>
      <c r="AB136" s="46">
        <v>4556.237008308672</v>
      </c>
      <c r="AC136" s="46">
        <v>736.0312764916425</v>
      </c>
      <c r="AD136" s="46">
        <v>20106166</v>
      </c>
      <c r="AE136" s="46">
        <v>0</v>
      </c>
      <c r="AF136" s="15" t="s">
        <v>152</v>
      </c>
      <c r="AG136" t="b">
        <f t="shared" si="1"/>
        <v>1</v>
      </c>
    </row>
    <row r="137" spans="1:33" ht="12.75">
      <c r="A137" t="s">
        <v>479</v>
      </c>
      <c r="B137" s="15" t="s">
        <v>480</v>
      </c>
      <c r="C137" s="36">
        <v>86885.679</v>
      </c>
      <c r="D137" s="41">
        <v>9001</v>
      </c>
      <c r="E137" s="45">
        <v>95886.679</v>
      </c>
      <c r="F137" s="49">
        <v>57183</v>
      </c>
      <c r="G137" s="49">
        <v>9331</v>
      </c>
      <c r="H137" s="49">
        <v>3475</v>
      </c>
      <c r="I137" s="49">
        <v>0</v>
      </c>
      <c r="J137" s="49">
        <v>3171</v>
      </c>
      <c r="K137" s="50">
        <v>423</v>
      </c>
      <c r="L137" s="50">
        <v>32397</v>
      </c>
      <c r="M137" s="50">
        <v>9001</v>
      </c>
      <c r="N137" s="50">
        <v>0</v>
      </c>
      <c r="O137" s="50">
        <v>79232.76479999999</v>
      </c>
      <c r="P137" s="50">
        <v>13580.449999999999</v>
      </c>
      <c r="Q137" s="50">
        <v>-27897</v>
      </c>
      <c r="R137" s="50">
        <v>2143.36</v>
      </c>
      <c r="S137" s="50">
        <v>67059.57479999999</v>
      </c>
      <c r="T137" s="50">
        <v>95886.679</v>
      </c>
      <c r="U137" s="50">
        <v>81503.67715</v>
      </c>
      <c r="V137" s="50">
        <v>-14444.102350000016</v>
      </c>
      <c r="W137" s="50">
        <v>-10110.87164500001</v>
      </c>
      <c r="X137" s="51">
        <v>0.895</v>
      </c>
      <c r="Y137" s="52">
        <v>18986</v>
      </c>
      <c r="Z137" s="46">
        <v>85818.577705</v>
      </c>
      <c r="AA137" s="46">
        <v>87002.81589759694</v>
      </c>
      <c r="AB137" s="46">
        <v>4582.472131970765</v>
      </c>
      <c r="AC137" s="46">
        <v>762.266400153736</v>
      </c>
      <c r="AD137" s="46">
        <v>14472390</v>
      </c>
      <c r="AE137" s="46">
        <v>0</v>
      </c>
      <c r="AF137" s="15" t="s">
        <v>480</v>
      </c>
      <c r="AG137" t="b">
        <f t="shared" si="1"/>
        <v>1</v>
      </c>
    </row>
    <row r="138" spans="1:33" ht="12.75">
      <c r="A138" t="s">
        <v>407</v>
      </c>
      <c r="B138" s="15" t="s">
        <v>408</v>
      </c>
      <c r="C138" s="36">
        <v>18076.776</v>
      </c>
      <c r="D138" s="41">
        <v>3103</v>
      </c>
      <c r="E138" s="45">
        <v>21179.776</v>
      </c>
      <c r="F138" s="49">
        <v>8919</v>
      </c>
      <c r="G138" s="49">
        <v>2914</v>
      </c>
      <c r="H138" s="49">
        <v>35</v>
      </c>
      <c r="I138" s="49">
        <v>0</v>
      </c>
      <c r="J138" s="49">
        <v>1850</v>
      </c>
      <c r="K138" s="50">
        <v>0</v>
      </c>
      <c r="L138" s="50">
        <v>565</v>
      </c>
      <c r="M138" s="50">
        <v>3103</v>
      </c>
      <c r="N138" s="50">
        <v>1070</v>
      </c>
      <c r="O138" s="50">
        <v>12358.1664</v>
      </c>
      <c r="P138" s="50">
        <v>4079.15</v>
      </c>
      <c r="Q138" s="50">
        <v>-1389.75</v>
      </c>
      <c r="R138" s="50">
        <v>2541.5</v>
      </c>
      <c r="S138" s="50">
        <v>17589.0664</v>
      </c>
      <c r="T138" s="50">
        <v>21179.776</v>
      </c>
      <c r="U138" s="50">
        <v>18002.8096</v>
      </c>
      <c r="V138" s="50">
        <v>-413.7432000000008</v>
      </c>
      <c r="W138" s="50">
        <v>-289.62024000000054</v>
      </c>
      <c r="X138" s="51">
        <v>0.986</v>
      </c>
      <c r="Y138" s="52">
        <v>4898</v>
      </c>
      <c r="Z138" s="46">
        <v>20883.259136</v>
      </c>
      <c r="AA138" s="46">
        <v>21171.433954507967</v>
      </c>
      <c r="AB138" s="46">
        <v>4322.465078503055</v>
      </c>
      <c r="AC138" s="46">
        <v>502.2593466860262</v>
      </c>
      <c r="AD138" s="46">
        <v>2460066</v>
      </c>
      <c r="AE138" s="46">
        <v>0</v>
      </c>
      <c r="AF138" s="15" t="s">
        <v>408</v>
      </c>
      <c r="AG138" t="b">
        <f t="shared" si="1"/>
        <v>1</v>
      </c>
    </row>
    <row r="139" spans="1:33" ht="12.75">
      <c r="A139" t="s">
        <v>205</v>
      </c>
      <c r="B139" s="15" t="s">
        <v>206</v>
      </c>
      <c r="C139" s="36">
        <v>37615.014</v>
      </c>
      <c r="D139" s="41">
        <v>9526</v>
      </c>
      <c r="E139" s="45">
        <v>47141.014</v>
      </c>
      <c r="F139" s="49">
        <v>9324</v>
      </c>
      <c r="G139" s="49">
        <v>7936</v>
      </c>
      <c r="H139" s="49">
        <v>3310</v>
      </c>
      <c r="I139" s="49">
        <v>831</v>
      </c>
      <c r="J139" s="49">
        <v>0</v>
      </c>
      <c r="K139" s="50">
        <v>12</v>
      </c>
      <c r="L139" s="50">
        <v>1709</v>
      </c>
      <c r="M139" s="50">
        <v>9526</v>
      </c>
      <c r="N139" s="50">
        <v>0</v>
      </c>
      <c r="O139" s="50">
        <v>12919.3344</v>
      </c>
      <c r="P139" s="50">
        <v>10265.449999999999</v>
      </c>
      <c r="Q139" s="50">
        <v>-1462.85</v>
      </c>
      <c r="R139" s="50">
        <v>7806.570000000001</v>
      </c>
      <c r="S139" s="50">
        <v>29528.504399999998</v>
      </c>
      <c r="T139" s="50">
        <v>47141.014</v>
      </c>
      <c r="U139" s="50">
        <v>40069.8619</v>
      </c>
      <c r="V139" s="50">
        <v>-10541.357500000006</v>
      </c>
      <c r="W139" s="50">
        <v>-7378.9502500000035</v>
      </c>
      <c r="X139" s="51">
        <v>0.843</v>
      </c>
      <c r="Y139" s="52">
        <v>22000</v>
      </c>
      <c r="Z139" s="46">
        <v>39739.874802</v>
      </c>
      <c r="AA139" s="46">
        <v>40288.258133069896</v>
      </c>
      <c r="AB139" s="46">
        <v>1831.284460594086</v>
      </c>
      <c r="AC139" s="46">
        <v>-1988.921271222943</v>
      </c>
      <c r="AD139" s="46">
        <v>0</v>
      </c>
      <c r="AE139" s="46">
        <v>43756268</v>
      </c>
      <c r="AF139" s="15" t="s">
        <v>206</v>
      </c>
      <c r="AG139" t="b">
        <f t="shared" si="1"/>
        <v>1</v>
      </c>
    </row>
    <row r="140" spans="1:33" ht="12.75">
      <c r="A140" t="s">
        <v>469</v>
      </c>
      <c r="B140" s="15" t="s">
        <v>470</v>
      </c>
      <c r="C140" s="36">
        <v>72213.227</v>
      </c>
      <c r="D140" s="41">
        <v>16112</v>
      </c>
      <c r="E140" s="45">
        <v>88325.227</v>
      </c>
      <c r="F140" s="49">
        <v>83092</v>
      </c>
      <c r="G140" s="49">
        <v>5724</v>
      </c>
      <c r="H140" s="49">
        <v>9670</v>
      </c>
      <c r="I140" s="49">
        <v>0</v>
      </c>
      <c r="J140" s="49">
        <v>5546</v>
      </c>
      <c r="K140" s="50">
        <v>6618</v>
      </c>
      <c r="L140" s="50">
        <v>50932</v>
      </c>
      <c r="M140" s="50">
        <v>16112</v>
      </c>
      <c r="N140" s="50">
        <v>2539</v>
      </c>
      <c r="O140" s="50">
        <v>115132.27519999999</v>
      </c>
      <c r="P140" s="50">
        <v>17799</v>
      </c>
      <c r="Q140" s="50">
        <v>-51075.65</v>
      </c>
      <c r="R140" s="50">
        <v>5036.76</v>
      </c>
      <c r="S140" s="50">
        <v>86892.38519999998</v>
      </c>
      <c r="T140" s="50">
        <v>88325.227</v>
      </c>
      <c r="U140" s="50">
        <v>75076.44295</v>
      </c>
      <c r="V140" s="50">
        <v>11815.942249999978</v>
      </c>
      <c r="W140" s="50">
        <v>8271.159574999985</v>
      </c>
      <c r="X140" s="51">
        <v>1.094</v>
      </c>
      <c r="Y140" s="52">
        <v>25667</v>
      </c>
      <c r="Z140" s="46">
        <v>96627.79833800001</v>
      </c>
      <c r="AA140" s="46">
        <v>97961.19644734373</v>
      </c>
      <c r="AB140" s="46">
        <v>3816.6204249559246</v>
      </c>
      <c r="AC140" s="46">
        <v>-3.5853068611045273</v>
      </c>
      <c r="AD140" s="46">
        <v>0</v>
      </c>
      <c r="AE140" s="46">
        <v>92024</v>
      </c>
      <c r="AF140" s="15" t="s">
        <v>470</v>
      </c>
      <c r="AG140" t="b">
        <f aca="true" t="shared" si="2" ref="AG140:AG203">EXACT(B140,AF140)</f>
        <v>1</v>
      </c>
    </row>
    <row r="141" spans="1:33" ht="12.75">
      <c r="A141" t="s">
        <v>569</v>
      </c>
      <c r="B141" s="16" t="s">
        <v>570</v>
      </c>
      <c r="C141" s="36">
        <v>271101.537</v>
      </c>
      <c r="D141" s="41">
        <v>45381</v>
      </c>
      <c r="E141" s="45">
        <v>316482.537</v>
      </c>
      <c r="F141" s="49">
        <v>203322</v>
      </c>
      <c r="G141" s="49">
        <v>8064</v>
      </c>
      <c r="H141" s="49">
        <v>3121</v>
      </c>
      <c r="I141" s="49">
        <v>0</v>
      </c>
      <c r="J141" s="49">
        <v>5804</v>
      </c>
      <c r="K141" s="50">
        <v>392</v>
      </c>
      <c r="L141" s="50">
        <v>77426</v>
      </c>
      <c r="M141" s="50">
        <v>45381</v>
      </c>
      <c r="N141" s="50">
        <v>82</v>
      </c>
      <c r="O141" s="50">
        <v>281722.9632</v>
      </c>
      <c r="P141" s="50">
        <v>14440.65</v>
      </c>
      <c r="Q141" s="50">
        <v>-66215</v>
      </c>
      <c r="R141" s="50">
        <v>25411.43</v>
      </c>
      <c r="S141" s="50">
        <v>255360.0432</v>
      </c>
      <c r="T141" s="50">
        <v>316482.537</v>
      </c>
      <c r="U141" s="50">
        <v>269010.15645</v>
      </c>
      <c r="V141" s="50">
        <v>-13650.113250000024</v>
      </c>
      <c r="W141" s="50">
        <v>-9555.079275000016</v>
      </c>
      <c r="X141" s="51">
        <v>0.97</v>
      </c>
      <c r="Y141" s="52">
        <v>74377</v>
      </c>
      <c r="Z141" s="46">
        <v>306988.06089</v>
      </c>
      <c r="AA141" s="46">
        <v>311224.2880112056</v>
      </c>
      <c r="AB141" s="46">
        <v>4184.415720064074</v>
      </c>
      <c r="AC141" s="46">
        <v>364.20998824704475</v>
      </c>
      <c r="AD141" s="46">
        <v>27088846</v>
      </c>
      <c r="AE141" s="46">
        <v>0</v>
      </c>
      <c r="AF141" s="16" t="s">
        <v>570</v>
      </c>
      <c r="AG141" t="b">
        <f t="shared" si="2"/>
        <v>1</v>
      </c>
    </row>
    <row r="142" spans="1:33" ht="12.75">
      <c r="A142" t="s">
        <v>233</v>
      </c>
      <c r="B142" s="15" t="s">
        <v>234</v>
      </c>
      <c r="C142" s="36">
        <v>340470.553</v>
      </c>
      <c r="D142" s="41">
        <v>48466</v>
      </c>
      <c r="E142" s="45">
        <v>388936.553</v>
      </c>
      <c r="F142" s="49">
        <v>229614</v>
      </c>
      <c r="G142" s="49">
        <v>55141</v>
      </c>
      <c r="H142" s="49">
        <v>10812</v>
      </c>
      <c r="I142" s="49">
        <v>0</v>
      </c>
      <c r="J142" s="49">
        <v>4714</v>
      </c>
      <c r="K142" s="50">
        <v>909</v>
      </c>
      <c r="L142" s="50">
        <v>67391</v>
      </c>
      <c r="M142" s="50">
        <v>48466</v>
      </c>
      <c r="N142" s="50">
        <v>7229</v>
      </c>
      <c r="O142" s="50">
        <v>318153.1584</v>
      </c>
      <c r="P142" s="50">
        <v>60066.95</v>
      </c>
      <c r="Q142" s="50">
        <v>-64199.65</v>
      </c>
      <c r="R142" s="50">
        <v>29739.63</v>
      </c>
      <c r="S142" s="50">
        <v>343760.0884</v>
      </c>
      <c r="T142" s="50">
        <v>388936.553</v>
      </c>
      <c r="U142" s="50">
        <v>330596.07005</v>
      </c>
      <c r="V142" s="50">
        <v>13164.018350000028</v>
      </c>
      <c r="W142" s="50">
        <v>9214.812845000019</v>
      </c>
      <c r="X142" s="51">
        <v>1.024</v>
      </c>
      <c r="Y142" s="52">
        <v>111792</v>
      </c>
      <c r="Z142" s="46">
        <v>398271.030272</v>
      </c>
      <c r="AA142" s="46">
        <v>403766.9004864227</v>
      </c>
      <c r="AB142" s="46">
        <v>3611.76918282545</v>
      </c>
      <c r="AC142" s="46">
        <v>-208.436548991579</v>
      </c>
      <c r="AD142" s="46">
        <v>0</v>
      </c>
      <c r="AE142" s="46">
        <v>23301539</v>
      </c>
      <c r="AF142" s="15" t="s">
        <v>234</v>
      </c>
      <c r="AG142" t="b">
        <f t="shared" si="2"/>
        <v>1</v>
      </c>
    </row>
    <row r="143" spans="1:33" ht="12.75">
      <c r="A143" t="s">
        <v>547</v>
      </c>
      <c r="B143" s="15" t="s">
        <v>548</v>
      </c>
      <c r="C143" s="36">
        <v>82735.423</v>
      </c>
      <c r="D143" s="41">
        <v>7179</v>
      </c>
      <c r="E143" s="45">
        <v>89914.423</v>
      </c>
      <c r="F143" s="49">
        <v>55843</v>
      </c>
      <c r="G143" s="49">
        <v>2219</v>
      </c>
      <c r="H143" s="49">
        <v>7430</v>
      </c>
      <c r="I143" s="49">
        <v>0</v>
      </c>
      <c r="J143" s="49">
        <v>1968</v>
      </c>
      <c r="K143" s="50">
        <v>5211</v>
      </c>
      <c r="L143" s="50">
        <v>16579</v>
      </c>
      <c r="M143" s="50">
        <v>7179</v>
      </c>
      <c r="N143" s="50">
        <v>4248</v>
      </c>
      <c r="O143" s="50">
        <v>77376.06079999999</v>
      </c>
      <c r="P143" s="50">
        <v>9874.449999999999</v>
      </c>
      <c r="Q143" s="50">
        <v>-22132.3</v>
      </c>
      <c r="R143" s="50">
        <v>3283.7200000000003</v>
      </c>
      <c r="S143" s="50">
        <v>68401.93079999999</v>
      </c>
      <c r="T143" s="50">
        <v>89914.423</v>
      </c>
      <c r="U143" s="50">
        <v>76427.25954999999</v>
      </c>
      <c r="V143" s="50">
        <v>-8025.328750000001</v>
      </c>
      <c r="W143" s="50">
        <v>-5617.730125</v>
      </c>
      <c r="X143" s="51">
        <v>0.938</v>
      </c>
      <c r="Y143" s="52">
        <v>12346</v>
      </c>
      <c r="Z143" s="46">
        <v>84339.72877399999</v>
      </c>
      <c r="AA143" s="46">
        <v>85503.55985391799</v>
      </c>
      <c r="AB143" s="46">
        <v>6925.6082823520155</v>
      </c>
      <c r="AC143" s="46">
        <v>3105.4025505349864</v>
      </c>
      <c r="AD143" s="46">
        <v>38339300</v>
      </c>
      <c r="AE143" s="46">
        <v>0</v>
      </c>
      <c r="AF143" s="15" t="s">
        <v>548</v>
      </c>
      <c r="AG143" t="b">
        <f t="shared" si="2"/>
        <v>1</v>
      </c>
    </row>
    <row r="144" spans="1:33" ht="12.75">
      <c r="A144" t="s">
        <v>333</v>
      </c>
      <c r="B144" s="15" t="s">
        <v>334</v>
      </c>
      <c r="C144" s="36">
        <v>60387.11600000001</v>
      </c>
      <c r="D144" s="41">
        <v>5272</v>
      </c>
      <c r="E144" s="45">
        <v>65659.11600000001</v>
      </c>
      <c r="F144" s="49">
        <v>44269</v>
      </c>
      <c r="G144" s="49">
        <v>6760</v>
      </c>
      <c r="H144" s="49">
        <v>992</v>
      </c>
      <c r="I144" s="49">
        <v>3808</v>
      </c>
      <c r="J144" s="49">
        <v>0</v>
      </c>
      <c r="K144" s="50">
        <v>102</v>
      </c>
      <c r="L144" s="50">
        <v>16666</v>
      </c>
      <c r="M144" s="50">
        <v>5272</v>
      </c>
      <c r="N144" s="50">
        <v>0</v>
      </c>
      <c r="O144" s="50">
        <v>61339.1264</v>
      </c>
      <c r="P144" s="50">
        <v>9826</v>
      </c>
      <c r="Q144" s="50">
        <v>-14252.8</v>
      </c>
      <c r="R144" s="50">
        <v>1647.98</v>
      </c>
      <c r="S144" s="50">
        <v>58560.3064</v>
      </c>
      <c r="T144" s="50">
        <v>65659.11600000001</v>
      </c>
      <c r="U144" s="50">
        <v>55810.248600000006</v>
      </c>
      <c r="V144" s="50">
        <v>2750.057799999995</v>
      </c>
      <c r="W144" s="50">
        <v>1925.0404599999963</v>
      </c>
      <c r="X144" s="51">
        <v>1.029</v>
      </c>
      <c r="Y144" s="52">
        <v>14385</v>
      </c>
      <c r="Z144" s="46">
        <v>67563.230364</v>
      </c>
      <c r="AA144" s="46">
        <v>68495.55713929696</v>
      </c>
      <c r="AB144" s="46">
        <v>4761.595908188875</v>
      </c>
      <c r="AC144" s="46">
        <v>941.3901763718459</v>
      </c>
      <c r="AD144" s="46">
        <v>13541898</v>
      </c>
      <c r="AE144" s="46">
        <v>0</v>
      </c>
      <c r="AF144" s="15" t="s">
        <v>334</v>
      </c>
      <c r="AG144" t="b">
        <f t="shared" si="2"/>
        <v>1</v>
      </c>
    </row>
    <row r="145" spans="1:33" ht="12.75">
      <c r="A145" t="s">
        <v>231</v>
      </c>
      <c r="B145" s="15" t="s">
        <v>232</v>
      </c>
      <c r="C145" s="36">
        <v>828567.443</v>
      </c>
      <c r="D145" s="41">
        <v>105546</v>
      </c>
      <c r="E145" s="45">
        <v>934113.443</v>
      </c>
      <c r="F145" s="49">
        <v>482685</v>
      </c>
      <c r="G145" s="49">
        <v>75880</v>
      </c>
      <c r="H145" s="49">
        <v>38015</v>
      </c>
      <c r="I145" s="49">
        <v>0</v>
      </c>
      <c r="J145" s="49">
        <v>28461</v>
      </c>
      <c r="K145" s="50">
        <v>11175</v>
      </c>
      <c r="L145" s="50">
        <v>64027</v>
      </c>
      <c r="M145" s="50">
        <v>105546</v>
      </c>
      <c r="N145" s="50">
        <v>685</v>
      </c>
      <c r="O145" s="50">
        <v>668808.336</v>
      </c>
      <c r="P145" s="50">
        <v>121002.59999999999</v>
      </c>
      <c r="Q145" s="50">
        <v>-64503.95</v>
      </c>
      <c r="R145" s="50">
        <v>78829.51000000001</v>
      </c>
      <c r="S145" s="50">
        <v>804136.496</v>
      </c>
      <c r="T145" s="50">
        <v>934113.443</v>
      </c>
      <c r="U145" s="50">
        <v>793996.42655</v>
      </c>
      <c r="V145" s="50">
        <v>10140.069450000068</v>
      </c>
      <c r="W145" s="50">
        <v>7098.048615000047</v>
      </c>
      <c r="X145" s="51">
        <v>1.008</v>
      </c>
      <c r="Y145" s="52">
        <v>302206</v>
      </c>
      <c r="Z145" s="46">
        <v>941586.3505439999</v>
      </c>
      <c r="AA145" s="46">
        <v>954579.603843713</v>
      </c>
      <c r="AB145" s="46">
        <v>3158.705002030777</v>
      </c>
      <c r="AC145" s="46">
        <v>-661.5007297862521</v>
      </c>
      <c r="AD145" s="46">
        <v>0</v>
      </c>
      <c r="AE145" s="46">
        <v>199909490</v>
      </c>
      <c r="AF145" s="15" t="s">
        <v>232</v>
      </c>
      <c r="AG145" t="b">
        <f t="shared" si="2"/>
        <v>1</v>
      </c>
    </row>
    <row r="146" spans="1:33" ht="12.75">
      <c r="A146" t="s">
        <v>444</v>
      </c>
      <c r="B146" s="15" t="s">
        <v>663</v>
      </c>
      <c r="C146" s="36">
        <v>41456.619</v>
      </c>
      <c r="D146" s="41">
        <v>4017</v>
      </c>
      <c r="E146" s="45">
        <v>45473.619</v>
      </c>
      <c r="F146" s="49">
        <v>27027</v>
      </c>
      <c r="G146" s="49">
        <v>1744</v>
      </c>
      <c r="H146" s="49">
        <v>1281</v>
      </c>
      <c r="I146" s="49">
        <v>0</v>
      </c>
      <c r="J146" s="49">
        <v>1593</v>
      </c>
      <c r="K146" s="50">
        <v>103</v>
      </c>
      <c r="L146" s="50">
        <v>8085</v>
      </c>
      <c r="M146" s="50">
        <v>4017</v>
      </c>
      <c r="N146" s="50">
        <v>0</v>
      </c>
      <c r="O146" s="50">
        <v>37448.6112</v>
      </c>
      <c r="P146" s="50">
        <v>3925.2999999999997</v>
      </c>
      <c r="Q146" s="50">
        <v>-6959.8</v>
      </c>
      <c r="R146" s="50">
        <v>2040.0000000000002</v>
      </c>
      <c r="S146" s="50">
        <v>36454.1112</v>
      </c>
      <c r="T146" s="50">
        <v>45473.619</v>
      </c>
      <c r="U146" s="50">
        <v>38652.57615</v>
      </c>
      <c r="V146" s="50">
        <v>-2198.4649500000014</v>
      </c>
      <c r="W146" s="50">
        <v>-1538.925465000001</v>
      </c>
      <c r="X146" s="51">
        <v>0.966</v>
      </c>
      <c r="Y146" s="52">
        <v>10242</v>
      </c>
      <c r="Z146" s="46">
        <v>43927.515953999995</v>
      </c>
      <c r="AA146" s="46">
        <v>44533.68589400364</v>
      </c>
      <c r="AB146" s="46">
        <v>4348.143516305764</v>
      </c>
      <c r="AC146" s="46">
        <v>527.9377844887349</v>
      </c>
      <c r="AD146" s="46">
        <v>5407139</v>
      </c>
      <c r="AE146" s="46">
        <v>0</v>
      </c>
      <c r="AF146" s="15" t="s">
        <v>663</v>
      </c>
      <c r="AG146" t="b">
        <f t="shared" si="2"/>
        <v>1</v>
      </c>
    </row>
    <row r="147" spans="1:33" ht="12.75">
      <c r="A147" t="s">
        <v>531</v>
      </c>
      <c r="B147" s="15" t="s">
        <v>532</v>
      </c>
      <c r="C147" s="36">
        <v>11120.045</v>
      </c>
      <c r="D147" s="41">
        <v>557</v>
      </c>
      <c r="E147" s="45">
        <v>11677.045</v>
      </c>
      <c r="F147" s="49">
        <v>6429</v>
      </c>
      <c r="G147" s="49">
        <v>3627</v>
      </c>
      <c r="H147" s="49">
        <v>6</v>
      </c>
      <c r="I147" s="49">
        <v>0</v>
      </c>
      <c r="J147" s="49">
        <v>95</v>
      </c>
      <c r="K147" s="50">
        <v>0</v>
      </c>
      <c r="L147" s="50">
        <v>2786</v>
      </c>
      <c r="M147" s="50">
        <v>557</v>
      </c>
      <c r="N147" s="50">
        <v>0</v>
      </c>
      <c r="O147" s="50">
        <v>8908.0224</v>
      </c>
      <c r="P147" s="50">
        <v>3168.7999999999997</v>
      </c>
      <c r="Q147" s="50">
        <v>-2368.1</v>
      </c>
      <c r="R147" s="50">
        <v>-0.17</v>
      </c>
      <c r="S147" s="50">
        <v>9708.5524</v>
      </c>
      <c r="T147" s="50">
        <v>11677.045</v>
      </c>
      <c r="U147" s="50">
        <v>9925.48825</v>
      </c>
      <c r="V147" s="50">
        <v>-216.93584999999985</v>
      </c>
      <c r="W147" s="50">
        <v>-151.8550949999999</v>
      </c>
      <c r="X147" s="51">
        <v>0.987</v>
      </c>
      <c r="Y147" s="52">
        <v>3227</v>
      </c>
      <c r="Z147" s="46">
        <v>11525.243415</v>
      </c>
      <c r="AA147" s="46">
        <v>11684.283960718858</v>
      </c>
      <c r="AB147" s="46">
        <v>3620.7883361384743</v>
      </c>
      <c r="AC147" s="46">
        <v>-199.41739567855484</v>
      </c>
      <c r="AD147" s="46">
        <v>0</v>
      </c>
      <c r="AE147" s="46">
        <v>643520</v>
      </c>
      <c r="AF147" s="15" t="s">
        <v>532</v>
      </c>
      <c r="AG147" t="b">
        <f t="shared" si="2"/>
        <v>1</v>
      </c>
    </row>
    <row r="148" spans="1:33" ht="12.75">
      <c r="A148" t="s">
        <v>351</v>
      </c>
      <c r="B148" s="15" t="s">
        <v>352</v>
      </c>
      <c r="C148" s="36">
        <v>117408.077</v>
      </c>
      <c r="D148" s="41">
        <v>7580</v>
      </c>
      <c r="E148" s="45">
        <v>124988.077</v>
      </c>
      <c r="F148" s="49">
        <v>61361</v>
      </c>
      <c r="G148" s="49">
        <v>2357</v>
      </c>
      <c r="H148" s="49">
        <v>280</v>
      </c>
      <c r="I148" s="49">
        <v>0</v>
      </c>
      <c r="J148" s="49">
        <v>414</v>
      </c>
      <c r="K148" s="50">
        <v>3</v>
      </c>
      <c r="L148" s="50">
        <v>14661</v>
      </c>
      <c r="M148" s="50">
        <v>7580</v>
      </c>
      <c r="N148" s="50">
        <v>25</v>
      </c>
      <c r="O148" s="50">
        <v>85021.80159999999</v>
      </c>
      <c r="P148" s="50">
        <v>2593.35</v>
      </c>
      <c r="Q148" s="50">
        <v>-12485.65</v>
      </c>
      <c r="R148" s="50">
        <v>3950.63</v>
      </c>
      <c r="S148" s="50">
        <v>79080.1316</v>
      </c>
      <c r="T148" s="50">
        <v>124988.077</v>
      </c>
      <c r="U148" s="50">
        <v>106239.86545</v>
      </c>
      <c r="V148" s="50">
        <v>-27159.733850000004</v>
      </c>
      <c r="W148" s="50">
        <v>-19011.813695</v>
      </c>
      <c r="X148" s="51">
        <v>0.848</v>
      </c>
      <c r="Y148" s="52">
        <v>23750</v>
      </c>
      <c r="Z148" s="46">
        <v>105989.889296</v>
      </c>
      <c r="AA148" s="46">
        <v>107452.47791364067</v>
      </c>
      <c r="AB148" s="46">
        <v>4524.314859521713</v>
      </c>
      <c r="AC148" s="46">
        <v>704.1091277046835</v>
      </c>
      <c r="AD148" s="46">
        <v>16722592</v>
      </c>
      <c r="AE148" s="46">
        <v>0</v>
      </c>
      <c r="AF148" s="15" t="s">
        <v>352</v>
      </c>
      <c r="AG148" t="b">
        <f t="shared" si="2"/>
        <v>1</v>
      </c>
    </row>
    <row r="149" spans="1:33" ht="12.75">
      <c r="A149" t="s">
        <v>313</v>
      </c>
      <c r="B149" s="15" t="s">
        <v>314</v>
      </c>
      <c r="C149" s="36">
        <v>115044.62300000002</v>
      </c>
      <c r="D149" s="41">
        <v>22311</v>
      </c>
      <c r="E149" s="45">
        <v>137355.62300000002</v>
      </c>
      <c r="F149" s="49">
        <v>59483</v>
      </c>
      <c r="G149" s="49">
        <v>6509</v>
      </c>
      <c r="H149" s="49">
        <v>3433</v>
      </c>
      <c r="I149" s="49">
        <v>0</v>
      </c>
      <c r="J149" s="49">
        <v>4192</v>
      </c>
      <c r="K149" s="50">
        <v>299</v>
      </c>
      <c r="L149" s="50">
        <v>11895</v>
      </c>
      <c r="M149" s="50">
        <v>22311</v>
      </c>
      <c r="N149" s="50">
        <v>155</v>
      </c>
      <c r="O149" s="50">
        <v>82419.6448</v>
      </c>
      <c r="P149" s="50">
        <v>12013.9</v>
      </c>
      <c r="Q149" s="50">
        <v>-10496.65</v>
      </c>
      <c r="R149" s="50">
        <v>16942.2</v>
      </c>
      <c r="S149" s="50">
        <v>100879.09479999999</v>
      </c>
      <c r="T149" s="50">
        <v>137355.62300000002</v>
      </c>
      <c r="U149" s="50">
        <v>116752.27955000002</v>
      </c>
      <c r="V149" s="50">
        <v>-15873.18475000003</v>
      </c>
      <c r="W149" s="50">
        <v>-11111.22932500002</v>
      </c>
      <c r="X149" s="51">
        <v>0.919</v>
      </c>
      <c r="Y149" s="52">
        <v>33806</v>
      </c>
      <c r="Z149" s="46">
        <v>126229.81753700002</v>
      </c>
      <c r="AA149" s="46">
        <v>127971.70344293656</v>
      </c>
      <c r="AB149" s="46">
        <v>3785.473094803779</v>
      </c>
      <c r="AC149" s="46">
        <v>-34.73263701325004</v>
      </c>
      <c r="AD149" s="46">
        <v>0</v>
      </c>
      <c r="AE149" s="46">
        <v>1174172</v>
      </c>
      <c r="AF149" s="15" t="s">
        <v>314</v>
      </c>
      <c r="AG149" t="b">
        <f t="shared" si="2"/>
        <v>1</v>
      </c>
    </row>
    <row r="150" spans="1:33" ht="12.75">
      <c r="A150" t="s">
        <v>147</v>
      </c>
      <c r="B150" s="15" t="s">
        <v>148</v>
      </c>
      <c r="C150" s="36">
        <v>25757.986</v>
      </c>
      <c r="D150" s="41">
        <v>2722</v>
      </c>
      <c r="E150" s="45">
        <v>28479.986</v>
      </c>
      <c r="F150" s="49">
        <v>22050</v>
      </c>
      <c r="G150" s="49">
        <v>235</v>
      </c>
      <c r="H150" s="49">
        <v>2190</v>
      </c>
      <c r="I150" s="49">
        <v>1229</v>
      </c>
      <c r="J150" s="49">
        <v>0</v>
      </c>
      <c r="K150" s="50">
        <v>2042</v>
      </c>
      <c r="L150" s="50">
        <v>3774</v>
      </c>
      <c r="M150" s="50">
        <v>2722</v>
      </c>
      <c r="N150" s="50">
        <v>0</v>
      </c>
      <c r="O150" s="50">
        <v>30552.48</v>
      </c>
      <c r="P150" s="50">
        <v>3105.9</v>
      </c>
      <c r="Q150" s="50">
        <v>-4943.599999999999</v>
      </c>
      <c r="R150" s="50">
        <v>1672.1200000000001</v>
      </c>
      <c r="S150" s="50">
        <v>30386.899999999998</v>
      </c>
      <c r="T150" s="50">
        <v>28479.986</v>
      </c>
      <c r="U150" s="50">
        <v>24207.9881</v>
      </c>
      <c r="V150" s="50">
        <v>6178.911899999999</v>
      </c>
      <c r="W150" s="50">
        <v>4325.238329999999</v>
      </c>
      <c r="X150" s="51">
        <v>1.152</v>
      </c>
      <c r="Y150" s="52">
        <v>9528</v>
      </c>
      <c r="Z150" s="46">
        <v>32808.943871999996</v>
      </c>
      <c r="AA150" s="46">
        <v>33261.685054981965</v>
      </c>
      <c r="AB150" s="46">
        <v>3490.9409167697277</v>
      </c>
      <c r="AC150" s="46">
        <v>-329.26481504730145</v>
      </c>
      <c r="AD150" s="46">
        <v>0</v>
      </c>
      <c r="AE150" s="46">
        <v>3137235</v>
      </c>
      <c r="AF150" s="15" t="s">
        <v>148</v>
      </c>
      <c r="AG150" t="b">
        <f t="shared" si="2"/>
        <v>1</v>
      </c>
    </row>
    <row r="151" spans="1:33" ht="12.75">
      <c r="A151" t="s">
        <v>309</v>
      </c>
      <c r="B151" s="15" t="s">
        <v>310</v>
      </c>
      <c r="C151" s="36">
        <v>56778.742</v>
      </c>
      <c r="D151" s="41">
        <v>3693</v>
      </c>
      <c r="E151" s="45">
        <v>60471.742</v>
      </c>
      <c r="F151" s="49">
        <v>39974</v>
      </c>
      <c r="G151" s="49">
        <v>3741</v>
      </c>
      <c r="H151" s="49">
        <v>1181</v>
      </c>
      <c r="I151" s="49">
        <v>0</v>
      </c>
      <c r="J151" s="49">
        <v>2809</v>
      </c>
      <c r="K151" s="50">
        <v>484</v>
      </c>
      <c r="L151" s="50">
        <v>16500</v>
      </c>
      <c r="M151" s="50">
        <v>3693</v>
      </c>
      <c r="N151" s="50">
        <v>368</v>
      </c>
      <c r="O151" s="50">
        <v>55387.9744</v>
      </c>
      <c r="P151" s="50">
        <v>6571.349999999999</v>
      </c>
      <c r="Q151" s="50">
        <v>-14749.199999999999</v>
      </c>
      <c r="R151" s="50">
        <v>334.05</v>
      </c>
      <c r="S151" s="50">
        <v>47544.1744</v>
      </c>
      <c r="T151" s="50">
        <v>60471.742</v>
      </c>
      <c r="U151" s="50">
        <v>51400.9807</v>
      </c>
      <c r="V151" s="50">
        <v>-3856.8062999999966</v>
      </c>
      <c r="W151" s="50">
        <v>-2699.7644099999975</v>
      </c>
      <c r="X151" s="51">
        <v>0.955</v>
      </c>
      <c r="Y151" s="52">
        <v>9082</v>
      </c>
      <c r="Z151" s="46">
        <v>57750.513609999995</v>
      </c>
      <c r="AA151" s="46">
        <v>58547.431546511856</v>
      </c>
      <c r="AB151" s="46">
        <v>6446.535074489304</v>
      </c>
      <c r="AC151" s="46">
        <v>2626.329342672275</v>
      </c>
      <c r="AD151" s="46">
        <v>23852323</v>
      </c>
      <c r="AE151" s="46">
        <v>0</v>
      </c>
      <c r="AF151" s="15" t="s">
        <v>310</v>
      </c>
      <c r="AG151" t="b">
        <f t="shared" si="2"/>
        <v>1</v>
      </c>
    </row>
    <row r="152" spans="1:33" ht="12.75">
      <c r="A152" t="s">
        <v>109</v>
      </c>
      <c r="B152" s="15" t="s">
        <v>110</v>
      </c>
      <c r="C152" s="36">
        <v>93914.273</v>
      </c>
      <c r="D152" s="41">
        <v>13583</v>
      </c>
      <c r="E152" s="45">
        <v>107497.273</v>
      </c>
      <c r="F152" s="49">
        <v>103725</v>
      </c>
      <c r="G152" s="49">
        <v>7909</v>
      </c>
      <c r="H152" s="49">
        <v>4767</v>
      </c>
      <c r="I152" s="49">
        <v>0</v>
      </c>
      <c r="J152" s="49">
        <v>5287</v>
      </c>
      <c r="K152" s="50">
        <v>3337</v>
      </c>
      <c r="L152" s="50">
        <v>59401</v>
      </c>
      <c r="M152" s="50">
        <v>13583</v>
      </c>
      <c r="N152" s="50">
        <v>104</v>
      </c>
      <c r="O152" s="50">
        <v>143721.36</v>
      </c>
      <c r="P152" s="50">
        <v>15268.55</v>
      </c>
      <c r="Q152" s="50">
        <v>-53415.7</v>
      </c>
      <c r="R152" s="50">
        <v>1447.38</v>
      </c>
      <c r="S152" s="50">
        <v>107021.59</v>
      </c>
      <c r="T152" s="50">
        <v>107497.273</v>
      </c>
      <c r="U152" s="50">
        <v>91372.68205</v>
      </c>
      <c r="V152" s="50">
        <v>15648.907949999993</v>
      </c>
      <c r="W152" s="50">
        <v>10954.235564999995</v>
      </c>
      <c r="X152" s="51">
        <v>1.102</v>
      </c>
      <c r="Y152" s="52">
        <v>26076</v>
      </c>
      <c r="Z152" s="46">
        <v>118461.99484600002</v>
      </c>
      <c r="AA152" s="46">
        <v>120096.69006490809</v>
      </c>
      <c r="AB152" s="46">
        <v>4605.640821633229</v>
      </c>
      <c r="AC152" s="46">
        <v>785.4350898162002</v>
      </c>
      <c r="AD152" s="46">
        <v>20481005</v>
      </c>
      <c r="AE152" s="46">
        <v>0</v>
      </c>
      <c r="AF152" s="15" t="s">
        <v>110</v>
      </c>
      <c r="AG152" t="b">
        <f t="shared" si="2"/>
        <v>1</v>
      </c>
    </row>
    <row r="153" spans="1:33" ht="12.75">
      <c r="A153" t="s">
        <v>457</v>
      </c>
      <c r="B153" s="15" t="s">
        <v>458</v>
      </c>
      <c r="C153" s="36">
        <v>88205.448</v>
      </c>
      <c r="D153" s="41">
        <v>11399</v>
      </c>
      <c r="E153" s="45">
        <v>99604.448</v>
      </c>
      <c r="F153" s="49">
        <v>52989</v>
      </c>
      <c r="G153" s="49">
        <v>4435</v>
      </c>
      <c r="H153" s="49">
        <v>1779</v>
      </c>
      <c r="I153" s="49">
        <v>0</v>
      </c>
      <c r="J153" s="49">
        <v>4649</v>
      </c>
      <c r="K153" s="50">
        <v>905</v>
      </c>
      <c r="L153" s="50">
        <v>13128</v>
      </c>
      <c r="M153" s="50">
        <v>11399</v>
      </c>
      <c r="N153" s="50">
        <v>1440</v>
      </c>
      <c r="O153" s="50">
        <v>73421.5584</v>
      </c>
      <c r="P153" s="50">
        <v>9233.55</v>
      </c>
      <c r="Q153" s="50">
        <v>-13152.05</v>
      </c>
      <c r="R153" s="50">
        <v>7457.39</v>
      </c>
      <c r="S153" s="50">
        <v>76960.4484</v>
      </c>
      <c r="T153" s="50">
        <v>99604.448</v>
      </c>
      <c r="U153" s="50">
        <v>84663.78080000001</v>
      </c>
      <c r="V153" s="50">
        <v>-7703.332400000014</v>
      </c>
      <c r="W153" s="50">
        <v>-5392.3326800000095</v>
      </c>
      <c r="X153" s="51">
        <v>0.946</v>
      </c>
      <c r="Y153" s="52">
        <v>20114</v>
      </c>
      <c r="Z153" s="46">
        <v>94225.807808</v>
      </c>
      <c r="AA153" s="46">
        <v>95526.06007643197</v>
      </c>
      <c r="AB153" s="46">
        <v>4749.232379259818</v>
      </c>
      <c r="AC153" s="46">
        <v>929.026647442789</v>
      </c>
      <c r="AD153" s="46">
        <v>18686442</v>
      </c>
      <c r="AE153" s="46">
        <v>0</v>
      </c>
      <c r="AF153" s="15" t="s">
        <v>458</v>
      </c>
      <c r="AG153" t="b">
        <f t="shared" si="2"/>
        <v>1</v>
      </c>
    </row>
    <row r="154" spans="1:33" ht="12.75">
      <c r="A154" t="s">
        <v>105</v>
      </c>
      <c r="B154" s="15" t="s">
        <v>106</v>
      </c>
      <c r="C154" s="36">
        <v>150643.735</v>
      </c>
      <c r="D154" s="41">
        <v>24102</v>
      </c>
      <c r="E154" s="45">
        <v>174745.735</v>
      </c>
      <c r="F154" s="49">
        <v>100693</v>
      </c>
      <c r="G154" s="49">
        <v>14569</v>
      </c>
      <c r="H154" s="49">
        <v>6597</v>
      </c>
      <c r="I154" s="49">
        <v>0</v>
      </c>
      <c r="J154" s="49">
        <v>4074</v>
      </c>
      <c r="K154" s="50">
        <v>574</v>
      </c>
      <c r="L154" s="50">
        <v>31451</v>
      </c>
      <c r="M154" s="50">
        <v>24102</v>
      </c>
      <c r="N154" s="50">
        <v>234</v>
      </c>
      <c r="O154" s="50">
        <v>139520.22079999998</v>
      </c>
      <c r="P154" s="50">
        <v>21454</v>
      </c>
      <c r="Q154" s="50">
        <v>-27420.149999999998</v>
      </c>
      <c r="R154" s="50">
        <v>15140.03</v>
      </c>
      <c r="S154" s="50">
        <v>148694.1008</v>
      </c>
      <c r="T154" s="50">
        <v>174745.735</v>
      </c>
      <c r="U154" s="50">
        <v>148533.87475</v>
      </c>
      <c r="V154" s="50">
        <v>160.22604999999749</v>
      </c>
      <c r="W154" s="50">
        <v>112.15823499999823</v>
      </c>
      <c r="X154" s="51">
        <v>1.001</v>
      </c>
      <c r="Y154" s="52">
        <v>41815</v>
      </c>
      <c r="Z154" s="46">
        <v>174920.48073499996</v>
      </c>
      <c r="AA154" s="46">
        <v>177334.26478378562</v>
      </c>
      <c r="AB154" s="46">
        <v>4240.924663010537</v>
      </c>
      <c r="AC154" s="46">
        <v>420.71893119350807</v>
      </c>
      <c r="AD154" s="46">
        <v>17592362</v>
      </c>
      <c r="AE154" s="46">
        <v>0</v>
      </c>
      <c r="AF154" s="15" t="s">
        <v>106</v>
      </c>
      <c r="AG154" t="b">
        <f t="shared" si="2"/>
        <v>1</v>
      </c>
    </row>
    <row r="155" spans="1:33" ht="12.75">
      <c r="A155" t="s">
        <v>115</v>
      </c>
      <c r="B155" s="15" t="s">
        <v>116</v>
      </c>
      <c r="C155" s="36">
        <v>16495.822</v>
      </c>
      <c r="D155" s="41">
        <v>4568</v>
      </c>
      <c r="E155" s="45">
        <v>21063.822</v>
      </c>
      <c r="F155" s="49">
        <v>11680</v>
      </c>
      <c r="G155" s="49">
        <v>1554</v>
      </c>
      <c r="H155" s="49">
        <v>353</v>
      </c>
      <c r="I155" s="49">
        <v>0</v>
      </c>
      <c r="J155" s="49">
        <v>1557</v>
      </c>
      <c r="K155" s="50">
        <v>1</v>
      </c>
      <c r="L155" s="50">
        <v>6627</v>
      </c>
      <c r="M155" s="50">
        <v>4568</v>
      </c>
      <c r="N155" s="50">
        <v>7</v>
      </c>
      <c r="O155" s="50">
        <v>16183.807999999999</v>
      </c>
      <c r="P155" s="50">
        <v>2944.4</v>
      </c>
      <c r="Q155" s="50">
        <v>-5639.75</v>
      </c>
      <c r="R155" s="50">
        <v>2756.21</v>
      </c>
      <c r="S155" s="50">
        <v>16244.667999999998</v>
      </c>
      <c r="T155" s="50">
        <v>21063.822</v>
      </c>
      <c r="U155" s="50">
        <v>17904.2487</v>
      </c>
      <c r="V155" s="50">
        <v>-1659.5807000000023</v>
      </c>
      <c r="W155" s="50">
        <v>-1161.7064900000014</v>
      </c>
      <c r="X155" s="51">
        <v>0.945</v>
      </c>
      <c r="Y155" s="52">
        <v>7019</v>
      </c>
      <c r="Z155" s="46">
        <v>19905.31179</v>
      </c>
      <c r="AA155" s="46">
        <v>20179.991598121484</v>
      </c>
      <c r="AB155" s="46">
        <v>2875.052229394712</v>
      </c>
      <c r="AC155" s="46">
        <v>-945.1535024223172</v>
      </c>
      <c r="AD155" s="46">
        <v>0</v>
      </c>
      <c r="AE155" s="46">
        <v>6634032</v>
      </c>
      <c r="AF155" s="15" t="s">
        <v>116</v>
      </c>
      <c r="AG155" t="b">
        <f t="shared" si="2"/>
        <v>1</v>
      </c>
    </row>
    <row r="156" spans="1:33" ht="12.75">
      <c r="A156" t="s">
        <v>281</v>
      </c>
      <c r="B156" s="15" t="s">
        <v>282</v>
      </c>
      <c r="C156" s="36">
        <v>25425.764</v>
      </c>
      <c r="D156" s="41">
        <v>5525</v>
      </c>
      <c r="E156" s="45">
        <v>30950.764</v>
      </c>
      <c r="F156" s="49">
        <v>25848</v>
      </c>
      <c r="G156" s="49">
        <v>3580</v>
      </c>
      <c r="H156" s="49">
        <v>992</v>
      </c>
      <c r="I156" s="49">
        <v>0</v>
      </c>
      <c r="J156" s="49">
        <v>2847</v>
      </c>
      <c r="K156" s="50">
        <v>36</v>
      </c>
      <c r="L156" s="50">
        <v>11723</v>
      </c>
      <c r="M156" s="50">
        <v>5525</v>
      </c>
      <c r="N156" s="50">
        <v>2062</v>
      </c>
      <c r="O156" s="50">
        <v>35814.9888</v>
      </c>
      <c r="P156" s="50">
        <v>6306.15</v>
      </c>
      <c r="Q156" s="50">
        <v>-11747.85</v>
      </c>
      <c r="R156" s="50">
        <v>2703.34</v>
      </c>
      <c r="S156" s="50">
        <v>33076.6288</v>
      </c>
      <c r="T156" s="50">
        <v>30950.764</v>
      </c>
      <c r="U156" s="50">
        <v>26308.1494</v>
      </c>
      <c r="V156" s="50">
        <v>6768.4794</v>
      </c>
      <c r="W156" s="50">
        <v>4737.935579999999</v>
      </c>
      <c r="X156" s="51">
        <v>1.153</v>
      </c>
      <c r="Y156" s="52">
        <v>10218</v>
      </c>
      <c r="Z156" s="46">
        <v>35686.230892</v>
      </c>
      <c r="AA156" s="46">
        <v>36178.67668523385</v>
      </c>
      <c r="AB156" s="46">
        <v>3540.6808265055633</v>
      </c>
      <c r="AC156" s="46">
        <v>-279.5249053114658</v>
      </c>
      <c r="AD156" s="46">
        <v>0</v>
      </c>
      <c r="AE156" s="46">
        <v>2856185</v>
      </c>
      <c r="AF156" s="15" t="s">
        <v>282</v>
      </c>
      <c r="AG156" t="b">
        <f t="shared" si="2"/>
        <v>1</v>
      </c>
    </row>
    <row r="157" spans="1:33" ht="12.75">
      <c r="A157" t="s">
        <v>375</v>
      </c>
      <c r="B157" s="15" t="s">
        <v>376</v>
      </c>
      <c r="C157" s="36">
        <v>8053.743999999999</v>
      </c>
      <c r="D157" s="41">
        <v>2499</v>
      </c>
      <c r="E157" s="45">
        <v>10552.743999999999</v>
      </c>
      <c r="F157" s="49">
        <v>15098</v>
      </c>
      <c r="G157" s="49">
        <v>466</v>
      </c>
      <c r="H157" s="49">
        <v>569</v>
      </c>
      <c r="I157" s="49">
        <v>0</v>
      </c>
      <c r="J157" s="49">
        <v>1640</v>
      </c>
      <c r="K157" s="50">
        <v>0</v>
      </c>
      <c r="L157" s="50">
        <v>12755</v>
      </c>
      <c r="M157" s="50">
        <v>2499</v>
      </c>
      <c r="N157" s="50">
        <v>0</v>
      </c>
      <c r="O157" s="50">
        <v>20919.7888</v>
      </c>
      <c r="P157" s="50">
        <v>2273.75</v>
      </c>
      <c r="Q157" s="50">
        <v>-10841.75</v>
      </c>
      <c r="R157" s="50">
        <v>-44.2</v>
      </c>
      <c r="S157" s="50">
        <v>12307.588799999998</v>
      </c>
      <c r="T157" s="50">
        <v>10552.743999999999</v>
      </c>
      <c r="U157" s="50">
        <v>8969.8324</v>
      </c>
      <c r="V157" s="50">
        <v>3337.7563999999984</v>
      </c>
      <c r="W157" s="50">
        <v>2336.429479999999</v>
      </c>
      <c r="X157" s="51">
        <v>1.221</v>
      </c>
      <c r="Y157" s="52">
        <v>3717</v>
      </c>
      <c r="Z157" s="46">
        <v>12884.900424</v>
      </c>
      <c r="AA157" s="46">
        <v>13062.703314678998</v>
      </c>
      <c r="AB157" s="46">
        <v>3514.3135094643526</v>
      </c>
      <c r="AC157" s="46">
        <v>-305.8922223526765</v>
      </c>
      <c r="AD157" s="46">
        <v>0</v>
      </c>
      <c r="AE157" s="46">
        <v>1137001</v>
      </c>
      <c r="AF157" s="15" t="s">
        <v>376</v>
      </c>
      <c r="AG157" t="b">
        <f t="shared" si="2"/>
        <v>1</v>
      </c>
    </row>
    <row r="158" spans="1:33" ht="12.75">
      <c r="A158" t="s">
        <v>329</v>
      </c>
      <c r="B158" s="15" t="s">
        <v>330</v>
      </c>
      <c r="C158" s="36">
        <v>205719.009</v>
      </c>
      <c r="D158" s="41">
        <v>21245</v>
      </c>
      <c r="E158" s="45">
        <v>226964.009</v>
      </c>
      <c r="F158" s="49">
        <v>164490</v>
      </c>
      <c r="G158" s="49">
        <v>32210</v>
      </c>
      <c r="H158" s="49">
        <v>13811</v>
      </c>
      <c r="I158" s="49">
        <v>0</v>
      </c>
      <c r="J158" s="49">
        <v>3294</v>
      </c>
      <c r="K158" s="50">
        <v>10997</v>
      </c>
      <c r="L158" s="50">
        <v>41491</v>
      </c>
      <c r="M158" s="50">
        <v>21245</v>
      </c>
      <c r="N158" s="50">
        <v>12353</v>
      </c>
      <c r="O158" s="50">
        <v>227917.34399999998</v>
      </c>
      <c r="P158" s="50">
        <v>41917.75</v>
      </c>
      <c r="Q158" s="50">
        <v>-55114.85</v>
      </c>
      <c r="R158" s="50">
        <v>11004.78</v>
      </c>
      <c r="S158" s="50">
        <v>225725.02399999998</v>
      </c>
      <c r="T158" s="50">
        <v>226964.009</v>
      </c>
      <c r="U158" s="50">
        <v>192919.40764999998</v>
      </c>
      <c r="V158" s="50">
        <v>32805.61635</v>
      </c>
      <c r="W158" s="50">
        <v>22963.931444999995</v>
      </c>
      <c r="X158" s="51">
        <v>1.101</v>
      </c>
      <c r="Y158" s="52">
        <v>61358</v>
      </c>
      <c r="Z158" s="46">
        <v>249887.373909</v>
      </c>
      <c r="AA158" s="46">
        <v>253335.65026063134</v>
      </c>
      <c r="AB158" s="46">
        <v>4128.812058095625</v>
      </c>
      <c r="AC158" s="46">
        <v>308.6063262785956</v>
      </c>
      <c r="AD158" s="46">
        <v>18935467</v>
      </c>
      <c r="AE158" s="46">
        <v>0</v>
      </c>
      <c r="AF158" s="15" t="s">
        <v>330</v>
      </c>
      <c r="AG158" t="b">
        <f t="shared" si="2"/>
        <v>1</v>
      </c>
    </row>
    <row r="159" spans="1:33" ht="12.75">
      <c r="A159" t="s">
        <v>161</v>
      </c>
      <c r="B159" s="15" t="s">
        <v>162</v>
      </c>
      <c r="C159" s="36">
        <v>48261.388</v>
      </c>
      <c r="D159" s="41">
        <v>6021</v>
      </c>
      <c r="E159" s="45">
        <v>54282.388</v>
      </c>
      <c r="F159" s="49">
        <v>46263</v>
      </c>
      <c r="G159" s="49">
        <v>4162</v>
      </c>
      <c r="H159" s="49">
        <v>585</v>
      </c>
      <c r="I159" s="49">
        <v>0</v>
      </c>
      <c r="J159" s="49">
        <v>2262</v>
      </c>
      <c r="K159" s="50">
        <v>1</v>
      </c>
      <c r="L159" s="50">
        <v>23053</v>
      </c>
      <c r="M159" s="50">
        <v>6021</v>
      </c>
      <c r="N159" s="50">
        <v>0</v>
      </c>
      <c r="O159" s="50">
        <v>64102.0128</v>
      </c>
      <c r="P159" s="50">
        <v>5957.65</v>
      </c>
      <c r="Q159" s="50">
        <v>-19595.899999999998</v>
      </c>
      <c r="R159" s="50">
        <v>1198.8400000000001</v>
      </c>
      <c r="S159" s="50">
        <v>51662.60279999999</v>
      </c>
      <c r="T159" s="50">
        <v>54282.388</v>
      </c>
      <c r="U159" s="50">
        <v>46140.0298</v>
      </c>
      <c r="V159" s="50">
        <v>5522.572999999997</v>
      </c>
      <c r="W159" s="50">
        <v>3865.8010999999974</v>
      </c>
      <c r="X159" s="51">
        <v>1.071</v>
      </c>
      <c r="Y159" s="52">
        <v>12858</v>
      </c>
      <c r="Z159" s="46">
        <v>58136.437547999994</v>
      </c>
      <c r="AA159" s="46">
        <v>58938.68097322349</v>
      </c>
      <c r="AB159" s="46">
        <v>4583.814043647806</v>
      </c>
      <c r="AC159" s="46">
        <v>763.608311830777</v>
      </c>
      <c r="AD159" s="46">
        <v>9818476</v>
      </c>
      <c r="AE159" s="46">
        <v>0</v>
      </c>
      <c r="AF159" s="15" t="s">
        <v>162</v>
      </c>
      <c r="AG159" t="b">
        <f t="shared" si="2"/>
        <v>1</v>
      </c>
    </row>
    <row r="160" spans="1:33" ht="12.75">
      <c r="A160" t="s">
        <v>157</v>
      </c>
      <c r="B160" s="15" t="s">
        <v>158</v>
      </c>
      <c r="C160" s="36">
        <v>65924.334</v>
      </c>
      <c r="D160" s="41">
        <v>11118</v>
      </c>
      <c r="E160" s="45">
        <v>77042.334</v>
      </c>
      <c r="F160" s="49">
        <v>35469</v>
      </c>
      <c r="G160" s="49">
        <v>8898</v>
      </c>
      <c r="H160" s="49">
        <v>2022</v>
      </c>
      <c r="I160" s="49">
        <v>0</v>
      </c>
      <c r="J160" s="49">
        <v>2418</v>
      </c>
      <c r="K160" s="50">
        <v>0</v>
      </c>
      <c r="L160" s="50">
        <v>10721</v>
      </c>
      <c r="M160" s="50">
        <v>11118</v>
      </c>
      <c r="N160" s="50">
        <v>0</v>
      </c>
      <c r="O160" s="50">
        <v>49145.846399999995</v>
      </c>
      <c r="P160" s="50">
        <v>11337.3</v>
      </c>
      <c r="Q160" s="50">
        <v>-9112.85</v>
      </c>
      <c r="R160" s="50">
        <v>7627.7300000000005</v>
      </c>
      <c r="S160" s="50">
        <v>58998.026399999995</v>
      </c>
      <c r="T160" s="50">
        <v>77042.334</v>
      </c>
      <c r="U160" s="50">
        <v>65485.9839</v>
      </c>
      <c r="V160" s="50">
        <v>-6487.957500000004</v>
      </c>
      <c r="W160" s="50">
        <v>-4541.5702500000025</v>
      </c>
      <c r="X160" s="51">
        <v>0.941</v>
      </c>
      <c r="Y160" s="52">
        <v>14154</v>
      </c>
      <c r="Z160" s="46">
        <v>72496.836294</v>
      </c>
      <c r="AA160" s="46">
        <v>73497.24348644873</v>
      </c>
      <c r="AB160" s="46">
        <v>5192.683586720979</v>
      </c>
      <c r="AC160" s="46">
        <v>1372.4778549039502</v>
      </c>
      <c r="AD160" s="46">
        <v>19426052</v>
      </c>
      <c r="AE160" s="46">
        <v>0</v>
      </c>
      <c r="AF160" s="15" t="s">
        <v>158</v>
      </c>
      <c r="AG160" t="b">
        <f t="shared" si="2"/>
        <v>1</v>
      </c>
    </row>
    <row r="161" spans="1:33" ht="12.75">
      <c r="A161" t="s">
        <v>37</v>
      </c>
      <c r="B161" s="15" t="s">
        <v>38</v>
      </c>
      <c r="C161" s="36">
        <v>193483.138</v>
      </c>
      <c r="D161" s="41">
        <v>27659</v>
      </c>
      <c r="E161" s="45">
        <v>221142.138</v>
      </c>
      <c r="F161" s="49">
        <v>67928</v>
      </c>
      <c r="G161" s="49">
        <v>146989</v>
      </c>
      <c r="H161" s="49">
        <v>81365</v>
      </c>
      <c r="I161" s="49">
        <v>0</v>
      </c>
      <c r="J161" s="49">
        <v>5406</v>
      </c>
      <c r="K161" s="50">
        <v>63058</v>
      </c>
      <c r="L161" s="50">
        <v>37027</v>
      </c>
      <c r="M161" s="50">
        <v>27659</v>
      </c>
      <c r="N161" s="50">
        <v>4420</v>
      </c>
      <c r="O161" s="50">
        <v>94121.0368</v>
      </c>
      <c r="P161" s="50">
        <v>198696</v>
      </c>
      <c r="Q161" s="50">
        <v>-88829.25</v>
      </c>
      <c r="R161" s="50">
        <v>17215.56</v>
      </c>
      <c r="S161" s="50">
        <v>221203.3468</v>
      </c>
      <c r="T161" s="50">
        <v>221142.138</v>
      </c>
      <c r="U161" s="50">
        <v>187970.8173</v>
      </c>
      <c r="V161" s="50">
        <v>33232.529500000004</v>
      </c>
      <c r="W161" s="50">
        <v>23262.770650000002</v>
      </c>
      <c r="X161" s="51">
        <v>1.105</v>
      </c>
      <c r="Y161" s="52">
        <v>91316</v>
      </c>
      <c r="Z161" s="46">
        <v>244362.06249</v>
      </c>
      <c r="AA161" s="46">
        <v>247734.09328987144</v>
      </c>
      <c r="AB161" s="46">
        <v>2712.931942812557</v>
      </c>
      <c r="AC161" s="46">
        <v>-1107.2737890044723</v>
      </c>
      <c r="AD161" s="46">
        <v>0</v>
      </c>
      <c r="AE161" s="46">
        <v>101111813</v>
      </c>
      <c r="AF161" s="15" t="s">
        <v>38</v>
      </c>
      <c r="AG161" t="b">
        <f t="shared" si="2"/>
        <v>1</v>
      </c>
    </row>
    <row r="162" spans="1:33" ht="12.75">
      <c r="A162" t="s">
        <v>417</v>
      </c>
      <c r="B162" s="15" t="s">
        <v>418</v>
      </c>
      <c r="C162" s="36">
        <v>47995.245</v>
      </c>
      <c r="D162" s="41">
        <v>7940</v>
      </c>
      <c r="E162" s="45">
        <v>55935.245</v>
      </c>
      <c r="F162" s="49">
        <v>24101</v>
      </c>
      <c r="G162" s="49">
        <v>12338</v>
      </c>
      <c r="H162" s="49">
        <v>226</v>
      </c>
      <c r="I162" s="49">
        <v>0</v>
      </c>
      <c r="J162" s="49">
        <v>2068</v>
      </c>
      <c r="K162" s="50">
        <v>0</v>
      </c>
      <c r="L162" s="50">
        <v>9630</v>
      </c>
      <c r="M162" s="50">
        <v>7940</v>
      </c>
      <c r="N162" s="50">
        <v>0</v>
      </c>
      <c r="O162" s="50">
        <v>33394.3456</v>
      </c>
      <c r="P162" s="50">
        <v>12437.199999999999</v>
      </c>
      <c r="Q162" s="50">
        <v>-8185.5</v>
      </c>
      <c r="R162" s="50">
        <v>5111.900000000001</v>
      </c>
      <c r="S162" s="50">
        <v>42757.9456</v>
      </c>
      <c r="T162" s="50">
        <v>55935.245</v>
      </c>
      <c r="U162" s="50">
        <v>47544.95825</v>
      </c>
      <c r="V162" s="50">
        <v>-4787.012650000004</v>
      </c>
      <c r="W162" s="50">
        <v>-3350.908855000003</v>
      </c>
      <c r="X162" s="51">
        <v>0.94</v>
      </c>
      <c r="Y162" s="52">
        <v>10448</v>
      </c>
      <c r="Z162" s="46">
        <v>52579.1303</v>
      </c>
      <c r="AA162" s="46">
        <v>53304.686652714554</v>
      </c>
      <c r="AB162" s="46">
        <v>5101.9033932536895</v>
      </c>
      <c r="AC162" s="46">
        <v>1281.6976614366604</v>
      </c>
      <c r="AD162" s="46">
        <v>13391177</v>
      </c>
      <c r="AE162" s="46">
        <v>0</v>
      </c>
      <c r="AF162" s="15" t="s">
        <v>418</v>
      </c>
      <c r="AG162" t="b">
        <f t="shared" si="2"/>
        <v>1</v>
      </c>
    </row>
    <row r="163" spans="1:33" ht="12.75">
      <c r="A163" t="s">
        <v>430</v>
      </c>
      <c r="B163" s="15" t="s">
        <v>431</v>
      </c>
      <c r="C163" s="36">
        <v>14298.743999999999</v>
      </c>
      <c r="D163" s="41">
        <v>3590</v>
      </c>
      <c r="E163" s="45">
        <v>17888.744</v>
      </c>
      <c r="F163" s="49">
        <v>17575</v>
      </c>
      <c r="G163" s="49">
        <v>330</v>
      </c>
      <c r="H163" s="49">
        <v>1142</v>
      </c>
      <c r="I163" s="49">
        <v>0</v>
      </c>
      <c r="J163" s="49">
        <v>1658</v>
      </c>
      <c r="K163" s="50">
        <v>1379</v>
      </c>
      <c r="L163" s="50">
        <v>9908</v>
      </c>
      <c r="M163" s="50">
        <v>3590</v>
      </c>
      <c r="N163" s="50">
        <v>37</v>
      </c>
      <c r="O163" s="50">
        <v>24351.92</v>
      </c>
      <c r="P163" s="50">
        <v>2660.5</v>
      </c>
      <c r="Q163" s="50">
        <v>-9625.4</v>
      </c>
      <c r="R163" s="50">
        <v>1367.14</v>
      </c>
      <c r="S163" s="50">
        <v>18754.159999999996</v>
      </c>
      <c r="T163" s="50">
        <v>17888.744</v>
      </c>
      <c r="U163" s="50">
        <v>15205.432399999998</v>
      </c>
      <c r="V163" s="50">
        <v>3548.7275999999983</v>
      </c>
      <c r="W163" s="50">
        <v>2484.1093199999987</v>
      </c>
      <c r="X163" s="51">
        <v>1.139</v>
      </c>
      <c r="Y163" s="52">
        <v>5717</v>
      </c>
      <c r="Z163" s="46">
        <v>20375.279415999998</v>
      </c>
      <c r="AA163" s="46">
        <v>20656.444458751055</v>
      </c>
      <c r="AB163" s="46">
        <v>3613.161528555371</v>
      </c>
      <c r="AC163" s="46">
        <v>-207.0442032616579</v>
      </c>
      <c r="AD163" s="46">
        <v>0</v>
      </c>
      <c r="AE163" s="46">
        <v>1183672</v>
      </c>
      <c r="AF163" s="15" t="s">
        <v>431</v>
      </c>
      <c r="AG163" t="b">
        <f t="shared" si="2"/>
        <v>1</v>
      </c>
    </row>
    <row r="164" spans="1:33" ht="12.75">
      <c r="A164" t="s">
        <v>477</v>
      </c>
      <c r="B164" s="15" t="s">
        <v>478</v>
      </c>
      <c r="C164" s="36">
        <v>31600.042</v>
      </c>
      <c r="D164" s="41">
        <v>8304</v>
      </c>
      <c r="E164" s="45">
        <v>39904.042</v>
      </c>
      <c r="F164" s="49">
        <v>28347</v>
      </c>
      <c r="G164" s="49">
        <v>5523</v>
      </c>
      <c r="H164" s="49">
        <v>2814</v>
      </c>
      <c r="I164" s="49">
        <v>0</v>
      </c>
      <c r="J164" s="49">
        <v>1947</v>
      </c>
      <c r="K164" s="50">
        <v>2071</v>
      </c>
      <c r="L164" s="50">
        <v>18744</v>
      </c>
      <c r="M164" s="50">
        <v>8304</v>
      </c>
      <c r="N164" s="50">
        <v>840</v>
      </c>
      <c r="O164" s="50">
        <v>39277.6032</v>
      </c>
      <c r="P164" s="50">
        <v>8741.4</v>
      </c>
      <c r="Q164" s="50">
        <v>-18406.75</v>
      </c>
      <c r="R164" s="50">
        <v>3871.92</v>
      </c>
      <c r="S164" s="50">
        <v>33484.1732</v>
      </c>
      <c r="T164" s="50">
        <v>39904.042</v>
      </c>
      <c r="U164" s="50">
        <v>33918.4357</v>
      </c>
      <c r="V164" s="50">
        <v>-434.26250000000437</v>
      </c>
      <c r="W164" s="50">
        <v>-303.98375000000306</v>
      </c>
      <c r="X164" s="51">
        <v>0.992</v>
      </c>
      <c r="Y164" s="52">
        <v>9539</v>
      </c>
      <c r="Z164" s="46">
        <v>39584.809664</v>
      </c>
      <c r="AA164" s="46">
        <v>40131.05320129015</v>
      </c>
      <c r="AB164" s="46">
        <v>4207.0503408418235</v>
      </c>
      <c r="AC164" s="46">
        <v>386.8446090247944</v>
      </c>
      <c r="AD164" s="46">
        <v>3690111</v>
      </c>
      <c r="AE164" s="46">
        <v>0</v>
      </c>
      <c r="AF164" s="15" t="s">
        <v>478</v>
      </c>
      <c r="AG164" t="b">
        <f t="shared" si="2"/>
        <v>1</v>
      </c>
    </row>
    <row r="165" spans="1:33" ht="12.75">
      <c r="A165" t="s">
        <v>521</v>
      </c>
      <c r="B165" s="15" t="s">
        <v>522</v>
      </c>
      <c r="C165" s="36">
        <v>30379.392</v>
      </c>
      <c r="D165" s="41">
        <v>3617</v>
      </c>
      <c r="E165" s="45">
        <v>33996.392</v>
      </c>
      <c r="F165" s="49">
        <v>30924</v>
      </c>
      <c r="G165" s="49">
        <v>320</v>
      </c>
      <c r="H165" s="49">
        <v>192</v>
      </c>
      <c r="I165" s="49">
        <v>0</v>
      </c>
      <c r="J165" s="49">
        <v>2725</v>
      </c>
      <c r="K165" s="50">
        <v>6</v>
      </c>
      <c r="L165" s="50">
        <v>14556</v>
      </c>
      <c r="M165" s="50">
        <v>3617</v>
      </c>
      <c r="N165" s="50">
        <v>0</v>
      </c>
      <c r="O165" s="50">
        <v>42848.2944</v>
      </c>
      <c r="P165" s="50">
        <v>2751.45</v>
      </c>
      <c r="Q165" s="50">
        <v>-12377.699999999999</v>
      </c>
      <c r="R165" s="50">
        <v>599.9300000000001</v>
      </c>
      <c r="S165" s="50">
        <v>33821.9744</v>
      </c>
      <c r="T165" s="50">
        <v>33996.392</v>
      </c>
      <c r="U165" s="50">
        <v>28896.9332</v>
      </c>
      <c r="V165" s="50">
        <v>4925.0412</v>
      </c>
      <c r="W165" s="50">
        <v>3447.5288399999995</v>
      </c>
      <c r="X165" s="51">
        <v>1.101</v>
      </c>
      <c r="Y165" s="52">
        <v>7063</v>
      </c>
      <c r="Z165" s="46">
        <v>37430.027592</v>
      </c>
      <c r="AA165" s="46">
        <v>37946.53659750664</v>
      </c>
      <c r="AB165" s="46">
        <v>5372.5805744735435</v>
      </c>
      <c r="AC165" s="46">
        <v>1552.3748426565144</v>
      </c>
      <c r="AD165" s="46">
        <v>10964424</v>
      </c>
      <c r="AE165" s="46">
        <v>0</v>
      </c>
      <c r="AF165" s="15" t="s">
        <v>522</v>
      </c>
      <c r="AG165" t="b">
        <f t="shared" si="2"/>
        <v>1</v>
      </c>
    </row>
    <row r="166" spans="1:33" ht="12.75">
      <c r="A166" t="s">
        <v>101</v>
      </c>
      <c r="B166" s="15" t="s">
        <v>102</v>
      </c>
      <c r="C166" s="36">
        <v>568368.553</v>
      </c>
      <c r="D166" s="41">
        <v>60002</v>
      </c>
      <c r="E166" s="45">
        <v>628370.553</v>
      </c>
      <c r="F166" s="49">
        <v>284772</v>
      </c>
      <c r="G166" s="49">
        <v>91487</v>
      </c>
      <c r="H166" s="49">
        <v>15806</v>
      </c>
      <c r="I166" s="49">
        <v>0</v>
      </c>
      <c r="J166" s="49">
        <v>5188</v>
      </c>
      <c r="K166" s="50">
        <v>6146</v>
      </c>
      <c r="L166" s="50">
        <v>63419</v>
      </c>
      <c r="M166" s="50">
        <v>60002</v>
      </c>
      <c r="N166" s="50">
        <v>2419</v>
      </c>
      <c r="O166" s="50">
        <v>394580.0832</v>
      </c>
      <c r="P166" s="50">
        <v>95608.84999999999</v>
      </c>
      <c r="Q166" s="50">
        <v>-61186.4</v>
      </c>
      <c r="R166" s="50">
        <v>40220.47</v>
      </c>
      <c r="S166" s="50">
        <v>469223.00320000004</v>
      </c>
      <c r="T166" s="50">
        <v>628370.553</v>
      </c>
      <c r="U166" s="50">
        <v>534114.97005</v>
      </c>
      <c r="V166" s="50">
        <v>-64891.96684999997</v>
      </c>
      <c r="W166" s="50">
        <v>-45424.376794999975</v>
      </c>
      <c r="X166" s="51">
        <v>0.928</v>
      </c>
      <c r="Y166" s="52">
        <v>130646</v>
      </c>
      <c r="Z166" s="46">
        <v>583127.873184</v>
      </c>
      <c r="AA166" s="46">
        <v>591174.6425090069</v>
      </c>
      <c r="AB166" s="46">
        <v>4525.011424069676</v>
      </c>
      <c r="AC166" s="46">
        <v>704.8056922526466</v>
      </c>
      <c r="AD166" s="46">
        <v>92080044</v>
      </c>
      <c r="AE166" s="46">
        <v>0</v>
      </c>
      <c r="AF166" s="15" t="s">
        <v>102</v>
      </c>
      <c r="AG166" t="b">
        <f t="shared" si="2"/>
        <v>1</v>
      </c>
    </row>
    <row r="167" spans="1:33" ht="12.75">
      <c r="A167" t="s">
        <v>47</v>
      </c>
      <c r="B167" s="15" t="s">
        <v>48</v>
      </c>
      <c r="C167" s="36">
        <v>196030.675</v>
      </c>
      <c r="D167" s="41">
        <v>20259</v>
      </c>
      <c r="E167" s="45">
        <v>216289.675</v>
      </c>
      <c r="F167" s="49">
        <v>3542</v>
      </c>
      <c r="G167" s="49">
        <v>179433</v>
      </c>
      <c r="H167" s="49">
        <v>779</v>
      </c>
      <c r="I167" s="49">
        <v>2294</v>
      </c>
      <c r="J167" s="49">
        <v>0</v>
      </c>
      <c r="K167" s="50">
        <v>443</v>
      </c>
      <c r="L167" s="50">
        <v>578</v>
      </c>
      <c r="M167" s="50">
        <v>20259</v>
      </c>
      <c r="N167" s="50">
        <v>1878</v>
      </c>
      <c r="O167" s="50">
        <v>4907.7952</v>
      </c>
      <c r="P167" s="50">
        <v>155130.1</v>
      </c>
      <c r="Q167" s="50">
        <v>-2464.15</v>
      </c>
      <c r="R167" s="50">
        <v>17121.89</v>
      </c>
      <c r="S167" s="50">
        <v>174695.63519999996</v>
      </c>
      <c r="T167" s="50">
        <v>216289.675</v>
      </c>
      <c r="U167" s="50">
        <v>183846.22374999998</v>
      </c>
      <c r="V167" s="50">
        <v>-9150.588550000015</v>
      </c>
      <c r="W167" s="50">
        <v>-6405.41198500001</v>
      </c>
      <c r="X167" s="51">
        <v>0.97</v>
      </c>
      <c r="Y167" s="52">
        <v>56243</v>
      </c>
      <c r="Z167" s="46">
        <v>209800.98474999997</v>
      </c>
      <c r="AA167" s="46">
        <v>212696.0961073503</v>
      </c>
      <c r="AB167" s="46">
        <v>3781.7345466520337</v>
      </c>
      <c r="AC167" s="46">
        <v>-38.471185164995404</v>
      </c>
      <c r="AD167" s="46">
        <v>0</v>
      </c>
      <c r="AE167" s="46">
        <v>2163735</v>
      </c>
      <c r="AF167" s="15" t="s">
        <v>48</v>
      </c>
      <c r="AG167" t="b">
        <f t="shared" si="2"/>
        <v>1</v>
      </c>
    </row>
    <row r="168" spans="1:33" ht="12.75">
      <c r="A168" t="s">
        <v>529</v>
      </c>
      <c r="B168" s="15" t="s">
        <v>530</v>
      </c>
      <c r="C168" s="36">
        <v>19024.106</v>
      </c>
      <c r="D168" s="41">
        <v>2757</v>
      </c>
      <c r="E168" s="45">
        <v>21781.106</v>
      </c>
      <c r="F168" s="49">
        <v>16560</v>
      </c>
      <c r="G168" s="49">
        <v>23</v>
      </c>
      <c r="H168" s="49">
        <v>315</v>
      </c>
      <c r="I168" s="49">
        <v>5</v>
      </c>
      <c r="J168" s="49">
        <v>1200</v>
      </c>
      <c r="K168" s="50">
        <v>23</v>
      </c>
      <c r="L168" s="50">
        <v>6489</v>
      </c>
      <c r="M168" s="50">
        <v>2757</v>
      </c>
      <c r="N168" s="50">
        <v>183</v>
      </c>
      <c r="O168" s="50">
        <v>22945.536</v>
      </c>
      <c r="P168" s="50">
        <v>1311.55</v>
      </c>
      <c r="Q168" s="50">
        <v>-5690.75</v>
      </c>
      <c r="R168" s="50">
        <v>1240.3200000000002</v>
      </c>
      <c r="S168" s="50">
        <v>19806.656</v>
      </c>
      <c r="T168" s="50">
        <v>21781.106</v>
      </c>
      <c r="U168" s="50">
        <v>18513.9401</v>
      </c>
      <c r="V168" s="50">
        <v>1292.7158999999992</v>
      </c>
      <c r="W168" s="50">
        <v>904.9011299999994</v>
      </c>
      <c r="X168" s="51">
        <v>1.042</v>
      </c>
      <c r="Y168" s="52">
        <v>4254</v>
      </c>
      <c r="Z168" s="46">
        <v>22695.912452</v>
      </c>
      <c r="AA168" s="46">
        <v>23009.100657400995</v>
      </c>
      <c r="AB168" s="46">
        <v>5408.815387259285</v>
      </c>
      <c r="AC168" s="46">
        <v>1588.6096554422556</v>
      </c>
      <c r="AD168" s="46">
        <v>6757945</v>
      </c>
      <c r="AE168" s="46">
        <v>0</v>
      </c>
      <c r="AF168" s="15" t="s">
        <v>530</v>
      </c>
      <c r="AG168" t="b">
        <f t="shared" si="2"/>
        <v>1</v>
      </c>
    </row>
    <row r="169" spans="1:33" ht="12.75">
      <c r="A169" t="s">
        <v>167</v>
      </c>
      <c r="B169" s="15" t="s">
        <v>168</v>
      </c>
      <c r="C169" s="36">
        <v>81778.301</v>
      </c>
      <c r="D169" s="41">
        <v>12090</v>
      </c>
      <c r="E169" s="45">
        <v>93868.301</v>
      </c>
      <c r="F169" s="49">
        <v>80309</v>
      </c>
      <c r="G169" s="49">
        <v>1587</v>
      </c>
      <c r="H169" s="49">
        <v>9831</v>
      </c>
      <c r="I169" s="49">
        <v>0</v>
      </c>
      <c r="J169" s="49">
        <v>1302</v>
      </c>
      <c r="K169" s="50">
        <v>10696</v>
      </c>
      <c r="L169" s="50">
        <v>47922</v>
      </c>
      <c r="M169" s="50">
        <v>12090</v>
      </c>
      <c r="N169" s="50">
        <v>0</v>
      </c>
      <c r="O169" s="50">
        <v>111276.1504</v>
      </c>
      <c r="P169" s="50">
        <v>10812</v>
      </c>
      <c r="Q169" s="50">
        <v>-49825.299999999996</v>
      </c>
      <c r="R169" s="50">
        <v>2129.76</v>
      </c>
      <c r="S169" s="50">
        <v>74392.61039999999</v>
      </c>
      <c r="T169" s="50">
        <v>93868.301</v>
      </c>
      <c r="U169" s="50">
        <v>79788.05585</v>
      </c>
      <c r="V169" s="50">
        <v>-5395.445450000014</v>
      </c>
      <c r="W169" s="50">
        <v>-3776.8118150000096</v>
      </c>
      <c r="X169" s="51">
        <v>0.96</v>
      </c>
      <c r="Y169" s="52">
        <v>19647</v>
      </c>
      <c r="Z169" s="46">
        <v>90113.56896</v>
      </c>
      <c r="AA169" s="46">
        <v>91357.0751201753</v>
      </c>
      <c r="AB169" s="46">
        <v>4649.92493104165</v>
      </c>
      <c r="AC169" s="46">
        <v>829.7191992246208</v>
      </c>
      <c r="AD169" s="46">
        <v>16301493</v>
      </c>
      <c r="AE169" s="46">
        <v>0</v>
      </c>
      <c r="AF169" s="15" t="s">
        <v>168</v>
      </c>
      <c r="AG169" t="b">
        <f t="shared" si="2"/>
        <v>1</v>
      </c>
    </row>
    <row r="170" spans="1:33" ht="12.75">
      <c r="A170" t="s">
        <v>25</v>
      </c>
      <c r="B170" s="15" t="s">
        <v>26</v>
      </c>
      <c r="C170" s="36">
        <v>22286.24</v>
      </c>
      <c r="D170" s="41">
        <v>4355</v>
      </c>
      <c r="E170" s="45">
        <v>26641.24</v>
      </c>
      <c r="F170" s="49">
        <v>22859</v>
      </c>
      <c r="G170" s="49">
        <v>7285</v>
      </c>
      <c r="H170" s="49">
        <v>18224</v>
      </c>
      <c r="I170" s="49">
        <v>0</v>
      </c>
      <c r="J170" s="49">
        <v>0</v>
      </c>
      <c r="K170" s="50">
        <v>16307</v>
      </c>
      <c r="L170" s="50">
        <v>4671</v>
      </c>
      <c r="M170" s="50">
        <v>4355</v>
      </c>
      <c r="N170" s="50">
        <v>1010</v>
      </c>
      <c r="O170" s="50">
        <v>31673.430399999997</v>
      </c>
      <c r="P170" s="50">
        <v>21682.649999999998</v>
      </c>
      <c r="Q170" s="50">
        <v>-18689.8</v>
      </c>
      <c r="R170" s="50">
        <v>2907.6800000000003</v>
      </c>
      <c r="S170" s="50">
        <v>37573.960399999996</v>
      </c>
      <c r="T170" s="50">
        <v>26641.24</v>
      </c>
      <c r="U170" s="50">
        <v>22645.054</v>
      </c>
      <c r="V170" s="50">
        <v>14928.906399999996</v>
      </c>
      <c r="W170" s="50">
        <v>10450.234479999997</v>
      </c>
      <c r="X170" s="51">
        <v>1.392</v>
      </c>
      <c r="Y170" s="52">
        <v>9312</v>
      </c>
      <c r="Z170" s="46">
        <v>37084.60608</v>
      </c>
      <c r="AA170" s="46">
        <v>37596.348502815636</v>
      </c>
      <c r="AB170" s="46">
        <v>4037.4085591511634</v>
      </c>
      <c r="AC170" s="46">
        <v>217.20282733413433</v>
      </c>
      <c r="AD170" s="46">
        <v>2022593</v>
      </c>
      <c r="AE170" s="46">
        <v>0</v>
      </c>
      <c r="AF170" s="15" t="s">
        <v>26</v>
      </c>
      <c r="AG170" t="b">
        <f t="shared" si="2"/>
        <v>1</v>
      </c>
    </row>
    <row r="171" spans="1:33" ht="12.75">
      <c r="A171" t="s">
        <v>71</v>
      </c>
      <c r="B171" s="15" t="s">
        <v>72</v>
      </c>
      <c r="C171" s="36">
        <v>158861.925</v>
      </c>
      <c r="D171" s="41">
        <v>19205</v>
      </c>
      <c r="E171" s="45">
        <v>178066.925</v>
      </c>
      <c r="F171" s="49">
        <v>132365</v>
      </c>
      <c r="G171" s="49">
        <v>15016</v>
      </c>
      <c r="H171" s="49">
        <v>2319</v>
      </c>
      <c r="I171" s="49">
        <v>0</v>
      </c>
      <c r="J171" s="49">
        <v>11750</v>
      </c>
      <c r="K171" s="50">
        <v>111</v>
      </c>
      <c r="L171" s="50">
        <v>52507</v>
      </c>
      <c r="M171" s="50">
        <v>19205</v>
      </c>
      <c r="N171" s="50">
        <v>98</v>
      </c>
      <c r="O171" s="50">
        <v>183404.944</v>
      </c>
      <c r="P171" s="50">
        <v>24722.25</v>
      </c>
      <c r="Q171" s="50">
        <v>-44808.6</v>
      </c>
      <c r="R171" s="50">
        <v>7398.06</v>
      </c>
      <c r="S171" s="50">
        <v>170716.65399999998</v>
      </c>
      <c r="T171" s="50">
        <v>178066.925</v>
      </c>
      <c r="U171" s="50">
        <v>151356.88624999998</v>
      </c>
      <c r="V171" s="50">
        <v>19359.76775</v>
      </c>
      <c r="W171" s="50">
        <v>13551.837424999998</v>
      </c>
      <c r="X171" s="51">
        <v>1.076</v>
      </c>
      <c r="Y171" s="52">
        <v>51956</v>
      </c>
      <c r="Z171" s="46">
        <v>191600.0113</v>
      </c>
      <c r="AA171" s="46">
        <v>194243.961562884</v>
      </c>
      <c r="AB171" s="46">
        <v>3738.624250575179</v>
      </c>
      <c r="AC171" s="46">
        <v>-81.58148124185027</v>
      </c>
      <c r="AD171" s="46">
        <v>0</v>
      </c>
      <c r="AE171" s="46">
        <v>4238647</v>
      </c>
      <c r="AF171" s="15" t="s">
        <v>72</v>
      </c>
      <c r="AG171" t="b">
        <f t="shared" si="2"/>
        <v>1</v>
      </c>
    </row>
    <row r="172" spans="1:33" ht="12.75">
      <c r="A172" t="s">
        <v>51</v>
      </c>
      <c r="B172" s="15" t="s">
        <v>52</v>
      </c>
      <c r="C172" s="36">
        <v>83097.387</v>
      </c>
      <c r="D172" s="41">
        <v>14883</v>
      </c>
      <c r="E172" s="45">
        <v>97980.387</v>
      </c>
      <c r="F172" s="49">
        <v>60453</v>
      </c>
      <c r="G172" s="49">
        <v>16196</v>
      </c>
      <c r="H172" s="49">
        <v>2320</v>
      </c>
      <c r="I172" s="49">
        <v>0</v>
      </c>
      <c r="J172" s="49">
        <v>5646</v>
      </c>
      <c r="K172" s="50">
        <v>2887</v>
      </c>
      <c r="L172" s="50">
        <v>39372</v>
      </c>
      <c r="M172" s="50">
        <v>14883</v>
      </c>
      <c r="N172" s="50">
        <v>243</v>
      </c>
      <c r="O172" s="50">
        <v>83763.6768</v>
      </c>
      <c r="P172" s="50">
        <v>20537.7</v>
      </c>
      <c r="Q172" s="50">
        <v>-36126.7</v>
      </c>
      <c r="R172" s="50">
        <v>5957.31</v>
      </c>
      <c r="S172" s="50">
        <v>74131.9868</v>
      </c>
      <c r="T172" s="50">
        <v>97980.387</v>
      </c>
      <c r="U172" s="50">
        <v>83283.32895</v>
      </c>
      <c r="V172" s="50">
        <v>-9151.342149999997</v>
      </c>
      <c r="W172" s="50">
        <v>-6405.939504999998</v>
      </c>
      <c r="X172" s="51">
        <v>0.935</v>
      </c>
      <c r="Y172" s="52">
        <v>26192</v>
      </c>
      <c r="Z172" s="46">
        <v>91611.66184500001</v>
      </c>
      <c r="AA172" s="46">
        <v>92875.84067137321</v>
      </c>
      <c r="AB172" s="46">
        <v>3545.96215147271</v>
      </c>
      <c r="AC172" s="46">
        <v>-274.24358034431907</v>
      </c>
      <c r="AD172" s="46">
        <v>0</v>
      </c>
      <c r="AE172" s="46">
        <v>7182988</v>
      </c>
      <c r="AF172" s="15" t="s">
        <v>52</v>
      </c>
      <c r="AG172" t="b">
        <f t="shared" si="2"/>
        <v>1</v>
      </c>
    </row>
    <row r="173" spans="1:33" ht="12.75">
      <c r="A173" t="s">
        <v>125</v>
      </c>
      <c r="B173" s="15" t="s">
        <v>126</v>
      </c>
      <c r="C173" s="36">
        <v>94264.057</v>
      </c>
      <c r="D173" s="41">
        <v>19831</v>
      </c>
      <c r="E173" s="45">
        <v>114095.057</v>
      </c>
      <c r="F173" s="49">
        <v>81614</v>
      </c>
      <c r="G173" s="49">
        <v>11487</v>
      </c>
      <c r="H173" s="49">
        <v>2470</v>
      </c>
      <c r="I173" s="49">
        <v>0</v>
      </c>
      <c r="J173" s="49">
        <v>2873</v>
      </c>
      <c r="K173" s="50">
        <v>1499</v>
      </c>
      <c r="L173" s="50">
        <v>39161</v>
      </c>
      <c r="M173" s="50">
        <v>19831</v>
      </c>
      <c r="N173" s="50">
        <v>1572</v>
      </c>
      <c r="O173" s="50">
        <v>113084.3584</v>
      </c>
      <c r="P173" s="50">
        <v>14305.5</v>
      </c>
      <c r="Q173" s="50">
        <v>-35897.2</v>
      </c>
      <c r="R173" s="50">
        <v>10198.980000000001</v>
      </c>
      <c r="S173" s="50">
        <v>101691.6384</v>
      </c>
      <c r="T173" s="50">
        <v>114095.057</v>
      </c>
      <c r="U173" s="50">
        <v>96980.79845</v>
      </c>
      <c r="V173" s="50">
        <v>4710.839949999994</v>
      </c>
      <c r="W173" s="50">
        <v>3297.5879649999956</v>
      </c>
      <c r="X173" s="51">
        <v>1.029</v>
      </c>
      <c r="Y173" s="52">
        <v>29375</v>
      </c>
      <c r="Z173" s="46">
        <v>117403.81365299999</v>
      </c>
      <c r="AA173" s="46">
        <v>119023.90668882661</v>
      </c>
      <c r="AB173" s="46">
        <v>4051.8776745132463</v>
      </c>
      <c r="AC173" s="46">
        <v>231.67194269621723</v>
      </c>
      <c r="AD173" s="46">
        <v>6805363</v>
      </c>
      <c r="AE173" s="46">
        <v>0</v>
      </c>
      <c r="AF173" s="15" t="s">
        <v>126</v>
      </c>
      <c r="AG173" t="b">
        <f t="shared" si="2"/>
        <v>1</v>
      </c>
    </row>
    <row r="174" spans="1:33" ht="12.75">
      <c r="A174" t="s">
        <v>471</v>
      </c>
      <c r="B174" s="15" t="s">
        <v>472</v>
      </c>
      <c r="C174" s="36">
        <v>18629.895</v>
      </c>
      <c r="D174" s="41">
        <v>6745</v>
      </c>
      <c r="E174" s="45">
        <v>25374.895</v>
      </c>
      <c r="F174" s="49">
        <v>10839</v>
      </c>
      <c r="G174" s="49">
        <v>5047</v>
      </c>
      <c r="H174" s="49">
        <v>26</v>
      </c>
      <c r="I174" s="49">
        <v>0</v>
      </c>
      <c r="J174" s="49">
        <v>1499</v>
      </c>
      <c r="K174" s="50">
        <v>10</v>
      </c>
      <c r="L174" s="50">
        <v>3570</v>
      </c>
      <c r="M174" s="50">
        <v>6745</v>
      </c>
      <c r="N174" s="50">
        <v>0</v>
      </c>
      <c r="O174" s="50">
        <v>15018.518399999999</v>
      </c>
      <c r="P174" s="50">
        <v>5586.2</v>
      </c>
      <c r="Q174" s="50">
        <v>-3043</v>
      </c>
      <c r="R174" s="50">
        <v>5126.35</v>
      </c>
      <c r="S174" s="50">
        <v>22688.068399999996</v>
      </c>
      <c r="T174" s="50">
        <v>25374.895</v>
      </c>
      <c r="U174" s="50">
        <v>21568.66075</v>
      </c>
      <c r="V174" s="50">
        <v>1119.4076499999974</v>
      </c>
      <c r="W174" s="50">
        <v>783.5853549999981</v>
      </c>
      <c r="X174" s="51">
        <v>1.031</v>
      </c>
      <c r="Y174" s="52">
        <v>5899</v>
      </c>
      <c r="Z174" s="46">
        <v>26161.516744999997</v>
      </c>
      <c r="AA174" s="46">
        <v>26522.527940177242</v>
      </c>
      <c r="AB174" s="46">
        <v>4496.105770499617</v>
      </c>
      <c r="AC174" s="46">
        <v>675.9000386825883</v>
      </c>
      <c r="AD174" s="46">
        <v>3987134</v>
      </c>
      <c r="AE174" s="46">
        <v>0</v>
      </c>
      <c r="AF174" s="15" t="s">
        <v>472</v>
      </c>
      <c r="AG174" t="b">
        <f t="shared" si="2"/>
        <v>1</v>
      </c>
    </row>
    <row r="175" spans="1:33" ht="12.75">
      <c r="A175" t="s">
        <v>179</v>
      </c>
      <c r="B175" s="15" t="s">
        <v>180</v>
      </c>
      <c r="C175" s="36">
        <v>50470.754</v>
      </c>
      <c r="D175" s="41">
        <v>7434</v>
      </c>
      <c r="E175" s="45">
        <v>57904.754</v>
      </c>
      <c r="F175" s="49">
        <v>50118</v>
      </c>
      <c r="G175" s="49">
        <v>8977</v>
      </c>
      <c r="H175" s="49">
        <v>791</v>
      </c>
      <c r="I175" s="49">
        <v>0</v>
      </c>
      <c r="J175" s="49">
        <v>2903</v>
      </c>
      <c r="K175" s="50">
        <v>121</v>
      </c>
      <c r="L175" s="50">
        <v>28817</v>
      </c>
      <c r="M175" s="50">
        <v>7434</v>
      </c>
      <c r="N175" s="50">
        <v>48</v>
      </c>
      <c r="O175" s="50">
        <v>69443.5008</v>
      </c>
      <c r="P175" s="50">
        <v>10770.35</v>
      </c>
      <c r="Q175" s="50">
        <v>-24638.1</v>
      </c>
      <c r="R175" s="50">
        <v>1420.01</v>
      </c>
      <c r="S175" s="50">
        <v>56995.7608</v>
      </c>
      <c r="T175" s="50">
        <v>57904.754</v>
      </c>
      <c r="U175" s="50">
        <v>49219.0409</v>
      </c>
      <c r="V175" s="50">
        <v>7776.719899999996</v>
      </c>
      <c r="W175" s="50">
        <v>5443.703929999997</v>
      </c>
      <c r="X175" s="51">
        <v>1.094</v>
      </c>
      <c r="Y175" s="52">
        <v>12880</v>
      </c>
      <c r="Z175" s="46">
        <v>63347.80087600001</v>
      </c>
      <c r="AA175" s="46">
        <v>64221.9575821652</v>
      </c>
      <c r="AB175" s="46">
        <v>4986.176830913448</v>
      </c>
      <c r="AC175" s="46">
        <v>1165.9710990964186</v>
      </c>
      <c r="AD175" s="46">
        <v>15017708</v>
      </c>
      <c r="AE175" s="46">
        <v>0</v>
      </c>
      <c r="AF175" s="15" t="s">
        <v>180</v>
      </c>
      <c r="AG175" t="b">
        <f t="shared" si="2"/>
        <v>1</v>
      </c>
    </row>
    <row r="176" spans="1:33" ht="12.75">
      <c r="A176" t="s">
        <v>451</v>
      </c>
      <c r="B176" s="15" t="s">
        <v>452</v>
      </c>
      <c r="C176" s="36">
        <v>19609.49</v>
      </c>
      <c r="D176" s="41">
        <v>3700</v>
      </c>
      <c r="E176" s="45">
        <v>23309.49</v>
      </c>
      <c r="F176" s="49">
        <v>13079</v>
      </c>
      <c r="G176" s="49">
        <v>1723</v>
      </c>
      <c r="H176" s="49">
        <v>34</v>
      </c>
      <c r="I176" s="49">
        <v>0</v>
      </c>
      <c r="J176" s="49">
        <v>1350</v>
      </c>
      <c r="K176" s="50">
        <v>59</v>
      </c>
      <c r="L176" s="50">
        <v>7738</v>
      </c>
      <c r="M176" s="50">
        <v>3700</v>
      </c>
      <c r="N176" s="50">
        <v>0</v>
      </c>
      <c r="O176" s="50">
        <v>18122.2624</v>
      </c>
      <c r="P176" s="50">
        <v>2640.95</v>
      </c>
      <c r="Q176" s="50">
        <v>-6627.45</v>
      </c>
      <c r="R176" s="50">
        <v>1829.5400000000002</v>
      </c>
      <c r="S176" s="50">
        <v>15965.3024</v>
      </c>
      <c r="T176" s="50">
        <v>23309.49</v>
      </c>
      <c r="U176" s="50">
        <v>19813.0665</v>
      </c>
      <c r="V176" s="50">
        <v>-3847.7641000000003</v>
      </c>
      <c r="W176" s="50">
        <v>-2693.43487</v>
      </c>
      <c r="X176" s="51">
        <v>0.884</v>
      </c>
      <c r="Y176" s="52">
        <v>6902</v>
      </c>
      <c r="Z176" s="46">
        <v>20605.589160000003</v>
      </c>
      <c r="AA176" s="46">
        <v>20889.932321082382</v>
      </c>
      <c r="AB176" s="46">
        <v>3026.64913374129</v>
      </c>
      <c r="AC176" s="46">
        <v>-793.5565980757392</v>
      </c>
      <c r="AD176" s="46">
        <v>0</v>
      </c>
      <c r="AE176" s="46">
        <v>5477128</v>
      </c>
      <c r="AF176" s="15" t="s">
        <v>452</v>
      </c>
      <c r="AG176" t="b">
        <f t="shared" si="2"/>
        <v>1</v>
      </c>
    </row>
    <row r="177" spans="1:33" ht="12.75">
      <c r="A177" t="s">
        <v>277</v>
      </c>
      <c r="B177" s="15" t="s">
        <v>278</v>
      </c>
      <c r="C177" s="36">
        <v>42151.466</v>
      </c>
      <c r="D177" s="41">
        <v>4158</v>
      </c>
      <c r="E177" s="45">
        <v>46309.466</v>
      </c>
      <c r="F177" s="49">
        <v>37971</v>
      </c>
      <c r="G177" s="49">
        <v>6647</v>
      </c>
      <c r="H177" s="49">
        <v>1629</v>
      </c>
      <c r="I177" s="49">
        <v>0</v>
      </c>
      <c r="J177" s="49">
        <v>3624</v>
      </c>
      <c r="K177" s="50">
        <v>161</v>
      </c>
      <c r="L177" s="50">
        <v>12245</v>
      </c>
      <c r="M177" s="50">
        <v>4158</v>
      </c>
      <c r="N177" s="50">
        <v>0</v>
      </c>
      <c r="O177" s="50">
        <v>52612.6176</v>
      </c>
      <c r="P177" s="50">
        <v>10115</v>
      </c>
      <c r="Q177" s="50">
        <v>-10545.1</v>
      </c>
      <c r="R177" s="50">
        <v>1452.65</v>
      </c>
      <c r="S177" s="50">
        <v>53635.1676</v>
      </c>
      <c r="T177" s="50">
        <v>46309.466</v>
      </c>
      <c r="U177" s="50">
        <v>39363.0461</v>
      </c>
      <c r="V177" s="50">
        <v>14272.121500000001</v>
      </c>
      <c r="W177" s="50">
        <v>9990.48505</v>
      </c>
      <c r="X177" s="51">
        <v>1.216</v>
      </c>
      <c r="Y177" s="52">
        <v>15141</v>
      </c>
      <c r="Z177" s="46">
        <v>56312.310656</v>
      </c>
      <c r="AA177" s="46">
        <v>57089.38236676005</v>
      </c>
      <c r="AB177" s="46">
        <v>3770.5159742923224</v>
      </c>
      <c r="AC177" s="46">
        <v>-49.68975752470669</v>
      </c>
      <c r="AD177" s="46">
        <v>0</v>
      </c>
      <c r="AE177" s="46">
        <v>752353</v>
      </c>
      <c r="AF177" s="15" t="s">
        <v>278</v>
      </c>
      <c r="AG177" t="b">
        <f t="shared" si="2"/>
        <v>1</v>
      </c>
    </row>
    <row r="178" spans="1:33" ht="12.75">
      <c r="A178" t="s">
        <v>221</v>
      </c>
      <c r="B178" s="15" t="s">
        <v>222</v>
      </c>
      <c r="C178" s="36">
        <v>31462.074</v>
      </c>
      <c r="D178" s="41">
        <v>4674</v>
      </c>
      <c r="E178" s="45">
        <v>36136.074</v>
      </c>
      <c r="F178" s="49">
        <v>13554</v>
      </c>
      <c r="G178" s="49">
        <v>2527</v>
      </c>
      <c r="H178" s="49">
        <v>265</v>
      </c>
      <c r="I178" s="49">
        <v>0</v>
      </c>
      <c r="J178" s="49">
        <v>1089</v>
      </c>
      <c r="K178" s="50">
        <v>125</v>
      </c>
      <c r="L178" s="50">
        <v>4149</v>
      </c>
      <c r="M178" s="50">
        <v>4674</v>
      </c>
      <c r="N178" s="50">
        <v>183</v>
      </c>
      <c r="O178" s="50">
        <v>18780.4224</v>
      </c>
      <c r="P178" s="50">
        <v>3298.85</v>
      </c>
      <c r="Q178" s="50">
        <v>-3788.45</v>
      </c>
      <c r="R178" s="50">
        <v>3267.57</v>
      </c>
      <c r="S178" s="50">
        <v>21558.3924</v>
      </c>
      <c r="T178" s="50">
        <v>36136.074</v>
      </c>
      <c r="U178" s="50">
        <v>30715.6629</v>
      </c>
      <c r="V178" s="50">
        <v>-9157.270499999999</v>
      </c>
      <c r="W178" s="50">
        <v>-6410.089349999998</v>
      </c>
      <c r="X178" s="51">
        <v>0.823</v>
      </c>
      <c r="Y178" s="52">
        <v>12671</v>
      </c>
      <c r="Z178" s="46">
        <v>29739.988901999997</v>
      </c>
      <c r="AA178" s="46">
        <v>30150.380586959203</v>
      </c>
      <c r="AB178" s="46">
        <v>2379.479171885345</v>
      </c>
      <c r="AC178" s="46">
        <v>-1440.7265599316843</v>
      </c>
      <c r="AD178" s="46">
        <v>0</v>
      </c>
      <c r="AE178" s="46">
        <v>18255446</v>
      </c>
      <c r="AF178" s="15" t="s">
        <v>222</v>
      </c>
      <c r="AG178" t="b">
        <f t="shared" si="2"/>
        <v>1</v>
      </c>
    </row>
    <row r="179" spans="1:33" ht="12.75">
      <c r="A179" t="s">
        <v>169</v>
      </c>
      <c r="B179" s="15" t="s">
        <v>170</v>
      </c>
      <c r="C179" s="36">
        <v>77561.698</v>
      </c>
      <c r="D179" s="41">
        <v>9536</v>
      </c>
      <c r="E179" s="45">
        <v>87097.698</v>
      </c>
      <c r="F179" s="49">
        <v>66510</v>
      </c>
      <c r="G179" s="49">
        <v>9226</v>
      </c>
      <c r="H179" s="49">
        <v>1541</v>
      </c>
      <c r="I179" s="49">
        <v>0</v>
      </c>
      <c r="J179" s="49">
        <v>593</v>
      </c>
      <c r="K179" s="50">
        <v>32</v>
      </c>
      <c r="L179" s="50">
        <v>25496</v>
      </c>
      <c r="M179" s="50">
        <v>9536</v>
      </c>
      <c r="N179" s="50">
        <v>984</v>
      </c>
      <c r="O179" s="50">
        <v>92156.256</v>
      </c>
      <c r="P179" s="50">
        <v>9656</v>
      </c>
      <c r="Q179" s="50">
        <v>-22535.2</v>
      </c>
      <c r="R179" s="50">
        <v>3771.28</v>
      </c>
      <c r="S179" s="50">
        <v>83048.336</v>
      </c>
      <c r="T179" s="50">
        <v>87097.698</v>
      </c>
      <c r="U179" s="50">
        <v>74033.0433</v>
      </c>
      <c r="V179" s="50">
        <v>9015.29269999999</v>
      </c>
      <c r="W179" s="50">
        <v>6310.704889999994</v>
      </c>
      <c r="X179" s="51">
        <v>1.072</v>
      </c>
      <c r="Y179" s="52">
        <v>26165</v>
      </c>
      <c r="Z179" s="46">
        <v>93368.732256</v>
      </c>
      <c r="AA179" s="46">
        <v>94657.15746285905</v>
      </c>
      <c r="AB179" s="46">
        <v>3617.701412683319</v>
      </c>
      <c r="AC179" s="46">
        <v>-202.50431913370994</v>
      </c>
      <c r="AD179" s="46">
        <v>0</v>
      </c>
      <c r="AE179" s="46">
        <v>5298526</v>
      </c>
      <c r="AF179" s="15" t="s">
        <v>170</v>
      </c>
      <c r="AG179" t="b">
        <f t="shared" si="2"/>
        <v>1</v>
      </c>
    </row>
    <row r="180" spans="1:33" ht="12.75">
      <c r="A180" t="s">
        <v>475</v>
      </c>
      <c r="B180" s="15" t="s">
        <v>476</v>
      </c>
      <c r="C180" s="36">
        <v>32256.576</v>
      </c>
      <c r="D180" s="41">
        <v>3727</v>
      </c>
      <c r="E180" s="45">
        <v>35983.576</v>
      </c>
      <c r="F180" s="49">
        <v>24227</v>
      </c>
      <c r="G180" s="49">
        <v>553</v>
      </c>
      <c r="H180" s="49">
        <v>97</v>
      </c>
      <c r="I180" s="49">
        <v>0</v>
      </c>
      <c r="J180" s="49">
        <v>2337</v>
      </c>
      <c r="K180" s="50">
        <v>15</v>
      </c>
      <c r="L180" s="50">
        <v>7985</v>
      </c>
      <c r="M180" s="50">
        <v>3727</v>
      </c>
      <c r="N180" s="50">
        <v>109</v>
      </c>
      <c r="O180" s="50">
        <v>33568.9312</v>
      </c>
      <c r="P180" s="50">
        <v>2538.95</v>
      </c>
      <c r="Q180" s="50">
        <v>-6892.65</v>
      </c>
      <c r="R180" s="50">
        <v>1810.5000000000002</v>
      </c>
      <c r="S180" s="50">
        <v>31025.7312</v>
      </c>
      <c r="T180" s="50">
        <v>35983.576</v>
      </c>
      <c r="U180" s="50">
        <v>30586.0396</v>
      </c>
      <c r="V180" s="50">
        <v>439.6915999999983</v>
      </c>
      <c r="W180" s="50">
        <v>307.7841199999988</v>
      </c>
      <c r="X180" s="51">
        <v>1.009</v>
      </c>
      <c r="Y180" s="52">
        <v>11413</v>
      </c>
      <c r="Z180" s="46">
        <v>36307.428184</v>
      </c>
      <c r="AA180" s="46">
        <v>36808.44607872978</v>
      </c>
      <c r="AB180" s="46">
        <v>3225.133275977375</v>
      </c>
      <c r="AC180" s="46">
        <v>-595.0724558396541</v>
      </c>
      <c r="AD180" s="46">
        <v>0</v>
      </c>
      <c r="AE180" s="46">
        <v>6791562</v>
      </c>
      <c r="AF180" s="15" t="s">
        <v>476</v>
      </c>
      <c r="AG180" t="b">
        <f t="shared" si="2"/>
        <v>1</v>
      </c>
    </row>
    <row r="181" spans="1:33" ht="12.75">
      <c r="A181" t="s">
        <v>73</v>
      </c>
      <c r="B181" s="15" t="s">
        <v>74</v>
      </c>
      <c r="C181" s="36">
        <v>29370.062000000005</v>
      </c>
      <c r="D181" s="41">
        <v>3698</v>
      </c>
      <c r="E181" s="45">
        <v>33068.062000000005</v>
      </c>
      <c r="F181" s="49">
        <v>18364</v>
      </c>
      <c r="G181" s="49">
        <v>5707</v>
      </c>
      <c r="H181" s="49">
        <v>-4</v>
      </c>
      <c r="I181" s="49">
        <v>0</v>
      </c>
      <c r="J181" s="49">
        <v>2294</v>
      </c>
      <c r="K181" s="50">
        <v>60</v>
      </c>
      <c r="L181" s="50">
        <v>6437</v>
      </c>
      <c r="M181" s="50">
        <v>3698</v>
      </c>
      <c r="N181" s="50">
        <v>0</v>
      </c>
      <c r="O181" s="50">
        <v>25445.1584</v>
      </c>
      <c r="P181" s="50">
        <v>6797.45</v>
      </c>
      <c r="Q181" s="50">
        <v>-5522.45</v>
      </c>
      <c r="R181" s="50">
        <v>2049.01</v>
      </c>
      <c r="S181" s="50">
        <v>28769.168400000002</v>
      </c>
      <c r="T181" s="50">
        <v>33068.062000000005</v>
      </c>
      <c r="U181" s="50">
        <v>28107.852700000003</v>
      </c>
      <c r="V181" s="50">
        <v>661.3156999999992</v>
      </c>
      <c r="W181" s="50">
        <v>462.9209899999994</v>
      </c>
      <c r="X181" s="51">
        <v>1.014</v>
      </c>
      <c r="Y181" s="52">
        <v>11215</v>
      </c>
      <c r="Z181" s="46">
        <v>33531.014868000006</v>
      </c>
      <c r="AA181" s="46">
        <v>33993.720141206926</v>
      </c>
      <c r="AB181" s="46">
        <v>3031.0940830322716</v>
      </c>
      <c r="AC181" s="46">
        <v>-789.1116487847576</v>
      </c>
      <c r="AD181" s="46">
        <v>0</v>
      </c>
      <c r="AE181" s="46">
        <v>8849887</v>
      </c>
      <c r="AF181" s="15" t="s">
        <v>74</v>
      </c>
      <c r="AG181" t="b">
        <f t="shared" si="2"/>
        <v>1</v>
      </c>
    </row>
    <row r="182" spans="1:33" ht="12.75">
      <c r="A182" t="s">
        <v>563</v>
      </c>
      <c r="B182" s="15" t="s">
        <v>564</v>
      </c>
      <c r="C182" s="36">
        <v>21044.749</v>
      </c>
      <c r="D182" s="41">
        <v>3958</v>
      </c>
      <c r="E182" s="45">
        <v>25002.749</v>
      </c>
      <c r="F182" s="49">
        <v>25133</v>
      </c>
      <c r="G182" s="49">
        <v>432</v>
      </c>
      <c r="H182" s="49">
        <v>24</v>
      </c>
      <c r="I182" s="49">
        <v>0</v>
      </c>
      <c r="J182" s="49">
        <v>1625</v>
      </c>
      <c r="K182" s="50">
        <v>0</v>
      </c>
      <c r="L182" s="50">
        <v>18966</v>
      </c>
      <c r="M182" s="50">
        <v>3958</v>
      </c>
      <c r="N182" s="50">
        <v>0</v>
      </c>
      <c r="O182" s="50">
        <v>34824.2848</v>
      </c>
      <c r="P182" s="50">
        <v>1768.85</v>
      </c>
      <c r="Q182" s="50">
        <v>-16121.1</v>
      </c>
      <c r="R182" s="50">
        <v>140.08</v>
      </c>
      <c r="S182" s="50">
        <v>20612.114800000003</v>
      </c>
      <c r="T182" s="50">
        <v>25002.749</v>
      </c>
      <c r="U182" s="50">
        <v>21252.336649999997</v>
      </c>
      <c r="V182" s="50">
        <v>-640.2218499999944</v>
      </c>
      <c r="W182" s="50">
        <v>-448.1552949999961</v>
      </c>
      <c r="X182" s="51">
        <v>0.982</v>
      </c>
      <c r="Y182" s="52">
        <v>6285</v>
      </c>
      <c r="Z182" s="46">
        <v>24552.699517999998</v>
      </c>
      <c r="AA182" s="46">
        <v>24891.51012612405</v>
      </c>
      <c r="AB182" s="46">
        <v>3960.463027227375</v>
      </c>
      <c r="AC182" s="46">
        <v>140.2572954103457</v>
      </c>
      <c r="AD182" s="46">
        <v>881517</v>
      </c>
      <c r="AE182" s="46">
        <v>0</v>
      </c>
      <c r="AF182" s="15" t="s">
        <v>564</v>
      </c>
      <c r="AG182" t="b">
        <f t="shared" si="2"/>
        <v>1</v>
      </c>
    </row>
    <row r="183" spans="1:33" ht="12.75">
      <c r="A183" t="s">
        <v>269</v>
      </c>
      <c r="B183" s="15" t="s">
        <v>270</v>
      </c>
      <c r="C183" s="36">
        <v>95190.062</v>
      </c>
      <c r="D183" s="41">
        <v>12375</v>
      </c>
      <c r="E183" s="45">
        <v>107565.062</v>
      </c>
      <c r="F183" s="49">
        <v>84897</v>
      </c>
      <c r="G183" s="49">
        <v>6432</v>
      </c>
      <c r="H183" s="49">
        <v>3508</v>
      </c>
      <c r="I183" s="49">
        <v>2431</v>
      </c>
      <c r="J183" s="49">
        <v>0</v>
      </c>
      <c r="K183" s="50">
        <v>2018</v>
      </c>
      <c r="L183" s="50">
        <v>30276</v>
      </c>
      <c r="M183" s="50">
        <v>12375</v>
      </c>
      <c r="N183" s="50">
        <v>1659</v>
      </c>
      <c r="O183" s="50">
        <v>117633.28319999999</v>
      </c>
      <c r="P183" s="50">
        <v>10515.35</v>
      </c>
      <c r="Q183" s="50">
        <v>-28860.05</v>
      </c>
      <c r="R183" s="50">
        <v>5371.830000000001</v>
      </c>
      <c r="S183" s="50">
        <v>104660.4132</v>
      </c>
      <c r="T183" s="50">
        <v>107565.062</v>
      </c>
      <c r="U183" s="50">
        <v>91430.3027</v>
      </c>
      <c r="V183" s="50">
        <v>13230.110499999995</v>
      </c>
      <c r="W183" s="50">
        <v>9261.077349999996</v>
      </c>
      <c r="X183" s="51">
        <v>1.086</v>
      </c>
      <c r="Y183" s="52">
        <v>35482</v>
      </c>
      <c r="Z183" s="46">
        <v>116815.65733200002</v>
      </c>
      <c r="AA183" s="46">
        <v>118427.63420933076</v>
      </c>
      <c r="AB183" s="46">
        <v>3337.682041861529</v>
      </c>
      <c r="AC183" s="46">
        <v>-482.52368995550023</v>
      </c>
      <c r="AD183" s="46">
        <v>0</v>
      </c>
      <c r="AE183" s="46">
        <v>17120906</v>
      </c>
      <c r="AF183" s="15" t="s">
        <v>270</v>
      </c>
      <c r="AG183" t="b">
        <f t="shared" si="2"/>
        <v>1</v>
      </c>
    </row>
    <row r="184" spans="1:33" ht="12.75">
      <c r="A184" t="s">
        <v>223</v>
      </c>
      <c r="B184" s="15" t="s">
        <v>224</v>
      </c>
      <c r="C184" s="36">
        <v>15155.022</v>
      </c>
      <c r="D184" s="41">
        <v>1600</v>
      </c>
      <c r="E184" s="45">
        <v>16755.022</v>
      </c>
      <c r="F184" s="49">
        <v>8870</v>
      </c>
      <c r="G184" s="49">
        <v>1365</v>
      </c>
      <c r="H184" s="49">
        <v>1552</v>
      </c>
      <c r="I184" s="49">
        <v>0</v>
      </c>
      <c r="J184" s="49">
        <v>0</v>
      </c>
      <c r="K184" s="50">
        <v>0</v>
      </c>
      <c r="L184" s="50">
        <v>2473</v>
      </c>
      <c r="M184" s="50">
        <v>1600</v>
      </c>
      <c r="N184" s="50">
        <v>0</v>
      </c>
      <c r="O184" s="50">
        <v>12290.271999999999</v>
      </c>
      <c r="P184" s="50">
        <v>2479.45</v>
      </c>
      <c r="Q184" s="50">
        <v>-2102.0499999999997</v>
      </c>
      <c r="R184" s="50">
        <v>939.59</v>
      </c>
      <c r="S184" s="50">
        <v>13607.261999999999</v>
      </c>
      <c r="T184" s="50">
        <v>16755.022</v>
      </c>
      <c r="U184" s="50">
        <v>14241.7687</v>
      </c>
      <c r="V184" s="50">
        <v>-634.5067000000017</v>
      </c>
      <c r="W184" s="50">
        <v>-444.1546900000012</v>
      </c>
      <c r="X184" s="51">
        <v>0.973</v>
      </c>
      <c r="Y184" s="52">
        <v>7153</v>
      </c>
      <c r="Z184" s="46">
        <v>16302.636406</v>
      </c>
      <c r="AA184" s="46">
        <v>16527.601736215227</v>
      </c>
      <c r="AB184" s="46">
        <v>2310.5832149049666</v>
      </c>
      <c r="AC184" s="46">
        <v>-1509.6225169120626</v>
      </c>
      <c r="AD184" s="46">
        <v>0</v>
      </c>
      <c r="AE184" s="46">
        <v>10798330</v>
      </c>
      <c r="AF184" s="15" t="s">
        <v>224</v>
      </c>
      <c r="AG184" t="b">
        <f t="shared" si="2"/>
        <v>1</v>
      </c>
    </row>
    <row r="185" spans="1:33" ht="12.75">
      <c r="A185" t="s">
        <v>571</v>
      </c>
      <c r="B185" s="15" t="s">
        <v>572</v>
      </c>
      <c r="C185" s="36">
        <v>150081.984</v>
      </c>
      <c r="D185" s="41">
        <v>30610</v>
      </c>
      <c r="E185" s="45">
        <v>180691.984</v>
      </c>
      <c r="F185" s="49">
        <v>124770</v>
      </c>
      <c r="G185" s="49">
        <v>5402</v>
      </c>
      <c r="H185" s="49">
        <v>853</v>
      </c>
      <c r="I185" s="49">
        <v>0</v>
      </c>
      <c r="J185" s="49">
        <v>7244</v>
      </c>
      <c r="K185" s="50">
        <v>39</v>
      </c>
      <c r="L185" s="50">
        <v>88016</v>
      </c>
      <c r="M185" s="50">
        <v>30610</v>
      </c>
      <c r="N185" s="50">
        <v>607</v>
      </c>
      <c r="O185" s="50">
        <v>172881.312</v>
      </c>
      <c r="P185" s="50">
        <v>11474.15</v>
      </c>
      <c r="Q185" s="50">
        <v>-75362.7</v>
      </c>
      <c r="R185" s="50">
        <v>11055.78</v>
      </c>
      <c r="S185" s="50">
        <v>120048.54200000002</v>
      </c>
      <c r="T185" s="50">
        <v>180691.984</v>
      </c>
      <c r="U185" s="50">
        <v>153588.1864</v>
      </c>
      <c r="V185" s="50">
        <v>-33539.64439999999</v>
      </c>
      <c r="W185" s="50">
        <v>-23477.75107999999</v>
      </c>
      <c r="X185" s="51">
        <v>0.87</v>
      </c>
      <c r="Y185" s="52">
        <v>40903</v>
      </c>
      <c r="Z185" s="46">
        <v>157202.02608</v>
      </c>
      <c r="AA185" s="46">
        <v>159371.3074665722</v>
      </c>
      <c r="AB185" s="46">
        <v>3896.3231906357037</v>
      </c>
      <c r="AC185" s="46">
        <v>76.11745881867455</v>
      </c>
      <c r="AD185" s="46">
        <v>3113432</v>
      </c>
      <c r="AE185" s="46">
        <v>0</v>
      </c>
      <c r="AF185" s="15" t="s">
        <v>572</v>
      </c>
      <c r="AG185" t="b">
        <f t="shared" si="2"/>
        <v>1</v>
      </c>
    </row>
    <row r="186" spans="1:33" ht="12.75">
      <c r="A186" t="s">
        <v>505</v>
      </c>
      <c r="B186" s="15" t="s">
        <v>506</v>
      </c>
      <c r="C186" s="36">
        <v>20683.884</v>
      </c>
      <c r="D186" s="41">
        <v>2144</v>
      </c>
      <c r="E186" s="45">
        <v>22827.884</v>
      </c>
      <c r="F186" s="49">
        <v>7316</v>
      </c>
      <c r="G186" s="49">
        <v>3566</v>
      </c>
      <c r="H186" s="49">
        <v>47</v>
      </c>
      <c r="I186" s="49">
        <v>0</v>
      </c>
      <c r="J186" s="49">
        <v>515</v>
      </c>
      <c r="K186" s="50">
        <v>0</v>
      </c>
      <c r="L186" s="50">
        <v>2409</v>
      </c>
      <c r="M186" s="50">
        <v>2144</v>
      </c>
      <c r="N186" s="50">
        <v>0</v>
      </c>
      <c r="O186" s="50">
        <v>10137.0496</v>
      </c>
      <c r="P186" s="50">
        <v>3508.7999999999997</v>
      </c>
      <c r="Q186" s="50">
        <v>-2047.6499999999999</v>
      </c>
      <c r="R186" s="50">
        <v>1412.8700000000001</v>
      </c>
      <c r="S186" s="50">
        <v>13011.0696</v>
      </c>
      <c r="T186" s="50">
        <v>22827.884</v>
      </c>
      <c r="U186" s="50">
        <v>19403.701399999998</v>
      </c>
      <c r="V186" s="50">
        <v>-6392.631799999997</v>
      </c>
      <c r="W186" s="50">
        <v>-4474.842259999998</v>
      </c>
      <c r="X186" s="51">
        <v>0.804</v>
      </c>
      <c r="Y186" s="52">
        <v>5495</v>
      </c>
      <c r="Z186" s="46">
        <v>18353.618736</v>
      </c>
      <c r="AA186" s="46">
        <v>18606.886231929002</v>
      </c>
      <c r="AB186" s="46">
        <v>3386.1485408424023</v>
      </c>
      <c r="AC186" s="46">
        <v>-434.0571909746268</v>
      </c>
      <c r="AD186" s="46">
        <v>0</v>
      </c>
      <c r="AE186" s="46">
        <v>2385144</v>
      </c>
      <c r="AF186" s="15" t="s">
        <v>506</v>
      </c>
      <c r="AG186" t="b">
        <f t="shared" si="2"/>
        <v>1</v>
      </c>
    </row>
    <row r="187" spans="1:33" ht="12.75">
      <c r="A187" t="s">
        <v>527</v>
      </c>
      <c r="B187" s="15" t="s">
        <v>528</v>
      </c>
      <c r="C187" s="36">
        <v>24380.325</v>
      </c>
      <c r="D187" s="41">
        <v>3390</v>
      </c>
      <c r="E187" s="45">
        <v>27770.325</v>
      </c>
      <c r="F187" s="49">
        <v>21656</v>
      </c>
      <c r="G187" s="49">
        <v>3808</v>
      </c>
      <c r="H187" s="49">
        <v>170</v>
      </c>
      <c r="I187" s="49">
        <v>0</v>
      </c>
      <c r="J187" s="49">
        <v>1511</v>
      </c>
      <c r="K187" s="50">
        <v>33</v>
      </c>
      <c r="L187" s="50">
        <v>15627</v>
      </c>
      <c r="M187" s="50">
        <v>3390</v>
      </c>
      <c r="N187" s="50">
        <v>460</v>
      </c>
      <c r="O187" s="50">
        <v>30006.5536</v>
      </c>
      <c r="P187" s="50">
        <v>4665.65</v>
      </c>
      <c r="Q187" s="50">
        <v>-13702</v>
      </c>
      <c r="R187" s="50">
        <v>224.91000000000003</v>
      </c>
      <c r="S187" s="50">
        <v>21195.1136</v>
      </c>
      <c r="T187" s="50">
        <v>27770.325</v>
      </c>
      <c r="U187" s="50">
        <v>23604.77625</v>
      </c>
      <c r="V187" s="50">
        <v>-2409.6626499999984</v>
      </c>
      <c r="W187" s="50">
        <v>-1686.7638549999988</v>
      </c>
      <c r="X187" s="51">
        <v>0.939</v>
      </c>
      <c r="Y187" s="52">
        <v>6767</v>
      </c>
      <c r="Z187" s="46">
        <v>26076.335175</v>
      </c>
      <c r="AA187" s="46">
        <v>26436.170922259123</v>
      </c>
      <c r="AB187" s="46">
        <v>3906.630844134642</v>
      </c>
      <c r="AC187" s="46">
        <v>86.42511231761273</v>
      </c>
      <c r="AD187" s="46">
        <v>584839</v>
      </c>
      <c r="AE187" s="46">
        <v>0</v>
      </c>
      <c r="AF187" s="15" t="s">
        <v>528</v>
      </c>
      <c r="AG187" t="b">
        <f t="shared" si="2"/>
        <v>1</v>
      </c>
    </row>
    <row r="188" spans="1:33" ht="12.75">
      <c r="A188" t="s">
        <v>183</v>
      </c>
      <c r="B188" s="15" t="s">
        <v>184</v>
      </c>
      <c r="C188" s="36">
        <v>84966.06</v>
      </c>
      <c r="D188" s="41">
        <v>10784</v>
      </c>
      <c r="E188" s="45">
        <v>95750.06</v>
      </c>
      <c r="F188" s="49">
        <v>72098</v>
      </c>
      <c r="G188" s="49">
        <v>16397</v>
      </c>
      <c r="H188" s="49">
        <v>565</v>
      </c>
      <c r="I188" s="49">
        <v>0</v>
      </c>
      <c r="J188" s="49">
        <v>6021</v>
      </c>
      <c r="K188" s="50">
        <v>244</v>
      </c>
      <c r="L188" s="50">
        <v>31325</v>
      </c>
      <c r="M188" s="50">
        <v>10784</v>
      </c>
      <c r="N188" s="50">
        <v>0</v>
      </c>
      <c r="O188" s="50">
        <v>99898.98879999999</v>
      </c>
      <c r="P188" s="50">
        <v>19535.55</v>
      </c>
      <c r="Q188" s="50">
        <v>-26833.649999999998</v>
      </c>
      <c r="R188" s="50">
        <v>3841.15</v>
      </c>
      <c r="S188" s="50">
        <v>96442.03879999998</v>
      </c>
      <c r="T188" s="50">
        <v>95750.06</v>
      </c>
      <c r="U188" s="50">
        <v>81387.55099999999</v>
      </c>
      <c r="V188" s="50">
        <v>15054.487799999988</v>
      </c>
      <c r="W188" s="50">
        <v>10538.141459999992</v>
      </c>
      <c r="X188" s="51">
        <v>1.11</v>
      </c>
      <c r="Y188" s="52">
        <v>27999</v>
      </c>
      <c r="Z188" s="46">
        <v>106282.5666</v>
      </c>
      <c r="AA188" s="46">
        <v>107749.19396601862</v>
      </c>
      <c r="AB188" s="46">
        <v>3848.3229388913396</v>
      </c>
      <c r="AC188" s="46">
        <v>28.1172070743105</v>
      </c>
      <c r="AD188" s="46">
        <v>787254</v>
      </c>
      <c r="AE188" s="46">
        <v>0</v>
      </c>
      <c r="AF188" s="15" t="s">
        <v>184</v>
      </c>
      <c r="AG188" t="b">
        <f t="shared" si="2"/>
        <v>1</v>
      </c>
    </row>
    <row r="189" spans="1:33" ht="12.75">
      <c r="A189" t="s">
        <v>449</v>
      </c>
      <c r="B189" s="15" t="s">
        <v>450</v>
      </c>
      <c r="C189" s="36">
        <v>46788.234</v>
      </c>
      <c r="D189" s="41">
        <v>4421</v>
      </c>
      <c r="E189" s="45">
        <v>51209.234</v>
      </c>
      <c r="F189" s="49">
        <v>27268</v>
      </c>
      <c r="G189" s="49">
        <v>3268</v>
      </c>
      <c r="H189" s="49">
        <v>1923</v>
      </c>
      <c r="I189" s="49">
        <v>0</v>
      </c>
      <c r="J189" s="49">
        <v>1209</v>
      </c>
      <c r="K189" s="50">
        <v>4</v>
      </c>
      <c r="L189" s="50">
        <v>6907</v>
      </c>
      <c r="M189" s="50">
        <v>4421</v>
      </c>
      <c r="N189" s="50">
        <v>0</v>
      </c>
      <c r="O189" s="50">
        <v>37782.540799999995</v>
      </c>
      <c r="P189" s="50">
        <v>5440</v>
      </c>
      <c r="Q189" s="50">
        <v>-5874.349999999999</v>
      </c>
      <c r="R189" s="50">
        <v>2583.6600000000003</v>
      </c>
      <c r="S189" s="50">
        <v>39931.8508</v>
      </c>
      <c r="T189" s="50">
        <v>51209.234</v>
      </c>
      <c r="U189" s="50">
        <v>43527.8489</v>
      </c>
      <c r="V189" s="50">
        <v>-3595.998099999997</v>
      </c>
      <c r="W189" s="50">
        <v>-2517.198669999998</v>
      </c>
      <c r="X189" s="51">
        <v>0.951</v>
      </c>
      <c r="Y189" s="52">
        <v>10855</v>
      </c>
      <c r="Z189" s="46">
        <v>48699.98153399999</v>
      </c>
      <c r="AA189" s="46">
        <v>49372.00826356869</v>
      </c>
      <c r="AB189" s="46">
        <v>4548.319508389562</v>
      </c>
      <c r="AC189" s="46">
        <v>728.1137765725325</v>
      </c>
      <c r="AD189" s="46">
        <v>7903675</v>
      </c>
      <c r="AE189" s="46">
        <v>0</v>
      </c>
      <c r="AF189" s="15" t="s">
        <v>450</v>
      </c>
      <c r="AG189" t="b">
        <f t="shared" si="2"/>
        <v>1</v>
      </c>
    </row>
    <row r="190" spans="1:33" ht="12.75">
      <c r="A190" t="s">
        <v>434</v>
      </c>
      <c r="B190" s="15" t="s">
        <v>435</v>
      </c>
      <c r="C190" s="36">
        <v>81430.025</v>
      </c>
      <c r="D190" s="41">
        <v>8676</v>
      </c>
      <c r="E190" s="45">
        <v>90106.025</v>
      </c>
      <c r="F190" s="49">
        <v>41940</v>
      </c>
      <c r="G190" s="49">
        <v>9628</v>
      </c>
      <c r="H190" s="49">
        <v>5002</v>
      </c>
      <c r="I190" s="49">
        <v>0</v>
      </c>
      <c r="J190" s="49">
        <v>2225</v>
      </c>
      <c r="K190" s="50">
        <v>4666</v>
      </c>
      <c r="L190" s="50">
        <v>11420</v>
      </c>
      <c r="M190" s="50">
        <v>8676</v>
      </c>
      <c r="N190" s="50">
        <v>1866</v>
      </c>
      <c r="O190" s="50">
        <v>58112.064</v>
      </c>
      <c r="P190" s="50">
        <v>14326.75</v>
      </c>
      <c r="Q190" s="50">
        <v>-15259.199999999999</v>
      </c>
      <c r="R190" s="50">
        <v>5433.200000000001</v>
      </c>
      <c r="S190" s="50">
        <v>62612.814</v>
      </c>
      <c r="T190" s="50">
        <v>90106.025</v>
      </c>
      <c r="U190" s="50">
        <v>76590.12125</v>
      </c>
      <c r="V190" s="50">
        <v>-13977.307249999998</v>
      </c>
      <c r="W190" s="50">
        <v>-9784.115074999998</v>
      </c>
      <c r="X190" s="51">
        <v>0.891</v>
      </c>
      <c r="Y190" s="52">
        <v>21553</v>
      </c>
      <c r="Z190" s="46">
        <v>80284.46827499999</v>
      </c>
      <c r="AA190" s="46">
        <v>81392.3395092497</v>
      </c>
      <c r="AB190" s="46">
        <v>3776.38099147449</v>
      </c>
      <c r="AC190" s="46">
        <v>-43.82474034253892</v>
      </c>
      <c r="AD190" s="46">
        <v>0</v>
      </c>
      <c r="AE190" s="46">
        <v>944555</v>
      </c>
      <c r="AF190" s="15" t="s">
        <v>435</v>
      </c>
      <c r="AG190" t="b">
        <f t="shared" si="2"/>
        <v>1</v>
      </c>
    </row>
    <row r="191" spans="1:33" ht="12.75">
      <c r="A191" t="s">
        <v>17</v>
      </c>
      <c r="B191" s="15" t="s">
        <v>18</v>
      </c>
      <c r="C191" s="36">
        <v>46884.203</v>
      </c>
      <c r="D191" s="41">
        <v>5681</v>
      </c>
      <c r="E191" s="45">
        <v>52565.203</v>
      </c>
      <c r="F191" s="49">
        <v>30870</v>
      </c>
      <c r="G191" s="49">
        <v>19481</v>
      </c>
      <c r="H191" s="49">
        <v>1006</v>
      </c>
      <c r="I191" s="49">
        <v>0</v>
      </c>
      <c r="J191" s="49">
        <v>1587</v>
      </c>
      <c r="K191" s="50">
        <v>1010</v>
      </c>
      <c r="L191" s="50">
        <v>20308</v>
      </c>
      <c r="M191" s="50">
        <v>5681</v>
      </c>
      <c r="N191" s="50">
        <v>0</v>
      </c>
      <c r="O191" s="50">
        <v>42773.472</v>
      </c>
      <c r="P191" s="50">
        <v>18762.899999999998</v>
      </c>
      <c r="Q191" s="50">
        <v>-18120.3</v>
      </c>
      <c r="R191" s="50">
        <v>1376.49</v>
      </c>
      <c r="S191" s="50">
        <v>44792.562</v>
      </c>
      <c r="T191" s="50">
        <v>52565.203</v>
      </c>
      <c r="U191" s="50">
        <v>44680.42255</v>
      </c>
      <c r="V191" s="50">
        <v>112.13944999999512</v>
      </c>
      <c r="W191" s="50">
        <v>78.49761499999659</v>
      </c>
      <c r="X191" s="51">
        <v>1.001</v>
      </c>
      <c r="Y191" s="52">
        <v>15674</v>
      </c>
      <c r="Z191" s="46">
        <v>52617.76820299999</v>
      </c>
      <c r="AA191" s="46">
        <v>53343.85773258182</v>
      </c>
      <c r="AB191" s="46">
        <v>3403.3340393378726</v>
      </c>
      <c r="AC191" s="46">
        <v>-416.87169247915654</v>
      </c>
      <c r="AD191" s="46">
        <v>0</v>
      </c>
      <c r="AE191" s="46">
        <v>6534047</v>
      </c>
      <c r="AF191" s="15" t="s">
        <v>18</v>
      </c>
      <c r="AG191" t="b">
        <f t="shared" si="2"/>
        <v>1</v>
      </c>
    </row>
    <row r="192" spans="1:33" ht="12.75">
      <c r="A192" t="s">
        <v>483</v>
      </c>
      <c r="B192" s="15" t="s">
        <v>484</v>
      </c>
      <c r="C192" s="36">
        <v>123773.139</v>
      </c>
      <c r="D192" s="41">
        <v>18389</v>
      </c>
      <c r="E192" s="45">
        <v>142162.139</v>
      </c>
      <c r="F192" s="49">
        <v>96731</v>
      </c>
      <c r="G192" s="49">
        <v>11410</v>
      </c>
      <c r="H192" s="49">
        <v>27450</v>
      </c>
      <c r="I192" s="49">
        <v>0</v>
      </c>
      <c r="J192" s="49">
        <v>4526</v>
      </c>
      <c r="K192" s="50">
        <v>24512</v>
      </c>
      <c r="L192" s="50">
        <v>51975</v>
      </c>
      <c r="M192" s="50">
        <v>18389</v>
      </c>
      <c r="N192" s="50">
        <v>2</v>
      </c>
      <c r="O192" s="50">
        <v>134030.4736</v>
      </c>
      <c r="P192" s="50">
        <v>36878.1</v>
      </c>
      <c r="Q192" s="50">
        <v>-65015.65</v>
      </c>
      <c r="R192" s="50">
        <v>6794.900000000001</v>
      </c>
      <c r="S192" s="50">
        <v>112687.82359999999</v>
      </c>
      <c r="T192" s="50">
        <v>142162.139</v>
      </c>
      <c r="U192" s="50">
        <v>120837.81814999999</v>
      </c>
      <c r="V192" s="50">
        <v>-8149.994550000003</v>
      </c>
      <c r="W192" s="50">
        <v>-5704.996185000002</v>
      </c>
      <c r="X192" s="51">
        <v>0.96</v>
      </c>
      <c r="Y192" s="52">
        <v>37002</v>
      </c>
      <c r="Z192" s="46">
        <v>136475.65344</v>
      </c>
      <c r="AA192" s="46">
        <v>138358.9249353496</v>
      </c>
      <c r="AB192" s="46">
        <v>3739.2282832103565</v>
      </c>
      <c r="AC192" s="46">
        <v>-80.97744860667262</v>
      </c>
      <c r="AD192" s="46">
        <v>0</v>
      </c>
      <c r="AE192" s="46">
        <v>2996328</v>
      </c>
      <c r="AF192" s="15" t="s">
        <v>484</v>
      </c>
      <c r="AG192" t="b">
        <f t="shared" si="2"/>
        <v>1</v>
      </c>
    </row>
    <row r="193" spans="1:33" ht="12.75">
      <c r="A193" t="s">
        <v>49</v>
      </c>
      <c r="B193" s="15" t="s">
        <v>50</v>
      </c>
      <c r="C193" s="36">
        <v>112044.422</v>
      </c>
      <c r="D193" s="41">
        <v>16742</v>
      </c>
      <c r="E193" s="45">
        <v>128786.422</v>
      </c>
      <c r="F193" s="49">
        <v>71741</v>
      </c>
      <c r="G193" s="49">
        <v>48928</v>
      </c>
      <c r="H193" s="49">
        <v>3861</v>
      </c>
      <c r="I193" s="49">
        <v>0</v>
      </c>
      <c r="J193" s="49">
        <v>8309</v>
      </c>
      <c r="K193" s="50">
        <v>75</v>
      </c>
      <c r="L193" s="50">
        <v>40744</v>
      </c>
      <c r="M193" s="50">
        <v>16742</v>
      </c>
      <c r="N193" s="50">
        <v>210</v>
      </c>
      <c r="O193" s="50">
        <v>99404.3296</v>
      </c>
      <c r="P193" s="50">
        <v>51933.299999999996</v>
      </c>
      <c r="Q193" s="50">
        <v>-34874.65</v>
      </c>
      <c r="R193" s="50">
        <v>7304.22</v>
      </c>
      <c r="S193" s="50">
        <v>123767.19959999999</v>
      </c>
      <c r="T193" s="50">
        <v>128786.422</v>
      </c>
      <c r="U193" s="50">
        <v>109468.4587</v>
      </c>
      <c r="V193" s="50">
        <v>14298.74089999999</v>
      </c>
      <c r="W193" s="50">
        <v>10009.118629999992</v>
      </c>
      <c r="X193" s="51">
        <v>1.078</v>
      </c>
      <c r="Y193" s="52">
        <v>41167</v>
      </c>
      <c r="Z193" s="46">
        <v>138831.762916</v>
      </c>
      <c r="AA193" s="46">
        <v>140747.54712482067</v>
      </c>
      <c r="AB193" s="46">
        <v>3418.9410723351393</v>
      </c>
      <c r="AC193" s="46">
        <v>-401.2646594818898</v>
      </c>
      <c r="AD193" s="46">
        <v>0</v>
      </c>
      <c r="AE193" s="46">
        <v>16518862</v>
      </c>
      <c r="AF193" s="15" t="s">
        <v>50</v>
      </c>
      <c r="AG193" t="b">
        <f t="shared" si="2"/>
        <v>1</v>
      </c>
    </row>
    <row r="194" spans="1:33" ht="12.75">
      <c r="A194" t="s">
        <v>249</v>
      </c>
      <c r="B194" s="15" t="s">
        <v>250</v>
      </c>
      <c r="C194" s="36">
        <v>62867.34299999999</v>
      </c>
      <c r="D194" s="41">
        <v>10046</v>
      </c>
      <c r="E194" s="45">
        <v>72913.343</v>
      </c>
      <c r="F194" s="49">
        <v>51298</v>
      </c>
      <c r="G194" s="49">
        <v>2440</v>
      </c>
      <c r="H194" s="49">
        <v>35156</v>
      </c>
      <c r="I194" s="49">
        <v>0</v>
      </c>
      <c r="J194" s="49">
        <v>3324</v>
      </c>
      <c r="K194" s="50">
        <v>34865</v>
      </c>
      <c r="L194" s="50">
        <v>23326</v>
      </c>
      <c r="M194" s="50">
        <v>10046</v>
      </c>
      <c r="N194" s="50">
        <v>2069</v>
      </c>
      <c r="O194" s="50">
        <v>71078.5088</v>
      </c>
      <c r="P194" s="50">
        <v>34782</v>
      </c>
      <c r="Q194" s="50">
        <v>-51221</v>
      </c>
      <c r="R194" s="50">
        <v>4573.68</v>
      </c>
      <c r="S194" s="50">
        <v>59213.188799999996</v>
      </c>
      <c r="T194" s="50">
        <v>72913.343</v>
      </c>
      <c r="U194" s="50">
        <v>61976.34154999999</v>
      </c>
      <c r="V194" s="50">
        <v>-2763.152749999994</v>
      </c>
      <c r="W194" s="50">
        <v>-1934.2069249999956</v>
      </c>
      <c r="X194" s="51">
        <v>0.973</v>
      </c>
      <c r="Y194" s="52">
        <v>19197</v>
      </c>
      <c r="Z194" s="46">
        <v>70944.682739</v>
      </c>
      <c r="AA194" s="46">
        <v>71923.67126465464</v>
      </c>
      <c r="AB194" s="46">
        <v>3746.609952839227</v>
      </c>
      <c r="AC194" s="46">
        <v>-73.59577897780218</v>
      </c>
      <c r="AD194" s="46">
        <v>0</v>
      </c>
      <c r="AE194" s="46">
        <v>1412818</v>
      </c>
      <c r="AF194" s="15" t="s">
        <v>250</v>
      </c>
      <c r="AG194" t="b">
        <f t="shared" si="2"/>
        <v>1</v>
      </c>
    </row>
    <row r="195" spans="1:33" ht="12.75">
      <c r="A195" t="s">
        <v>211</v>
      </c>
      <c r="B195" s="15" t="s">
        <v>212</v>
      </c>
      <c r="C195" s="36">
        <v>46560.414</v>
      </c>
      <c r="D195" s="41">
        <v>6343</v>
      </c>
      <c r="E195" s="45">
        <v>52903.414</v>
      </c>
      <c r="F195" s="49">
        <v>32296</v>
      </c>
      <c r="G195" s="49">
        <v>8231</v>
      </c>
      <c r="H195" s="49">
        <v>2982</v>
      </c>
      <c r="I195" s="49">
        <v>536</v>
      </c>
      <c r="J195" s="49">
        <v>0</v>
      </c>
      <c r="K195" s="50">
        <v>167</v>
      </c>
      <c r="L195" s="50">
        <v>14627</v>
      </c>
      <c r="M195" s="50">
        <v>6343</v>
      </c>
      <c r="N195" s="50">
        <v>0</v>
      </c>
      <c r="O195" s="50">
        <v>44749.3376</v>
      </c>
      <c r="P195" s="50">
        <v>9986.65</v>
      </c>
      <c r="Q195" s="50">
        <v>-12574.9</v>
      </c>
      <c r="R195" s="50">
        <v>2904.96</v>
      </c>
      <c r="S195" s="50">
        <v>45066.0476</v>
      </c>
      <c r="T195" s="50">
        <v>52903.414</v>
      </c>
      <c r="U195" s="50">
        <v>44967.9019</v>
      </c>
      <c r="V195" s="50">
        <v>98.14570000000094</v>
      </c>
      <c r="W195" s="50">
        <v>68.70199000000065</v>
      </c>
      <c r="X195" s="51">
        <v>1.001</v>
      </c>
      <c r="Y195" s="52">
        <v>18160</v>
      </c>
      <c r="Z195" s="46">
        <v>52956.31741399999</v>
      </c>
      <c r="AA195" s="46">
        <v>53687.078693178024</v>
      </c>
      <c r="AB195" s="46">
        <v>2956.3369324437235</v>
      </c>
      <c r="AC195" s="46">
        <v>-863.8687993733056</v>
      </c>
      <c r="AD195" s="46">
        <v>0</v>
      </c>
      <c r="AE195" s="46">
        <v>15687857</v>
      </c>
      <c r="AF195" s="15" t="s">
        <v>212</v>
      </c>
      <c r="AG195" t="b">
        <f t="shared" si="2"/>
        <v>1</v>
      </c>
    </row>
    <row r="196" spans="1:33" ht="12.75">
      <c r="A196" t="s">
        <v>355</v>
      </c>
      <c r="B196" s="15" t="s">
        <v>356</v>
      </c>
      <c r="C196" s="36">
        <v>56670.62299999999</v>
      </c>
      <c r="D196" s="41">
        <v>9627</v>
      </c>
      <c r="E196" s="45">
        <v>66297.62299999999</v>
      </c>
      <c r="F196" s="49">
        <v>46534</v>
      </c>
      <c r="G196" s="49">
        <v>1565</v>
      </c>
      <c r="H196" s="49">
        <v>1095</v>
      </c>
      <c r="I196" s="49">
        <v>0</v>
      </c>
      <c r="J196" s="49">
        <v>2161</v>
      </c>
      <c r="K196" s="50">
        <v>134</v>
      </c>
      <c r="L196" s="50">
        <v>21479</v>
      </c>
      <c r="M196" s="50">
        <v>9627</v>
      </c>
      <c r="N196" s="50">
        <v>4695</v>
      </c>
      <c r="O196" s="50">
        <v>64477.5104</v>
      </c>
      <c r="P196" s="50">
        <v>4097.849999999999</v>
      </c>
      <c r="Q196" s="50">
        <v>-22361.8</v>
      </c>
      <c r="R196" s="50">
        <v>4531.52</v>
      </c>
      <c r="S196" s="50">
        <v>50745.080400000006</v>
      </c>
      <c r="T196" s="50">
        <v>66297.62299999999</v>
      </c>
      <c r="U196" s="50">
        <v>56352.97954999999</v>
      </c>
      <c r="V196" s="50">
        <v>-5607.899149999983</v>
      </c>
      <c r="W196" s="50">
        <v>-3925.529404999988</v>
      </c>
      <c r="X196" s="51">
        <v>0.941</v>
      </c>
      <c r="Y196" s="52">
        <v>18253</v>
      </c>
      <c r="Z196" s="46">
        <v>62386.06324299999</v>
      </c>
      <c r="AA196" s="46">
        <v>63246.94862182891</v>
      </c>
      <c r="AB196" s="46">
        <v>3465.016634078174</v>
      </c>
      <c r="AC196" s="46">
        <v>-355.18909773885525</v>
      </c>
      <c r="AD196" s="46">
        <v>0</v>
      </c>
      <c r="AE196" s="46">
        <v>6483267</v>
      </c>
      <c r="AF196" s="15" t="s">
        <v>356</v>
      </c>
      <c r="AG196" t="b">
        <f t="shared" si="2"/>
        <v>1</v>
      </c>
    </row>
    <row r="197" spans="1:33" ht="12.75">
      <c r="A197" t="s">
        <v>549</v>
      </c>
      <c r="B197" s="15" t="s">
        <v>550</v>
      </c>
      <c r="C197" s="36">
        <v>386561.864</v>
      </c>
      <c r="D197" s="41">
        <v>37299</v>
      </c>
      <c r="E197" s="45">
        <v>423860.864</v>
      </c>
      <c r="F197" s="49">
        <v>275216</v>
      </c>
      <c r="G197" s="49">
        <v>17626</v>
      </c>
      <c r="H197" s="49">
        <v>27155</v>
      </c>
      <c r="I197" s="49">
        <v>0</v>
      </c>
      <c r="J197" s="49">
        <v>15239</v>
      </c>
      <c r="K197" s="50">
        <v>6621</v>
      </c>
      <c r="L197" s="50">
        <v>99410</v>
      </c>
      <c r="M197" s="50">
        <v>37299</v>
      </c>
      <c r="N197" s="50">
        <v>791</v>
      </c>
      <c r="O197" s="50">
        <v>381339.28959999996</v>
      </c>
      <c r="P197" s="50">
        <v>51017</v>
      </c>
      <c r="Q197" s="50">
        <v>-90798.7</v>
      </c>
      <c r="R197" s="50">
        <v>14804.45</v>
      </c>
      <c r="S197" s="50">
        <v>356362.03959999996</v>
      </c>
      <c r="T197" s="50">
        <v>423860.864</v>
      </c>
      <c r="U197" s="50">
        <v>360281.7344</v>
      </c>
      <c r="V197" s="50">
        <v>-3919.6948000000557</v>
      </c>
      <c r="W197" s="50">
        <v>-2743.7863600000387</v>
      </c>
      <c r="X197" s="51">
        <v>0.994</v>
      </c>
      <c r="Y197" s="52">
        <v>71572</v>
      </c>
      <c r="Z197" s="46">
        <v>421317.698816</v>
      </c>
      <c r="AA197" s="46">
        <v>427131.5974321022</v>
      </c>
      <c r="AB197" s="46">
        <v>5967.858903371461</v>
      </c>
      <c r="AC197" s="46">
        <v>2147.6531715544315</v>
      </c>
      <c r="AD197" s="46">
        <v>153711833</v>
      </c>
      <c r="AE197" s="46">
        <v>0</v>
      </c>
      <c r="AF197" s="15" t="s">
        <v>550</v>
      </c>
      <c r="AG197" t="b">
        <f t="shared" si="2"/>
        <v>1</v>
      </c>
    </row>
    <row r="198" spans="1:33" ht="12.75">
      <c r="A198" t="s">
        <v>421</v>
      </c>
      <c r="B198" s="15" t="s">
        <v>422</v>
      </c>
      <c r="C198" s="36">
        <v>6203.121</v>
      </c>
      <c r="D198" s="41">
        <v>1447</v>
      </c>
      <c r="E198" s="45">
        <v>7650.121</v>
      </c>
      <c r="F198" s="49">
        <v>2904</v>
      </c>
      <c r="G198" s="49">
        <v>1052</v>
      </c>
      <c r="H198" s="49">
        <v>0</v>
      </c>
      <c r="I198" s="49">
        <v>63</v>
      </c>
      <c r="J198" s="49">
        <v>0</v>
      </c>
      <c r="K198" s="50">
        <v>0</v>
      </c>
      <c r="L198" s="50">
        <v>4460</v>
      </c>
      <c r="M198" s="50">
        <v>1447</v>
      </c>
      <c r="N198" s="50">
        <v>0</v>
      </c>
      <c r="O198" s="50">
        <v>4023.7824</v>
      </c>
      <c r="P198" s="50">
        <v>947.75</v>
      </c>
      <c r="Q198" s="50">
        <v>-3791</v>
      </c>
      <c r="R198" s="50">
        <v>471.75000000000006</v>
      </c>
      <c r="S198" s="50">
        <v>1652.2824</v>
      </c>
      <c r="T198" s="50">
        <v>7650.121</v>
      </c>
      <c r="U198" s="50">
        <v>6502.60285</v>
      </c>
      <c r="V198" s="50">
        <v>-4850.32045</v>
      </c>
      <c r="W198" s="50">
        <v>-3395.224315</v>
      </c>
      <c r="X198" s="51">
        <v>0.556</v>
      </c>
      <c r="Y198" s="52">
        <v>4411</v>
      </c>
      <c r="Z198" s="46">
        <v>4253.467276</v>
      </c>
      <c r="AA198" s="46">
        <v>4312.1622408188705</v>
      </c>
      <c r="AB198" s="46">
        <v>977.5928906866629</v>
      </c>
      <c r="AC198" s="46">
        <v>-2842.612841130366</v>
      </c>
      <c r="AD198" s="46">
        <v>0</v>
      </c>
      <c r="AE198" s="46">
        <v>12538765</v>
      </c>
      <c r="AF198" s="15" t="s">
        <v>422</v>
      </c>
      <c r="AG198" t="b">
        <f t="shared" si="2"/>
        <v>1</v>
      </c>
    </row>
    <row r="199" spans="1:33" ht="12.75">
      <c r="A199" t="s">
        <v>209</v>
      </c>
      <c r="B199" s="15" t="s">
        <v>210</v>
      </c>
      <c r="C199" s="36">
        <v>32807.912</v>
      </c>
      <c r="D199" s="41">
        <v>6653</v>
      </c>
      <c r="E199" s="45">
        <v>39460.912</v>
      </c>
      <c r="F199" s="49">
        <v>21839</v>
      </c>
      <c r="G199" s="49">
        <v>3957</v>
      </c>
      <c r="H199" s="49">
        <v>769</v>
      </c>
      <c r="I199" s="49">
        <v>882</v>
      </c>
      <c r="J199" s="49">
        <v>0</v>
      </c>
      <c r="K199" s="50">
        <v>6</v>
      </c>
      <c r="L199" s="50">
        <v>10345</v>
      </c>
      <c r="M199" s="50">
        <v>6653</v>
      </c>
      <c r="N199" s="50">
        <v>0</v>
      </c>
      <c r="O199" s="50">
        <v>30260.1184</v>
      </c>
      <c r="P199" s="50">
        <v>4766.8</v>
      </c>
      <c r="Q199" s="50">
        <v>-8798.35</v>
      </c>
      <c r="R199" s="50">
        <v>3896.4</v>
      </c>
      <c r="S199" s="50">
        <v>30124.9684</v>
      </c>
      <c r="T199" s="50">
        <v>39460.912</v>
      </c>
      <c r="U199" s="50">
        <v>33541.7752</v>
      </c>
      <c r="V199" s="50">
        <v>-3416.806799999995</v>
      </c>
      <c r="W199" s="50">
        <v>-2391.7647599999964</v>
      </c>
      <c r="X199" s="51">
        <v>0.939</v>
      </c>
      <c r="Y199" s="52">
        <v>14930</v>
      </c>
      <c r="Z199" s="46">
        <v>37053.796367999996</v>
      </c>
      <c r="AA199" s="46">
        <v>37565.113637677125</v>
      </c>
      <c r="AB199" s="46">
        <v>2516.0826281096533</v>
      </c>
      <c r="AC199" s="46">
        <v>-1304.1231037073758</v>
      </c>
      <c r="AD199" s="46">
        <v>0</v>
      </c>
      <c r="AE199" s="46">
        <v>19470558</v>
      </c>
      <c r="AF199" s="15" t="s">
        <v>210</v>
      </c>
      <c r="AG199" t="b">
        <f t="shared" si="2"/>
        <v>1</v>
      </c>
    </row>
    <row r="200" spans="1:33" ht="12.75">
      <c r="A200" t="s">
        <v>357</v>
      </c>
      <c r="B200" s="15" t="s">
        <v>358</v>
      </c>
      <c r="C200" s="36">
        <v>209201.661</v>
      </c>
      <c r="D200" s="41">
        <v>25370</v>
      </c>
      <c r="E200" s="45">
        <v>234571.661</v>
      </c>
      <c r="F200" s="49">
        <v>144056</v>
      </c>
      <c r="G200" s="49">
        <v>9451</v>
      </c>
      <c r="H200" s="49">
        <v>112967</v>
      </c>
      <c r="I200" s="49">
        <v>0</v>
      </c>
      <c r="J200" s="49">
        <v>9014</v>
      </c>
      <c r="K200" s="50">
        <v>102251</v>
      </c>
      <c r="L200" s="50">
        <v>76012</v>
      </c>
      <c r="M200" s="50">
        <v>25370</v>
      </c>
      <c r="N200" s="50">
        <v>291</v>
      </c>
      <c r="O200" s="50">
        <v>199603.9936</v>
      </c>
      <c r="P200" s="50">
        <v>111717.2</v>
      </c>
      <c r="Q200" s="50">
        <v>-151770.9</v>
      </c>
      <c r="R200" s="50">
        <v>8642.460000000001</v>
      </c>
      <c r="S200" s="50">
        <v>168192.75359999997</v>
      </c>
      <c r="T200" s="50">
        <v>234571.661</v>
      </c>
      <c r="U200" s="50">
        <v>199385.91184999997</v>
      </c>
      <c r="V200" s="50">
        <v>-31193.158250000008</v>
      </c>
      <c r="W200" s="50">
        <v>-21835.210775000003</v>
      </c>
      <c r="X200" s="51">
        <v>0.907</v>
      </c>
      <c r="Y200" s="52">
        <v>51688</v>
      </c>
      <c r="Z200" s="46">
        <v>212756.496527</v>
      </c>
      <c r="AA200" s="46">
        <v>215692.39194321723</v>
      </c>
      <c r="AB200" s="46">
        <v>4172.968424841689</v>
      </c>
      <c r="AC200" s="46">
        <v>352.7626930246597</v>
      </c>
      <c r="AD200" s="46">
        <v>18233598</v>
      </c>
      <c r="AE200" s="46">
        <v>0</v>
      </c>
      <c r="AF200" s="15" t="s">
        <v>358</v>
      </c>
      <c r="AG200" t="b">
        <f t="shared" si="2"/>
        <v>1</v>
      </c>
    </row>
    <row r="201" spans="1:33" ht="12.75">
      <c r="A201" t="s">
        <v>455</v>
      </c>
      <c r="B201" s="15" t="s">
        <v>456</v>
      </c>
      <c r="C201" s="36">
        <v>23343.518</v>
      </c>
      <c r="D201" s="41">
        <v>4428</v>
      </c>
      <c r="E201" s="45">
        <v>27771.518</v>
      </c>
      <c r="F201" s="49">
        <v>19966</v>
      </c>
      <c r="G201" s="49">
        <v>3652</v>
      </c>
      <c r="H201" s="49">
        <v>229</v>
      </c>
      <c r="I201" s="49">
        <v>0</v>
      </c>
      <c r="J201" s="49">
        <v>182</v>
      </c>
      <c r="K201" s="50">
        <v>0</v>
      </c>
      <c r="L201" s="50">
        <v>4807</v>
      </c>
      <c r="M201" s="50">
        <v>4428</v>
      </c>
      <c r="N201" s="50">
        <v>0</v>
      </c>
      <c r="O201" s="50">
        <v>27664.8896</v>
      </c>
      <c r="P201" s="50">
        <v>3453.5499999999997</v>
      </c>
      <c r="Q201" s="50">
        <v>-4085.95</v>
      </c>
      <c r="R201" s="50">
        <v>2946.61</v>
      </c>
      <c r="S201" s="50">
        <v>29979.099599999998</v>
      </c>
      <c r="T201" s="50">
        <v>27771.518</v>
      </c>
      <c r="U201" s="50">
        <v>23605.7903</v>
      </c>
      <c r="V201" s="50">
        <v>6373.309299999997</v>
      </c>
      <c r="W201" s="50">
        <v>4461.316509999998</v>
      </c>
      <c r="X201" s="51">
        <v>1.161</v>
      </c>
      <c r="Y201" s="52">
        <v>10655</v>
      </c>
      <c r="Z201" s="46">
        <v>32242.732398</v>
      </c>
      <c r="AA201" s="46">
        <v>32687.660246497417</v>
      </c>
      <c r="AB201" s="46">
        <v>3067.823580149922</v>
      </c>
      <c r="AC201" s="46">
        <v>-752.3821516671073</v>
      </c>
      <c r="AD201" s="46">
        <v>0</v>
      </c>
      <c r="AE201" s="46">
        <v>8016632</v>
      </c>
      <c r="AF201" s="15" t="s">
        <v>456</v>
      </c>
      <c r="AG201" t="b">
        <f t="shared" si="2"/>
        <v>1</v>
      </c>
    </row>
    <row r="202" spans="1:33" ht="12.75">
      <c r="A202" t="s">
        <v>501</v>
      </c>
      <c r="B202" s="15" t="s">
        <v>502</v>
      </c>
      <c r="C202" s="36">
        <v>98080.025</v>
      </c>
      <c r="D202" s="41">
        <v>12974</v>
      </c>
      <c r="E202" s="45">
        <v>111054.025</v>
      </c>
      <c r="F202" s="49">
        <v>69749</v>
      </c>
      <c r="G202" s="49">
        <v>1939</v>
      </c>
      <c r="H202" s="49">
        <v>2593</v>
      </c>
      <c r="I202" s="49">
        <v>0</v>
      </c>
      <c r="J202" s="49">
        <v>3155</v>
      </c>
      <c r="K202" s="50">
        <v>91</v>
      </c>
      <c r="L202" s="50">
        <v>28608</v>
      </c>
      <c r="M202" s="50">
        <v>12974</v>
      </c>
      <c r="N202" s="50">
        <v>30</v>
      </c>
      <c r="O202" s="50">
        <v>96644.2144</v>
      </c>
      <c r="P202" s="50">
        <v>6533.95</v>
      </c>
      <c r="Q202" s="50">
        <v>-24419.649999999998</v>
      </c>
      <c r="R202" s="50">
        <v>6164.540000000001</v>
      </c>
      <c r="S202" s="50">
        <v>84923.0544</v>
      </c>
      <c r="T202" s="50">
        <v>111054.025</v>
      </c>
      <c r="U202" s="50">
        <v>94395.92125</v>
      </c>
      <c r="V202" s="50">
        <v>-9472.866850000006</v>
      </c>
      <c r="W202" s="50">
        <v>-6631.006795000004</v>
      </c>
      <c r="X202" s="51">
        <v>0.94</v>
      </c>
      <c r="Y202" s="52">
        <v>20008</v>
      </c>
      <c r="Z202" s="46">
        <v>104390.78349999999</v>
      </c>
      <c r="AA202" s="46">
        <v>105831.30554175151</v>
      </c>
      <c r="AB202" s="46">
        <v>5289.4494972886605</v>
      </c>
      <c r="AC202" s="46">
        <v>1469.2437654716314</v>
      </c>
      <c r="AD202" s="46">
        <v>29396629</v>
      </c>
      <c r="AE202" s="46">
        <v>0</v>
      </c>
      <c r="AF202" s="15" t="s">
        <v>502</v>
      </c>
      <c r="AG202" t="b">
        <f t="shared" si="2"/>
        <v>1</v>
      </c>
    </row>
    <row r="203" spans="1:33" ht="12.75">
      <c r="A203" t="s">
        <v>31</v>
      </c>
      <c r="B203" s="15" t="s">
        <v>32</v>
      </c>
      <c r="C203" s="36">
        <v>169848.288</v>
      </c>
      <c r="D203" s="41">
        <v>30248</v>
      </c>
      <c r="E203" s="45">
        <v>200096.288</v>
      </c>
      <c r="F203" s="49">
        <v>101990</v>
      </c>
      <c r="G203" s="49">
        <v>78374</v>
      </c>
      <c r="H203" s="49">
        <v>130550</v>
      </c>
      <c r="I203" s="49">
        <v>-3091</v>
      </c>
      <c r="J203" s="49">
        <v>6867</v>
      </c>
      <c r="K203" s="50">
        <v>132202</v>
      </c>
      <c r="L203" s="50">
        <v>30196</v>
      </c>
      <c r="M203" s="50">
        <v>30248</v>
      </c>
      <c r="N203" s="50">
        <v>21234</v>
      </c>
      <c r="O203" s="50">
        <v>141317.34399999998</v>
      </c>
      <c r="P203" s="50">
        <v>180795</v>
      </c>
      <c r="Q203" s="50">
        <v>-156087.19999999998</v>
      </c>
      <c r="R203" s="50">
        <v>20577.480000000003</v>
      </c>
      <c r="S203" s="50">
        <v>186602.62399999998</v>
      </c>
      <c r="T203" s="50">
        <v>200096.288</v>
      </c>
      <c r="U203" s="50">
        <v>170081.8448</v>
      </c>
      <c r="V203" s="50">
        <v>16520.77919999999</v>
      </c>
      <c r="W203" s="50">
        <v>11564.545439999993</v>
      </c>
      <c r="X203" s="51">
        <v>1.058</v>
      </c>
      <c r="Y203" s="52">
        <v>65779</v>
      </c>
      <c r="Z203" s="46">
        <v>211701.872704</v>
      </c>
      <c r="AA203" s="46">
        <v>214623.2150264301</v>
      </c>
      <c r="AB203" s="46">
        <v>3262.7923049366836</v>
      </c>
      <c r="AC203" s="46">
        <v>-557.4134268803455</v>
      </c>
      <c r="AD203" s="46">
        <v>0</v>
      </c>
      <c r="AE203" s="46">
        <v>36666098</v>
      </c>
      <c r="AF203" s="15" t="s">
        <v>32</v>
      </c>
      <c r="AG203" t="b">
        <f t="shared" si="2"/>
        <v>1</v>
      </c>
    </row>
    <row r="204" spans="1:33" ht="12.75">
      <c r="A204" t="s">
        <v>41</v>
      </c>
      <c r="B204" s="15" t="s">
        <v>42</v>
      </c>
      <c r="C204" s="36">
        <v>106678.145</v>
      </c>
      <c r="D204" s="41">
        <v>16735</v>
      </c>
      <c r="E204" s="45">
        <v>123413.145</v>
      </c>
      <c r="F204" s="49">
        <v>24994</v>
      </c>
      <c r="G204" s="49">
        <v>107645</v>
      </c>
      <c r="H204" s="49">
        <v>5077</v>
      </c>
      <c r="I204" s="49">
        <v>1093</v>
      </c>
      <c r="J204" s="49">
        <v>1364</v>
      </c>
      <c r="K204" s="50">
        <v>721</v>
      </c>
      <c r="L204" s="50">
        <v>14589</v>
      </c>
      <c r="M204" s="50">
        <v>16735</v>
      </c>
      <c r="N204" s="50">
        <v>1214</v>
      </c>
      <c r="O204" s="50">
        <v>34631.6864</v>
      </c>
      <c r="P204" s="50">
        <v>97902.15</v>
      </c>
      <c r="Q204" s="50">
        <v>-14045.4</v>
      </c>
      <c r="R204" s="50">
        <v>11744.62</v>
      </c>
      <c r="S204" s="50">
        <v>130233.0564</v>
      </c>
      <c r="T204" s="50">
        <v>123413.145</v>
      </c>
      <c r="U204" s="50">
        <v>104901.17325</v>
      </c>
      <c r="V204" s="50">
        <v>25331.883149999994</v>
      </c>
      <c r="W204" s="50">
        <v>17732.318204999996</v>
      </c>
      <c r="X204" s="51">
        <v>1.144</v>
      </c>
      <c r="Y204" s="52">
        <v>70043</v>
      </c>
      <c r="Z204" s="46">
        <v>141184.63788</v>
      </c>
      <c r="AA204" s="46">
        <v>143132.89016821896</v>
      </c>
      <c r="AB204" s="46">
        <v>2043.500280802064</v>
      </c>
      <c r="AC204" s="46">
        <v>-1776.705451014965</v>
      </c>
      <c r="AD204" s="46">
        <v>0</v>
      </c>
      <c r="AE204" s="46">
        <v>124445780</v>
      </c>
      <c r="AF204" s="15" t="s">
        <v>42</v>
      </c>
      <c r="AG204" t="b">
        <f aca="true" t="shared" si="3" ref="AG204:AG267">EXACT(B204,AF204)</f>
        <v>1</v>
      </c>
    </row>
    <row r="205" spans="1:33" ht="12.75">
      <c r="A205" t="s">
        <v>535</v>
      </c>
      <c r="B205" s="15" t="s">
        <v>536</v>
      </c>
      <c r="C205" s="36">
        <v>7185.916</v>
      </c>
      <c r="D205" s="41">
        <v>846</v>
      </c>
      <c r="E205" s="45">
        <v>8031.916</v>
      </c>
      <c r="F205" s="49">
        <v>3810</v>
      </c>
      <c r="G205" s="49">
        <v>2710</v>
      </c>
      <c r="H205" s="49">
        <v>-389</v>
      </c>
      <c r="I205" s="49">
        <v>100</v>
      </c>
      <c r="J205" s="49">
        <v>203</v>
      </c>
      <c r="K205" s="50">
        <v>1</v>
      </c>
      <c r="L205" s="50">
        <v>2450</v>
      </c>
      <c r="M205" s="50">
        <v>846</v>
      </c>
      <c r="N205" s="50">
        <v>0</v>
      </c>
      <c r="O205" s="50">
        <v>5279.1359999999995</v>
      </c>
      <c r="P205" s="50">
        <v>2230.4</v>
      </c>
      <c r="Q205" s="50">
        <v>-2083.35</v>
      </c>
      <c r="R205" s="50">
        <v>302.6</v>
      </c>
      <c r="S205" s="50">
        <v>5728.786</v>
      </c>
      <c r="T205" s="50">
        <v>8031.916</v>
      </c>
      <c r="U205" s="50">
        <v>6827.1286</v>
      </c>
      <c r="V205" s="50">
        <v>-1098.3426</v>
      </c>
      <c r="W205" s="50">
        <v>-768.8398199999999</v>
      </c>
      <c r="X205" s="51">
        <v>0.904</v>
      </c>
      <c r="Y205" s="52">
        <v>2714</v>
      </c>
      <c r="Z205" s="46">
        <v>7260.852064000001</v>
      </c>
      <c r="AA205" s="46">
        <v>7361.046900070841</v>
      </c>
      <c r="AB205" s="46">
        <v>2712.2501474100372</v>
      </c>
      <c r="AC205" s="46">
        <v>-1107.9555844069919</v>
      </c>
      <c r="AD205" s="46">
        <v>0</v>
      </c>
      <c r="AE205" s="46">
        <v>3006991</v>
      </c>
      <c r="AF205" s="15" t="s">
        <v>536</v>
      </c>
      <c r="AG205" t="b">
        <f t="shared" si="3"/>
        <v>1</v>
      </c>
    </row>
    <row r="206" spans="1:33" ht="12.75">
      <c r="A206" t="s">
        <v>279</v>
      </c>
      <c r="B206" s="15" t="s">
        <v>280</v>
      </c>
      <c r="C206" s="36">
        <v>29292.18</v>
      </c>
      <c r="D206" s="41">
        <v>4782</v>
      </c>
      <c r="E206" s="45">
        <v>34074.18</v>
      </c>
      <c r="F206" s="49">
        <v>21456</v>
      </c>
      <c r="G206" s="49">
        <v>9089</v>
      </c>
      <c r="H206" s="49">
        <v>596</v>
      </c>
      <c r="I206" s="49">
        <v>0</v>
      </c>
      <c r="J206" s="49">
        <v>1402</v>
      </c>
      <c r="K206" s="50">
        <v>362</v>
      </c>
      <c r="L206" s="50">
        <v>13122</v>
      </c>
      <c r="M206" s="50">
        <v>4782</v>
      </c>
      <c r="N206" s="50">
        <v>0</v>
      </c>
      <c r="O206" s="50">
        <v>29729.4336</v>
      </c>
      <c r="P206" s="50">
        <v>9423.949999999999</v>
      </c>
      <c r="Q206" s="50">
        <v>-11461.4</v>
      </c>
      <c r="R206" s="50">
        <v>1833.96</v>
      </c>
      <c r="S206" s="50">
        <v>29525.9436</v>
      </c>
      <c r="T206" s="50">
        <v>34074.18</v>
      </c>
      <c r="U206" s="50">
        <v>28963.053</v>
      </c>
      <c r="V206" s="50">
        <v>562.8905999999988</v>
      </c>
      <c r="W206" s="50">
        <v>394.02341999999913</v>
      </c>
      <c r="X206" s="51">
        <v>1.012</v>
      </c>
      <c r="Y206" s="52">
        <v>9019</v>
      </c>
      <c r="Z206" s="46">
        <v>34483.07016</v>
      </c>
      <c r="AA206" s="46">
        <v>34958.913150801425</v>
      </c>
      <c r="AB206" s="46">
        <v>3876.1407196808323</v>
      </c>
      <c r="AC206" s="46">
        <v>55.934987863803144</v>
      </c>
      <c r="AD206" s="46">
        <v>504478</v>
      </c>
      <c r="AE206" s="46">
        <v>0</v>
      </c>
      <c r="AF206" s="15" t="s">
        <v>280</v>
      </c>
      <c r="AG206" t="b">
        <f t="shared" si="3"/>
        <v>1</v>
      </c>
    </row>
    <row r="207" spans="1:33" ht="12.75">
      <c r="A207" t="s">
        <v>191</v>
      </c>
      <c r="B207" s="15" t="s">
        <v>192</v>
      </c>
      <c r="C207" s="36">
        <v>53609.535</v>
      </c>
      <c r="D207" s="41">
        <v>7650</v>
      </c>
      <c r="E207" s="45">
        <v>61259.535</v>
      </c>
      <c r="F207" s="49">
        <v>5746</v>
      </c>
      <c r="G207" s="49">
        <v>25233</v>
      </c>
      <c r="H207" s="49">
        <v>300</v>
      </c>
      <c r="I207" s="49">
        <v>1900</v>
      </c>
      <c r="J207" s="49">
        <v>-6</v>
      </c>
      <c r="K207" s="50">
        <v>20</v>
      </c>
      <c r="L207" s="50">
        <v>0</v>
      </c>
      <c r="M207" s="50">
        <v>7650</v>
      </c>
      <c r="N207" s="50">
        <v>24</v>
      </c>
      <c r="O207" s="50">
        <v>7961.6576</v>
      </c>
      <c r="P207" s="50">
        <v>23312.95</v>
      </c>
      <c r="Q207" s="50">
        <v>-37.4</v>
      </c>
      <c r="R207" s="50">
        <v>6502.500000000001</v>
      </c>
      <c r="S207" s="50">
        <v>37739.7076</v>
      </c>
      <c r="T207" s="50">
        <v>61259.535</v>
      </c>
      <c r="U207" s="50">
        <v>52070.60475</v>
      </c>
      <c r="V207" s="50">
        <v>-14330.897149999997</v>
      </c>
      <c r="W207" s="50">
        <v>-10031.628004999997</v>
      </c>
      <c r="X207" s="51">
        <v>0.836</v>
      </c>
      <c r="Y207" s="52">
        <v>22306</v>
      </c>
      <c r="Z207" s="46">
        <v>51212.97126</v>
      </c>
      <c r="AA207" s="46">
        <v>51919.675544134596</v>
      </c>
      <c r="AB207" s="46">
        <v>2327.61030862255</v>
      </c>
      <c r="AC207" s="46">
        <v>-1492.5954231944793</v>
      </c>
      <c r="AD207" s="46">
        <v>0</v>
      </c>
      <c r="AE207" s="46">
        <v>33293834</v>
      </c>
      <c r="AF207" s="15" t="s">
        <v>192</v>
      </c>
      <c r="AG207" t="b">
        <f t="shared" si="3"/>
        <v>1</v>
      </c>
    </row>
    <row r="208" spans="1:33" ht="12.75">
      <c r="A208" t="s">
        <v>273</v>
      </c>
      <c r="B208" s="15" t="s">
        <v>274</v>
      </c>
      <c r="C208" s="36">
        <v>79752.027</v>
      </c>
      <c r="D208" s="41">
        <v>7576</v>
      </c>
      <c r="E208" s="45">
        <v>87328.027</v>
      </c>
      <c r="F208" s="49">
        <v>50134</v>
      </c>
      <c r="G208" s="49">
        <v>6938</v>
      </c>
      <c r="H208" s="49">
        <v>1690</v>
      </c>
      <c r="I208" s="49">
        <v>0</v>
      </c>
      <c r="J208" s="49">
        <v>482</v>
      </c>
      <c r="K208" s="50">
        <v>3407</v>
      </c>
      <c r="L208" s="50">
        <v>11889</v>
      </c>
      <c r="M208" s="50">
        <v>7576</v>
      </c>
      <c r="N208" s="50">
        <v>186</v>
      </c>
      <c r="O208" s="50">
        <v>69465.6704</v>
      </c>
      <c r="P208" s="50">
        <v>7743.5</v>
      </c>
      <c r="Q208" s="50">
        <v>-13159.699999999999</v>
      </c>
      <c r="R208" s="50">
        <v>4418.47</v>
      </c>
      <c r="S208" s="50">
        <v>68467.9404</v>
      </c>
      <c r="T208" s="50">
        <v>87328.027</v>
      </c>
      <c r="U208" s="50">
        <v>74228.82295</v>
      </c>
      <c r="V208" s="50">
        <v>-5760.882549999995</v>
      </c>
      <c r="W208" s="50">
        <v>-4032.6177849999963</v>
      </c>
      <c r="X208" s="51">
        <v>0.954</v>
      </c>
      <c r="Y208" s="52">
        <v>24529</v>
      </c>
      <c r="Z208" s="46">
        <v>83310.937758</v>
      </c>
      <c r="AA208" s="46">
        <v>84460.57221935442</v>
      </c>
      <c r="AB208" s="46">
        <v>3443.2945582516377</v>
      </c>
      <c r="AC208" s="46">
        <v>-376.91117356539144</v>
      </c>
      <c r="AD208" s="46">
        <v>0</v>
      </c>
      <c r="AE208" s="46">
        <v>9245254</v>
      </c>
      <c r="AF208" s="15" t="s">
        <v>274</v>
      </c>
      <c r="AG208" t="b">
        <f t="shared" si="3"/>
        <v>1</v>
      </c>
    </row>
    <row r="209" spans="1:33" ht="12.75">
      <c r="A209" t="s">
        <v>33</v>
      </c>
      <c r="B209" s="15" t="s">
        <v>34</v>
      </c>
      <c r="C209" s="36">
        <v>1854293.875</v>
      </c>
      <c r="D209" s="41">
        <v>325326</v>
      </c>
      <c r="E209" s="45">
        <v>2179619.875</v>
      </c>
      <c r="F209" s="49">
        <v>908531</v>
      </c>
      <c r="G209" s="49">
        <v>1376822</v>
      </c>
      <c r="H209" s="49">
        <v>272069</v>
      </c>
      <c r="I209" s="49">
        <v>0</v>
      </c>
      <c r="J209" s="49">
        <v>104363</v>
      </c>
      <c r="K209" s="50">
        <v>137275</v>
      </c>
      <c r="L209" s="50">
        <v>376681</v>
      </c>
      <c r="M209" s="50">
        <v>325326</v>
      </c>
      <c r="N209" s="50">
        <v>32771</v>
      </c>
      <c r="O209" s="50">
        <v>1258860.5536</v>
      </c>
      <c r="P209" s="50">
        <v>1490265.9</v>
      </c>
      <c r="Q209" s="50">
        <v>-464717.95</v>
      </c>
      <c r="R209" s="50">
        <v>212491.33000000002</v>
      </c>
      <c r="S209" s="50">
        <v>2496899.8336</v>
      </c>
      <c r="T209" s="50">
        <v>2179619.875</v>
      </c>
      <c r="U209" s="50">
        <v>1852676.89375</v>
      </c>
      <c r="V209" s="50">
        <v>644222.93985</v>
      </c>
      <c r="W209" s="50">
        <v>450956.057895</v>
      </c>
      <c r="X209" s="51">
        <v>1.207</v>
      </c>
      <c r="Y209" s="52">
        <v>863110</v>
      </c>
      <c r="Z209" s="46">
        <v>2630801.189125</v>
      </c>
      <c r="AA209" s="46">
        <v>2667104.462013077</v>
      </c>
      <c r="AB209" s="46">
        <v>3090.1095596309588</v>
      </c>
      <c r="AC209" s="46">
        <v>-730.0961721860704</v>
      </c>
      <c r="AD209" s="46">
        <v>0</v>
      </c>
      <c r="AE209" s="46">
        <v>630153307</v>
      </c>
      <c r="AF209" s="15" t="s">
        <v>34</v>
      </c>
      <c r="AG209" t="b">
        <f t="shared" si="3"/>
        <v>1</v>
      </c>
    </row>
    <row r="210" spans="1:33" ht="12.75">
      <c r="A210" t="s">
        <v>371</v>
      </c>
      <c r="B210" s="15" t="s">
        <v>372</v>
      </c>
      <c r="C210" s="36">
        <v>6996.719000000001</v>
      </c>
      <c r="D210" s="41">
        <v>1891</v>
      </c>
      <c r="E210" s="45">
        <v>8887.719000000001</v>
      </c>
      <c r="F210" s="49">
        <v>10488</v>
      </c>
      <c r="G210" s="49">
        <v>2075</v>
      </c>
      <c r="H210" s="49">
        <v>0</v>
      </c>
      <c r="I210" s="49">
        <v>0</v>
      </c>
      <c r="J210" s="49">
        <v>1598</v>
      </c>
      <c r="K210" s="50">
        <v>0</v>
      </c>
      <c r="L210" s="50">
        <v>8602</v>
      </c>
      <c r="M210" s="50">
        <v>1891</v>
      </c>
      <c r="N210" s="50">
        <v>0</v>
      </c>
      <c r="O210" s="50">
        <v>14532.1728</v>
      </c>
      <c r="P210" s="50">
        <v>3122.0499999999997</v>
      </c>
      <c r="Q210" s="50">
        <v>-7311.7</v>
      </c>
      <c r="R210" s="50">
        <v>145.01000000000002</v>
      </c>
      <c r="S210" s="50">
        <v>10487.5328</v>
      </c>
      <c r="T210" s="50">
        <v>8887.719000000001</v>
      </c>
      <c r="U210" s="50">
        <v>7554.56115</v>
      </c>
      <c r="V210" s="50">
        <v>2932.9716500000004</v>
      </c>
      <c r="W210" s="50">
        <v>2053.080155</v>
      </c>
      <c r="X210" s="51">
        <v>1.231</v>
      </c>
      <c r="Y210" s="52">
        <v>4223</v>
      </c>
      <c r="Z210" s="46">
        <v>10940.782089000002</v>
      </c>
      <c r="AA210" s="46">
        <v>11091.75746464899</v>
      </c>
      <c r="AB210" s="46">
        <v>2626.51135795619</v>
      </c>
      <c r="AC210" s="46">
        <v>-1193.6943738608393</v>
      </c>
      <c r="AD210" s="46">
        <v>0</v>
      </c>
      <c r="AE210" s="46">
        <v>5040971</v>
      </c>
      <c r="AF210" s="15" t="s">
        <v>372</v>
      </c>
      <c r="AG210" t="b">
        <f t="shared" si="3"/>
        <v>1</v>
      </c>
    </row>
    <row r="211" spans="1:33" ht="12.75">
      <c r="A211" t="s">
        <v>533</v>
      </c>
      <c r="B211" s="15" t="s">
        <v>534</v>
      </c>
      <c r="C211" s="36">
        <v>21464.346</v>
      </c>
      <c r="D211" s="41">
        <v>4442</v>
      </c>
      <c r="E211" s="45">
        <v>25906.346</v>
      </c>
      <c r="F211" s="49">
        <v>11796</v>
      </c>
      <c r="G211" s="49">
        <v>4288</v>
      </c>
      <c r="H211" s="49">
        <v>268</v>
      </c>
      <c r="I211" s="49">
        <v>0</v>
      </c>
      <c r="J211" s="49">
        <v>413</v>
      </c>
      <c r="K211" s="50">
        <v>0</v>
      </c>
      <c r="L211" s="50">
        <v>4997</v>
      </c>
      <c r="M211" s="50">
        <v>4442</v>
      </c>
      <c r="N211" s="50">
        <v>1742</v>
      </c>
      <c r="O211" s="50">
        <v>16344.5376</v>
      </c>
      <c r="P211" s="50">
        <v>4223.65</v>
      </c>
      <c r="Q211" s="50">
        <v>-5728.15</v>
      </c>
      <c r="R211" s="50">
        <v>2926.21</v>
      </c>
      <c r="S211" s="50">
        <v>17766.2476</v>
      </c>
      <c r="T211" s="50">
        <v>25906.346</v>
      </c>
      <c r="U211" s="50">
        <v>22020.3941</v>
      </c>
      <c r="V211" s="50">
        <v>-4254.146500000003</v>
      </c>
      <c r="W211" s="50">
        <v>-2977.9025500000016</v>
      </c>
      <c r="X211" s="51">
        <v>0.885</v>
      </c>
      <c r="Y211" s="52">
        <v>6030</v>
      </c>
      <c r="Z211" s="46">
        <v>22927.11621</v>
      </c>
      <c r="AA211" s="46">
        <v>23243.494870519426</v>
      </c>
      <c r="AB211" s="46">
        <v>3854.6425987594403</v>
      </c>
      <c r="AC211" s="46">
        <v>34.43686694241114</v>
      </c>
      <c r="AD211" s="46">
        <v>207654</v>
      </c>
      <c r="AE211" s="46">
        <v>0</v>
      </c>
      <c r="AF211" s="15" t="s">
        <v>534</v>
      </c>
      <c r="AG211" t="b">
        <f t="shared" si="3"/>
        <v>1</v>
      </c>
    </row>
    <row r="212" spans="1:33" ht="12.75">
      <c r="A212" t="s">
        <v>81</v>
      </c>
      <c r="B212" s="15" t="s">
        <v>82</v>
      </c>
      <c r="C212" s="36">
        <v>78233.458</v>
      </c>
      <c r="D212" s="41">
        <v>8846</v>
      </c>
      <c r="E212" s="45">
        <v>87079.458</v>
      </c>
      <c r="F212" s="49">
        <v>44224</v>
      </c>
      <c r="G212" s="49">
        <v>38422</v>
      </c>
      <c r="H212" s="49">
        <v>4041</v>
      </c>
      <c r="I212" s="49">
        <v>0</v>
      </c>
      <c r="J212" s="49">
        <v>1941</v>
      </c>
      <c r="K212" s="50">
        <v>223</v>
      </c>
      <c r="L212" s="50">
        <v>19654</v>
      </c>
      <c r="M212" s="50">
        <v>8846</v>
      </c>
      <c r="N212" s="50">
        <v>0</v>
      </c>
      <c r="O212" s="50">
        <v>61276.774399999995</v>
      </c>
      <c r="P212" s="50">
        <v>37743.4</v>
      </c>
      <c r="Q212" s="50">
        <v>-16895.45</v>
      </c>
      <c r="R212" s="50">
        <v>4177.92</v>
      </c>
      <c r="S212" s="50">
        <v>86302.64439999999</v>
      </c>
      <c r="T212" s="50">
        <v>87079.458</v>
      </c>
      <c r="U212" s="50">
        <v>74017.5393</v>
      </c>
      <c r="V212" s="50">
        <v>12285.105099999986</v>
      </c>
      <c r="W212" s="50">
        <v>8599.57356999999</v>
      </c>
      <c r="X212" s="51">
        <v>1.099</v>
      </c>
      <c r="Y212" s="52">
        <v>32608</v>
      </c>
      <c r="Z212" s="46">
        <v>95700.32434199999</v>
      </c>
      <c r="AA212" s="46">
        <v>97020.9239389694</v>
      </c>
      <c r="AB212" s="46">
        <v>2975.3718087269813</v>
      </c>
      <c r="AC212" s="46">
        <v>-844.8339230900478</v>
      </c>
      <c r="AD212" s="46">
        <v>0</v>
      </c>
      <c r="AE212" s="46">
        <v>27548345</v>
      </c>
      <c r="AF212" s="15" t="s">
        <v>82</v>
      </c>
      <c r="AG212" t="b">
        <f t="shared" si="3"/>
        <v>1</v>
      </c>
    </row>
    <row r="213" spans="1:33" ht="12.75">
      <c r="A213" t="s">
        <v>337</v>
      </c>
      <c r="B213" s="15" t="s">
        <v>338</v>
      </c>
      <c r="C213" s="36">
        <v>31422.430999999997</v>
      </c>
      <c r="D213" s="41">
        <v>3809</v>
      </c>
      <c r="E213" s="45">
        <v>35231.431</v>
      </c>
      <c r="F213" s="49">
        <v>26681</v>
      </c>
      <c r="G213" s="49">
        <v>59</v>
      </c>
      <c r="H213" s="49">
        <v>308</v>
      </c>
      <c r="I213" s="49">
        <v>0</v>
      </c>
      <c r="J213" s="49">
        <v>2018</v>
      </c>
      <c r="K213" s="50">
        <v>35</v>
      </c>
      <c r="L213" s="50">
        <v>10391</v>
      </c>
      <c r="M213" s="50">
        <v>3809</v>
      </c>
      <c r="N213" s="50">
        <v>0</v>
      </c>
      <c r="O213" s="50">
        <v>36969.1936</v>
      </c>
      <c r="P213" s="50">
        <v>2027.25</v>
      </c>
      <c r="Q213" s="50">
        <v>-8862.1</v>
      </c>
      <c r="R213" s="50">
        <v>1471.18</v>
      </c>
      <c r="S213" s="50">
        <v>31605.5236</v>
      </c>
      <c r="T213" s="50">
        <v>35231.431</v>
      </c>
      <c r="U213" s="50">
        <v>29946.716349999995</v>
      </c>
      <c r="V213" s="50">
        <v>1658.8072500000053</v>
      </c>
      <c r="W213" s="50">
        <v>1161.1650750000035</v>
      </c>
      <c r="X213" s="51">
        <v>1.033</v>
      </c>
      <c r="Y213" s="52">
        <v>11964</v>
      </c>
      <c r="Z213" s="46">
        <v>36394.068222999995</v>
      </c>
      <c r="AA213" s="46">
        <v>36896.281691531345</v>
      </c>
      <c r="AB213" s="46">
        <v>3083.94196686153</v>
      </c>
      <c r="AC213" s="46">
        <v>-736.263764955499</v>
      </c>
      <c r="AD213" s="46">
        <v>0</v>
      </c>
      <c r="AE213" s="46">
        <v>8808660</v>
      </c>
      <c r="AF213" s="15" t="s">
        <v>338</v>
      </c>
      <c r="AG213" t="b">
        <f t="shared" si="3"/>
        <v>1</v>
      </c>
    </row>
    <row r="214" spans="1:33" ht="12.75">
      <c r="A214" t="s">
        <v>511</v>
      </c>
      <c r="B214" s="15" t="s">
        <v>512</v>
      </c>
      <c r="C214" s="36">
        <v>60835.14600000001</v>
      </c>
      <c r="D214" s="41">
        <v>4769</v>
      </c>
      <c r="E214" s="45">
        <v>65604.14600000001</v>
      </c>
      <c r="F214" s="49">
        <v>36272</v>
      </c>
      <c r="G214" s="49">
        <v>9185</v>
      </c>
      <c r="H214" s="49">
        <v>165</v>
      </c>
      <c r="I214" s="49">
        <v>0</v>
      </c>
      <c r="J214" s="49">
        <v>2202</v>
      </c>
      <c r="K214" s="50">
        <v>3</v>
      </c>
      <c r="L214" s="50">
        <v>17599</v>
      </c>
      <c r="M214" s="50">
        <v>4769</v>
      </c>
      <c r="N214" s="50">
        <v>0</v>
      </c>
      <c r="O214" s="50">
        <v>50258.483199999995</v>
      </c>
      <c r="P214" s="50">
        <v>9819.199999999999</v>
      </c>
      <c r="Q214" s="50">
        <v>-14961.699999999999</v>
      </c>
      <c r="R214" s="50">
        <v>1061.8200000000002</v>
      </c>
      <c r="S214" s="50">
        <v>46177.803199999995</v>
      </c>
      <c r="T214" s="50">
        <v>65604.14600000001</v>
      </c>
      <c r="U214" s="50">
        <v>55763.5241</v>
      </c>
      <c r="V214" s="50">
        <v>-9585.720900000008</v>
      </c>
      <c r="W214" s="50">
        <v>-6710.004630000005</v>
      </c>
      <c r="X214" s="51">
        <v>0.898</v>
      </c>
      <c r="Y214" s="52">
        <v>12189</v>
      </c>
      <c r="Z214" s="46">
        <v>58912.52310800001</v>
      </c>
      <c r="AA214" s="46">
        <v>59725.4759878131</v>
      </c>
      <c r="AB214" s="46">
        <v>4899.948805300935</v>
      </c>
      <c r="AC214" s="46">
        <v>1079.7430734839063</v>
      </c>
      <c r="AD214" s="46">
        <v>13160988</v>
      </c>
      <c r="AE214" s="46">
        <v>0</v>
      </c>
      <c r="AF214" s="15" t="s">
        <v>512</v>
      </c>
      <c r="AG214" t="b">
        <f t="shared" si="3"/>
        <v>1</v>
      </c>
    </row>
    <row r="215" spans="1:33" ht="12.75">
      <c r="A215" t="s">
        <v>39</v>
      </c>
      <c r="B215" s="15" t="s">
        <v>40</v>
      </c>
      <c r="C215" s="36">
        <v>87729.481</v>
      </c>
      <c r="D215" s="41">
        <v>10827</v>
      </c>
      <c r="E215" s="45">
        <v>98556.481</v>
      </c>
      <c r="F215" s="49">
        <v>45481</v>
      </c>
      <c r="G215" s="49">
        <v>43911</v>
      </c>
      <c r="H215" s="49">
        <v>1248</v>
      </c>
      <c r="I215" s="49">
        <v>0</v>
      </c>
      <c r="J215" s="49">
        <v>5813</v>
      </c>
      <c r="K215" s="50">
        <v>47</v>
      </c>
      <c r="L215" s="50">
        <v>17584</v>
      </c>
      <c r="M215" s="50">
        <v>10827</v>
      </c>
      <c r="N215" s="50">
        <v>2399</v>
      </c>
      <c r="O215" s="50">
        <v>63018.4736</v>
      </c>
      <c r="P215" s="50">
        <v>43326.2</v>
      </c>
      <c r="Q215" s="50">
        <v>-17025.5</v>
      </c>
      <c r="R215" s="50">
        <v>6213.67</v>
      </c>
      <c r="S215" s="50">
        <v>95532.8436</v>
      </c>
      <c r="T215" s="50">
        <v>98556.481</v>
      </c>
      <c r="U215" s="50">
        <v>83773.00885</v>
      </c>
      <c r="V215" s="50">
        <v>11759.834749999995</v>
      </c>
      <c r="W215" s="50">
        <v>8231.884324999995</v>
      </c>
      <c r="X215" s="51">
        <v>1.084</v>
      </c>
      <c r="Y215" s="52">
        <v>39472</v>
      </c>
      <c r="Z215" s="46">
        <v>106835.22540400001</v>
      </c>
      <c r="AA215" s="46">
        <v>108309.47908684505</v>
      </c>
      <c r="AB215" s="46">
        <v>2743.9572123744692</v>
      </c>
      <c r="AC215" s="46">
        <v>-1076.2485194425599</v>
      </c>
      <c r="AD215" s="46">
        <v>0</v>
      </c>
      <c r="AE215" s="46">
        <v>42481682</v>
      </c>
      <c r="AF215" s="15" t="s">
        <v>40</v>
      </c>
      <c r="AG215" t="b">
        <f t="shared" si="3"/>
        <v>1</v>
      </c>
    </row>
    <row r="216" spans="1:33" ht="12.75">
      <c r="A216" t="s">
        <v>497</v>
      </c>
      <c r="B216" s="15" t="s">
        <v>498</v>
      </c>
      <c r="C216" s="36">
        <v>302775.072</v>
      </c>
      <c r="D216" s="41">
        <v>38953</v>
      </c>
      <c r="E216" s="45">
        <v>341728.072</v>
      </c>
      <c r="F216" s="49">
        <v>246345</v>
      </c>
      <c r="G216" s="49">
        <v>9538</v>
      </c>
      <c r="H216" s="49">
        <v>13262</v>
      </c>
      <c r="I216" s="49">
        <v>0</v>
      </c>
      <c r="J216" s="49">
        <v>25320</v>
      </c>
      <c r="K216" s="50">
        <v>5358</v>
      </c>
      <c r="L216" s="50">
        <v>93832</v>
      </c>
      <c r="M216" s="50">
        <v>38953</v>
      </c>
      <c r="N216" s="50">
        <v>832</v>
      </c>
      <c r="O216" s="50">
        <v>341335.632</v>
      </c>
      <c r="P216" s="50">
        <v>40902</v>
      </c>
      <c r="Q216" s="50">
        <v>-85018.7</v>
      </c>
      <c r="R216" s="50">
        <v>17158.61</v>
      </c>
      <c r="S216" s="50">
        <v>314377.54199999996</v>
      </c>
      <c r="T216" s="50">
        <v>341728.072</v>
      </c>
      <c r="U216" s="50">
        <v>290468.8612</v>
      </c>
      <c r="V216" s="50">
        <v>23908.680799999973</v>
      </c>
      <c r="W216" s="50">
        <v>16736.07655999998</v>
      </c>
      <c r="X216" s="51">
        <v>1.049</v>
      </c>
      <c r="Y216" s="52">
        <v>96039</v>
      </c>
      <c r="Z216" s="46">
        <v>358472.747528</v>
      </c>
      <c r="AA216" s="46">
        <v>363419.4284213502</v>
      </c>
      <c r="AB216" s="46">
        <v>3784.0817628395776</v>
      </c>
      <c r="AC216" s="46">
        <v>-36.12396897745157</v>
      </c>
      <c r="AD216" s="46">
        <v>0</v>
      </c>
      <c r="AE216" s="46">
        <v>3469310</v>
      </c>
      <c r="AF216" s="15" t="s">
        <v>498</v>
      </c>
      <c r="AG216" t="b">
        <f t="shared" si="3"/>
        <v>1</v>
      </c>
    </row>
    <row r="217" spans="1:33" ht="12.75">
      <c r="A217" t="s">
        <v>383</v>
      </c>
      <c r="B217" s="15" t="s">
        <v>384</v>
      </c>
      <c r="C217" s="36">
        <v>54719.045</v>
      </c>
      <c r="D217" s="41">
        <v>7616</v>
      </c>
      <c r="E217" s="45">
        <v>62335.045</v>
      </c>
      <c r="F217" s="49">
        <v>40136</v>
      </c>
      <c r="G217" s="49">
        <v>3199</v>
      </c>
      <c r="H217" s="49">
        <v>616</v>
      </c>
      <c r="I217" s="49">
        <v>0</v>
      </c>
      <c r="J217" s="49">
        <v>2027</v>
      </c>
      <c r="K217" s="50">
        <v>319</v>
      </c>
      <c r="L217" s="50">
        <v>21303</v>
      </c>
      <c r="M217" s="50">
        <v>7616</v>
      </c>
      <c r="N217" s="50">
        <v>210</v>
      </c>
      <c r="O217" s="50">
        <v>55612.4416</v>
      </c>
      <c r="P217" s="50">
        <v>4965.7</v>
      </c>
      <c r="Q217" s="50">
        <v>-18557.2</v>
      </c>
      <c r="R217" s="50">
        <v>2852.09</v>
      </c>
      <c r="S217" s="50">
        <v>44873.0316</v>
      </c>
      <c r="T217" s="50">
        <v>62335.045</v>
      </c>
      <c r="U217" s="50">
        <v>52984.78825</v>
      </c>
      <c r="V217" s="50">
        <v>-8111.756649999996</v>
      </c>
      <c r="W217" s="50">
        <v>-5678.2296549999965</v>
      </c>
      <c r="X217" s="51">
        <v>0.909</v>
      </c>
      <c r="Y217" s="52">
        <v>13145</v>
      </c>
      <c r="Z217" s="46">
        <v>56662.555905</v>
      </c>
      <c r="AA217" s="46">
        <v>57444.460762751456</v>
      </c>
      <c r="AB217" s="46">
        <v>4370.061678413956</v>
      </c>
      <c r="AC217" s="46">
        <v>549.8559465969265</v>
      </c>
      <c r="AD217" s="46">
        <v>7227856</v>
      </c>
      <c r="AE217" s="46">
        <v>0</v>
      </c>
      <c r="AF217" s="15" t="s">
        <v>384</v>
      </c>
      <c r="AG217" t="b">
        <f t="shared" si="3"/>
        <v>1</v>
      </c>
    </row>
    <row r="218" spans="1:33" ht="12.75">
      <c r="A218" t="s">
        <v>423</v>
      </c>
      <c r="B218" s="15" t="s">
        <v>424</v>
      </c>
      <c r="C218" s="36">
        <v>28315.445</v>
      </c>
      <c r="D218" s="41">
        <v>5306</v>
      </c>
      <c r="E218" s="45">
        <v>33621.445</v>
      </c>
      <c r="F218" s="49">
        <v>21688</v>
      </c>
      <c r="G218" s="49">
        <v>3011</v>
      </c>
      <c r="H218" s="49">
        <v>100</v>
      </c>
      <c r="I218" s="49">
        <v>1418</v>
      </c>
      <c r="J218" s="49">
        <v>0</v>
      </c>
      <c r="K218" s="50">
        <v>43</v>
      </c>
      <c r="L218" s="50">
        <v>15919</v>
      </c>
      <c r="M218" s="50">
        <v>5306</v>
      </c>
      <c r="N218" s="50">
        <v>0</v>
      </c>
      <c r="O218" s="50">
        <v>30050.892799999998</v>
      </c>
      <c r="P218" s="50">
        <v>3849.65</v>
      </c>
      <c r="Q218" s="50">
        <v>-13567.699999999999</v>
      </c>
      <c r="R218" s="50">
        <v>1803.8700000000001</v>
      </c>
      <c r="S218" s="50">
        <v>22136.712799999998</v>
      </c>
      <c r="T218" s="50">
        <v>33621.445</v>
      </c>
      <c r="U218" s="50">
        <v>28578.22825</v>
      </c>
      <c r="V218" s="50">
        <v>-6441.515450000003</v>
      </c>
      <c r="W218" s="50">
        <v>-4509.060815000002</v>
      </c>
      <c r="X218" s="51">
        <v>0.866</v>
      </c>
      <c r="Y218" s="52">
        <v>9864</v>
      </c>
      <c r="Z218" s="46">
        <v>29116.17137</v>
      </c>
      <c r="AA218" s="46">
        <v>29517.954795927628</v>
      </c>
      <c r="AB218" s="46">
        <v>2992.493389692582</v>
      </c>
      <c r="AC218" s="46">
        <v>-827.7123421244473</v>
      </c>
      <c r="AD218" s="46">
        <v>0</v>
      </c>
      <c r="AE218" s="46">
        <v>8164555</v>
      </c>
      <c r="AF218" s="15" t="s">
        <v>424</v>
      </c>
      <c r="AG218" t="b">
        <f t="shared" si="3"/>
        <v>1</v>
      </c>
    </row>
    <row r="219" spans="1:33" ht="12.75">
      <c r="A219" t="s">
        <v>189</v>
      </c>
      <c r="B219" s="15" t="s">
        <v>190</v>
      </c>
      <c r="C219" s="36">
        <v>43702.008</v>
      </c>
      <c r="D219" s="41">
        <v>4040</v>
      </c>
      <c r="E219" s="45">
        <v>47742.008</v>
      </c>
      <c r="F219" s="49">
        <v>27664</v>
      </c>
      <c r="G219" s="49">
        <v>6114</v>
      </c>
      <c r="H219" s="49">
        <v>782</v>
      </c>
      <c r="I219" s="49">
        <v>1130</v>
      </c>
      <c r="J219" s="49">
        <v>0</v>
      </c>
      <c r="K219" s="50">
        <v>245</v>
      </c>
      <c r="L219" s="50">
        <v>13061</v>
      </c>
      <c r="M219" s="50">
        <v>4040</v>
      </c>
      <c r="N219" s="50">
        <v>400</v>
      </c>
      <c r="O219" s="50">
        <v>38331.2384</v>
      </c>
      <c r="P219" s="50">
        <v>6822.099999999999</v>
      </c>
      <c r="Q219" s="50">
        <v>-11650.1</v>
      </c>
      <c r="R219" s="50">
        <v>1213.63</v>
      </c>
      <c r="S219" s="50">
        <v>34716.8684</v>
      </c>
      <c r="T219" s="50">
        <v>47742.008</v>
      </c>
      <c r="U219" s="50">
        <v>40580.7068</v>
      </c>
      <c r="V219" s="50">
        <v>-5863.838400000001</v>
      </c>
      <c r="W219" s="50">
        <v>-4104.68688</v>
      </c>
      <c r="X219" s="51">
        <v>0.914</v>
      </c>
      <c r="Y219" s="52">
        <v>13232</v>
      </c>
      <c r="Z219" s="46">
        <v>43636.195312</v>
      </c>
      <c r="AA219" s="46">
        <v>44238.345224641576</v>
      </c>
      <c r="AB219" s="46">
        <v>3343.28485675949</v>
      </c>
      <c r="AC219" s="46">
        <v>-476.920875057539</v>
      </c>
      <c r="AD219" s="46">
        <v>0</v>
      </c>
      <c r="AE219" s="46">
        <v>6310617</v>
      </c>
      <c r="AF219" s="15" t="s">
        <v>190</v>
      </c>
      <c r="AG219" t="b">
        <f t="shared" si="3"/>
        <v>1</v>
      </c>
    </row>
    <row r="220" spans="1:33" ht="12.75">
      <c r="A220" t="s">
        <v>207</v>
      </c>
      <c r="B220" s="15" t="s">
        <v>208</v>
      </c>
      <c r="C220" s="36">
        <v>49523.062</v>
      </c>
      <c r="D220" s="41">
        <v>7560</v>
      </c>
      <c r="E220" s="45">
        <v>57083.062</v>
      </c>
      <c r="F220" s="49">
        <v>29782</v>
      </c>
      <c r="G220" s="49">
        <v>3124</v>
      </c>
      <c r="H220" s="49">
        <v>474</v>
      </c>
      <c r="I220" s="49">
        <v>3470</v>
      </c>
      <c r="J220" s="49">
        <v>0</v>
      </c>
      <c r="K220" s="50">
        <v>0</v>
      </c>
      <c r="L220" s="50">
        <v>11964</v>
      </c>
      <c r="M220" s="50">
        <v>7560</v>
      </c>
      <c r="N220" s="50">
        <v>0</v>
      </c>
      <c r="O220" s="50">
        <v>41265.9392</v>
      </c>
      <c r="P220" s="50">
        <v>6007.8</v>
      </c>
      <c r="Q220" s="50">
        <v>-10169.4</v>
      </c>
      <c r="R220" s="50">
        <v>4392.12</v>
      </c>
      <c r="S220" s="50">
        <v>41496.459200000005</v>
      </c>
      <c r="T220" s="50">
        <v>57083.062</v>
      </c>
      <c r="U220" s="50">
        <v>48520.602699999996</v>
      </c>
      <c r="V220" s="50">
        <v>-7024.143499999991</v>
      </c>
      <c r="W220" s="50">
        <v>-4916.900449999994</v>
      </c>
      <c r="X220" s="51">
        <v>0.914</v>
      </c>
      <c r="Y220" s="52">
        <v>19793</v>
      </c>
      <c r="Z220" s="46">
        <v>52173.918668</v>
      </c>
      <c r="AA220" s="46">
        <v>52893.88337490159</v>
      </c>
      <c r="AB220" s="46">
        <v>2672.353022528247</v>
      </c>
      <c r="AC220" s="46">
        <v>-1147.852709288782</v>
      </c>
      <c r="AD220" s="46">
        <v>0</v>
      </c>
      <c r="AE220" s="46">
        <v>22719449</v>
      </c>
      <c r="AF220" s="15" t="s">
        <v>208</v>
      </c>
      <c r="AG220" t="b">
        <f t="shared" si="3"/>
        <v>1</v>
      </c>
    </row>
    <row r="221" spans="1:33" ht="12.75">
      <c r="A221" t="s">
        <v>315</v>
      </c>
      <c r="B221" s="15" t="s">
        <v>316</v>
      </c>
      <c r="C221" s="36">
        <v>35917.993</v>
      </c>
      <c r="D221" s="41">
        <v>6533</v>
      </c>
      <c r="E221" s="45">
        <v>42450.993</v>
      </c>
      <c r="F221" s="49">
        <v>28266</v>
      </c>
      <c r="G221" s="49">
        <v>4540</v>
      </c>
      <c r="H221" s="49">
        <v>309</v>
      </c>
      <c r="I221" s="49">
        <v>0</v>
      </c>
      <c r="J221" s="49">
        <v>3038</v>
      </c>
      <c r="K221" s="50">
        <v>369</v>
      </c>
      <c r="L221" s="50">
        <v>8626</v>
      </c>
      <c r="M221" s="50">
        <v>6533</v>
      </c>
      <c r="N221" s="50">
        <v>0</v>
      </c>
      <c r="O221" s="50">
        <v>39165.3696</v>
      </c>
      <c r="P221" s="50">
        <v>6703.95</v>
      </c>
      <c r="Q221" s="50">
        <v>-7645.75</v>
      </c>
      <c r="R221" s="50">
        <v>4086.63</v>
      </c>
      <c r="S221" s="50">
        <v>42310.19959999999</v>
      </c>
      <c r="T221" s="50">
        <v>42450.993</v>
      </c>
      <c r="U221" s="50">
        <v>36083.34405</v>
      </c>
      <c r="V221" s="50">
        <v>6226.855549999993</v>
      </c>
      <c r="W221" s="50">
        <v>4358.798884999995</v>
      </c>
      <c r="X221" s="51">
        <v>1.103</v>
      </c>
      <c r="Y221" s="52">
        <v>10277</v>
      </c>
      <c r="Z221" s="46">
        <v>46823.445279</v>
      </c>
      <c r="AA221" s="46">
        <v>47469.577080426185</v>
      </c>
      <c r="AB221" s="46">
        <v>4619.011100557184</v>
      </c>
      <c r="AC221" s="46">
        <v>798.8053687401552</v>
      </c>
      <c r="AD221" s="46">
        <v>8209323</v>
      </c>
      <c r="AE221" s="46">
        <v>0</v>
      </c>
      <c r="AF221" s="15" t="s">
        <v>316</v>
      </c>
      <c r="AG221" t="b">
        <f t="shared" si="3"/>
        <v>1</v>
      </c>
    </row>
    <row r="222" spans="1:33" ht="12.75">
      <c r="A222" t="s">
        <v>395</v>
      </c>
      <c r="B222" s="15" t="s">
        <v>396</v>
      </c>
      <c r="C222" s="36">
        <v>63385.167</v>
      </c>
      <c r="D222" s="41">
        <v>7161</v>
      </c>
      <c r="E222" s="45">
        <v>70546.167</v>
      </c>
      <c r="F222" s="49">
        <v>53972</v>
      </c>
      <c r="G222" s="49">
        <v>3859</v>
      </c>
      <c r="H222" s="49">
        <v>1013</v>
      </c>
      <c r="I222" s="49">
        <v>0</v>
      </c>
      <c r="J222" s="49">
        <v>-196</v>
      </c>
      <c r="K222" s="50">
        <v>150</v>
      </c>
      <c r="L222" s="50">
        <v>25578</v>
      </c>
      <c r="M222" s="50">
        <v>7161</v>
      </c>
      <c r="N222" s="50">
        <v>0</v>
      </c>
      <c r="O222" s="50">
        <v>74783.6032</v>
      </c>
      <c r="P222" s="50">
        <v>3974.6</v>
      </c>
      <c r="Q222" s="50">
        <v>-21868.8</v>
      </c>
      <c r="R222" s="50">
        <v>1738.5900000000001</v>
      </c>
      <c r="S222" s="50">
        <v>58627.9932</v>
      </c>
      <c r="T222" s="50">
        <v>70546.167</v>
      </c>
      <c r="U222" s="50">
        <v>59964.241949999996</v>
      </c>
      <c r="V222" s="50">
        <v>-1336.2487499999988</v>
      </c>
      <c r="W222" s="50">
        <v>-935.3741249999991</v>
      </c>
      <c r="X222" s="51">
        <v>0.987</v>
      </c>
      <c r="Y222" s="52">
        <v>15426</v>
      </c>
      <c r="Z222" s="46">
        <v>69629.066829</v>
      </c>
      <c r="AA222" s="46">
        <v>70589.90074700354</v>
      </c>
      <c r="AB222" s="46">
        <v>4576.034017049367</v>
      </c>
      <c r="AC222" s="46">
        <v>755.8282852323382</v>
      </c>
      <c r="AD222" s="46">
        <v>11659407</v>
      </c>
      <c r="AE222" s="46">
        <v>0</v>
      </c>
      <c r="AF222" s="15" t="s">
        <v>396</v>
      </c>
      <c r="AG222" t="b">
        <f t="shared" si="3"/>
        <v>1</v>
      </c>
    </row>
    <row r="223" spans="1:33" ht="12.75">
      <c r="A223" t="s">
        <v>463</v>
      </c>
      <c r="B223" s="15" t="s">
        <v>464</v>
      </c>
      <c r="C223" s="36">
        <v>31883.509999999995</v>
      </c>
      <c r="D223" s="41">
        <v>6285</v>
      </c>
      <c r="E223" s="45">
        <v>38168.509999999995</v>
      </c>
      <c r="F223" s="49">
        <v>32843</v>
      </c>
      <c r="G223" s="49">
        <v>3346</v>
      </c>
      <c r="H223" s="49">
        <v>72</v>
      </c>
      <c r="I223" s="49">
        <v>0</v>
      </c>
      <c r="J223" s="49">
        <v>2388</v>
      </c>
      <c r="K223" s="50">
        <v>6</v>
      </c>
      <c r="L223" s="50">
        <v>19124</v>
      </c>
      <c r="M223" s="50">
        <v>6285</v>
      </c>
      <c r="N223" s="50">
        <v>0</v>
      </c>
      <c r="O223" s="50">
        <v>45507.2608</v>
      </c>
      <c r="P223" s="50">
        <v>4935.099999999999</v>
      </c>
      <c r="Q223" s="50">
        <v>-16260.5</v>
      </c>
      <c r="R223" s="50">
        <v>2091.17</v>
      </c>
      <c r="S223" s="50">
        <v>36273.03079999999</v>
      </c>
      <c r="T223" s="50">
        <v>38168.509999999995</v>
      </c>
      <c r="U223" s="50">
        <v>32443.233499999995</v>
      </c>
      <c r="V223" s="50">
        <v>3829.7972999999984</v>
      </c>
      <c r="W223" s="50">
        <v>2680.8581099999988</v>
      </c>
      <c r="X223" s="51">
        <v>1.07</v>
      </c>
      <c r="Y223" s="52">
        <v>10863</v>
      </c>
      <c r="Z223" s="46">
        <v>40840.3057</v>
      </c>
      <c r="AA223" s="46">
        <v>41403.87423143764</v>
      </c>
      <c r="AB223" s="46">
        <v>3811.4585502566183</v>
      </c>
      <c r="AC223" s="46">
        <v>-8.747181560410809</v>
      </c>
      <c r="AD223" s="46">
        <v>0</v>
      </c>
      <c r="AE223" s="46">
        <v>95021</v>
      </c>
      <c r="AF223" s="15" t="s">
        <v>464</v>
      </c>
      <c r="AG223" t="b">
        <f t="shared" si="3"/>
        <v>1</v>
      </c>
    </row>
    <row r="224" spans="1:33" ht="12.75">
      <c r="A224" t="s">
        <v>129</v>
      </c>
      <c r="B224" s="15" t="s">
        <v>130</v>
      </c>
      <c r="C224" s="36">
        <v>47638.538</v>
      </c>
      <c r="D224" s="41">
        <v>11852</v>
      </c>
      <c r="E224" s="45">
        <v>59490.538</v>
      </c>
      <c r="F224" s="49">
        <v>45024</v>
      </c>
      <c r="G224" s="49">
        <v>732</v>
      </c>
      <c r="H224" s="49">
        <v>2208</v>
      </c>
      <c r="I224" s="49">
        <v>0</v>
      </c>
      <c r="J224" s="49">
        <v>1218</v>
      </c>
      <c r="K224" s="50">
        <v>557</v>
      </c>
      <c r="L224" s="50">
        <v>33967</v>
      </c>
      <c r="M224" s="50">
        <v>11852</v>
      </c>
      <c r="N224" s="50">
        <v>145</v>
      </c>
      <c r="O224" s="50">
        <v>62385.2544</v>
      </c>
      <c r="P224" s="50">
        <v>3534.2999999999997</v>
      </c>
      <c r="Q224" s="50">
        <v>-29468.649999999998</v>
      </c>
      <c r="R224" s="50">
        <v>4299.81</v>
      </c>
      <c r="S224" s="50">
        <v>40750.7144</v>
      </c>
      <c r="T224" s="50">
        <v>59490.538</v>
      </c>
      <c r="U224" s="50">
        <v>50566.9573</v>
      </c>
      <c r="V224" s="50">
        <v>-9816.242900000005</v>
      </c>
      <c r="W224" s="50">
        <v>-6871.370030000003</v>
      </c>
      <c r="X224" s="51">
        <v>0.884</v>
      </c>
      <c r="Y224" s="52">
        <v>10865</v>
      </c>
      <c r="Z224" s="46">
        <v>52589.635592</v>
      </c>
      <c r="AA224" s="46">
        <v>53315.33691062221</v>
      </c>
      <c r="AB224" s="46">
        <v>4907.0719660029645</v>
      </c>
      <c r="AC224" s="46">
        <v>1086.8662341859354</v>
      </c>
      <c r="AD224" s="46">
        <v>11808802</v>
      </c>
      <c r="AE224" s="46">
        <v>0</v>
      </c>
      <c r="AF224" s="15" t="s">
        <v>130</v>
      </c>
      <c r="AG224" t="b">
        <f t="shared" si="3"/>
        <v>1</v>
      </c>
    </row>
    <row r="225" spans="1:33" ht="12.75">
      <c r="A225" t="s">
        <v>485</v>
      </c>
      <c r="B225" s="15" t="s">
        <v>486</v>
      </c>
      <c r="C225" s="36">
        <v>145684.707</v>
      </c>
      <c r="D225" s="41">
        <v>14095</v>
      </c>
      <c r="E225" s="45">
        <v>159779.707</v>
      </c>
      <c r="F225" s="49">
        <v>93227</v>
      </c>
      <c r="G225" s="49">
        <v>8471</v>
      </c>
      <c r="H225" s="49">
        <v>3811</v>
      </c>
      <c r="I225" s="49">
        <v>6187</v>
      </c>
      <c r="J225" s="49">
        <v>0</v>
      </c>
      <c r="K225" s="50">
        <v>559</v>
      </c>
      <c r="L225" s="50">
        <v>35639</v>
      </c>
      <c r="M225" s="50">
        <v>14095</v>
      </c>
      <c r="N225" s="50">
        <v>0</v>
      </c>
      <c r="O225" s="50">
        <v>129175.3312</v>
      </c>
      <c r="P225" s="50">
        <v>15698.65</v>
      </c>
      <c r="Q225" s="50">
        <v>-30768.3</v>
      </c>
      <c r="R225" s="50">
        <v>5922.120000000001</v>
      </c>
      <c r="S225" s="50">
        <v>120027.8012</v>
      </c>
      <c r="T225" s="50">
        <v>159779.707</v>
      </c>
      <c r="U225" s="50">
        <v>135812.75095</v>
      </c>
      <c r="V225" s="50">
        <v>-15784.949749999985</v>
      </c>
      <c r="W225" s="50">
        <v>-11049.464824999988</v>
      </c>
      <c r="X225" s="51">
        <v>0.931</v>
      </c>
      <c r="Y225" s="52">
        <v>25311</v>
      </c>
      <c r="Z225" s="46">
        <v>148754.907217</v>
      </c>
      <c r="AA225" s="46">
        <v>150807.62408989127</v>
      </c>
      <c r="AB225" s="46">
        <v>5958.185140448471</v>
      </c>
      <c r="AC225" s="46">
        <v>2137.9794086314423</v>
      </c>
      <c r="AD225" s="46">
        <v>54114397</v>
      </c>
      <c r="AE225" s="46">
        <v>0</v>
      </c>
      <c r="AF225" s="15" t="s">
        <v>486</v>
      </c>
      <c r="AG225" t="b">
        <f t="shared" si="3"/>
        <v>1</v>
      </c>
    </row>
    <row r="226" spans="1:33" ht="12.75">
      <c r="A226" t="s">
        <v>103</v>
      </c>
      <c r="B226" s="15" t="s">
        <v>104</v>
      </c>
      <c r="C226" s="36">
        <v>67557.191</v>
      </c>
      <c r="D226" s="41">
        <v>7879</v>
      </c>
      <c r="E226" s="45">
        <v>75436.191</v>
      </c>
      <c r="F226" s="49">
        <v>29181</v>
      </c>
      <c r="G226" s="49">
        <v>21656</v>
      </c>
      <c r="H226" s="49">
        <v>2173</v>
      </c>
      <c r="I226" s="49">
        <v>0</v>
      </c>
      <c r="J226" s="49">
        <v>2290</v>
      </c>
      <c r="K226" s="50">
        <v>1371</v>
      </c>
      <c r="L226" s="50">
        <v>7681</v>
      </c>
      <c r="M226" s="50">
        <v>7879</v>
      </c>
      <c r="N226" s="50">
        <v>1313</v>
      </c>
      <c r="O226" s="50">
        <v>40433.1936</v>
      </c>
      <c r="P226" s="50">
        <v>22201.149999999998</v>
      </c>
      <c r="Q226" s="50">
        <v>-8810.25</v>
      </c>
      <c r="R226" s="50">
        <v>5391.38</v>
      </c>
      <c r="S226" s="50">
        <v>59215.4736</v>
      </c>
      <c r="T226" s="50">
        <v>75436.191</v>
      </c>
      <c r="U226" s="50">
        <v>64120.762350000005</v>
      </c>
      <c r="V226" s="50">
        <v>-4905.288750000007</v>
      </c>
      <c r="W226" s="50">
        <v>-3433.702125000005</v>
      </c>
      <c r="X226" s="51">
        <v>0.954</v>
      </c>
      <c r="Y226" s="52">
        <v>14018</v>
      </c>
      <c r="Z226" s="46">
        <v>71966.126214</v>
      </c>
      <c r="AA226" s="46">
        <v>72959.20996713363</v>
      </c>
      <c r="AB226" s="46">
        <v>5204.680408555688</v>
      </c>
      <c r="AC226" s="46">
        <v>1384.4746767386587</v>
      </c>
      <c r="AD226" s="46">
        <v>19407566</v>
      </c>
      <c r="AE226" s="46">
        <v>0</v>
      </c>
      <c r="AF226" s="15" t="s">
        <v>104</v>
      </c>
      <c r="AG226" t="b">
        <f t="shared" si="3"/>
        <v>1</v>
      </c>
    </row>
    <row r="227" spans="1:33" ht="12.75">
      <c r="A227" t="s">
        <v>35</v>
      </c>
      <c r="B227" s="15" t="s">
        <v>36</v>
      </c>
      <c r="C227" s="36">
        <v>444243.141</v>
      </c>
      <c r="D227" s="41">
        <v>48677</v>
      </c>
      <c r="E227" s="45">
        <v>492920.141</v>
      </c>
      <c r="F227" s="49">
        <v>178449</v>
      </c>
      <c r="G227" s="49">
        <v>275085</v>
      </c>
      <c r="H227" s="49">
        <v>181635</v>
      </c>
      <c r="I227" s="49">
        <v>20558</v>
      </c>
      <c r="J227" s="49">
        <v>0</v>
      </c>
      <c r="K227" s="50">
        <v>172629</v>
      </c>
      <c r="L227" s="50">
        <v>82111</v>
      </c>
      <c r="M227" s="50">
        <v>48677</v>
      </c>
      <c r="N227" s="50">
        <v>2156</v>
      </c>
      <c r="O227" s="50">
        <v>247258.9344</v>
      </c>
      <c r="P227" s="50">
        <v>405686.3</v>
      </c>
      <c r="Q227" s="50">
        <v>-218361.6</v>
      </c>
      <c r="R227" s="50">
        <v>27416.58</v>
      </c>
      <c r="S227" s="50">
        <v>462000.2144</v>
      </c>
      <c r="T227" s="50">
        <v>492920.141</v>
      </c>
      <c r="U227" s="50">
        <v>418982.11985</v>
      </c>
      <c r="V227" s="50">
        <v>43018.09454999998</v>
      </c>
      <c r="W227" s="50">
        <v>30112.666184999984</v>
      </c>
      <c r="X227" s="51">
        <v>1.061</v>
      </c>
      <c r="Y227" s="52">
        <v>87588</v>
      </c>
      <c r="Z227" s="46">
        <v>522988.26960099995</v>
      </c>
      <c r="AA227" s="46">
        <v>530205.153167524</v>
      </c>
      <c r="AB227" s="46">
        <v>6053.39947444312</v>
      </c>
      <c r="AC227" s="46">
        <v>2233.193742626091</v>
      </c>
      <c r="AD227" s="46">
        <v>195600974</v>
      </c>
      <c r="AE227" s="46">
        <v>0</v>
      </c>
      <c r="AF227" s="15" t="s">
        <v>36</v>
      </c>
      <c r="AG227" t="b">
        <f t="shared" si="3"/>
        <v>1</v>
      </c>
    </row>
    <row r="228" spans="1:33" ht="12.75">
      <c r="A228" t="s">
        <v>187</v>
      </c>
      <c r="B228" s="15" t="s">
        <v>188</v>
      </c>
      <c r="C228" s="36">
        <v>55781.493</v>
      </c>
      <c r="D228" s="41">
        <v>6709</v>
      </c>
      <c r="E228" s="45">
        <v>62490.493</v>
      </c>
      <c r="F228" s="49">
        <v>44635</v>
      </c>
      <c r="G228" s="49">
        <v>5703</v>
      </c>
      <c r="H228" s="49">
        <v>194</v>
      </c>
      <c r="I228" s="49">
        <v>0</v>
      </c>
      <c r="J228" s="49">
        <v>3432</v>
      </c>
      <c r="K228" s="50">
        <v>14</v>
      </c>
      <c r="L228" s="50">
        <v>25357</v>
      </c>
      <c r="M228" s="50">
        <v>6709</v>
      </c>
      <c r="N228" s="50">
        <v>441</v>
      </c>
      <c r="O228" s="50">
        <v>61846.255999999994</v>
      </c>
      <c r="P228" s="50">
        <v>7929.65</v>
      </c>
      <c r="Q228" s="50">
        <v>-21940.2</v>
      </c>
      <c r="R228" s="50">
        <v>1391.96</v>
      </c>
      <c r="S228" s="50">
        <v>49227.66599999999</v>
      </c>
      <c r="T228" s="50">
        <v>62490.493</v>
      </c>
      <c r="U228" s="50">
        <v>53116.919050000004</v>
      </c>
      <c r="V228" s="50">
        <v>-3889.253050000014</v>
      </c>
      <c r="W228" s="50">
        <v>-2722.4771350000096</v>
      </c>
      <c r="X228" s="51">
        <v>0.956</v>
      </c>
      <c r="Y228" s="52">
        <v>16802</v>
      </c>
      <c r="Z228" s="46">
        <v>59740.911308</v>
      </c>
      <c r="AA228" s="46">
        <v>60565.2953833767</v>
      </c>
      <c r="AB228" s="46">
        <v>3604.6479813936853</v>
      </c>
      <c r="AC228" s="46">
        <v>-215.5577504233438</v>
      </c>
      <c r="AD228" s="46">
        <v>0</v>
      </c>
      <c r="AE228" s="46">
        <v>3621801</v>
      </c>
      <c r="AF228" s="15" t="s">
        <v>188</v>
      </c>
      <c r="AG228" t="b">
        <f t="shared" si="3"/>
        <v>1</v>
      </c>
    </row>
    <row r="229" spans="1:33" ht="12.75">
      <c r="A229" t="s">
        <v>283</v>
      </c>
      <c r="B229" s="15" t="s">
        <v>284</v>
      </c>
      <c r="C229" s="36">
        <v>32501.879</v>
      </c>
      <c r="D229" s="41">
        <v>3646</v>
      </c>
      <c r="E229" s="45">
        <v>36147.879</v>
      </c>
      <c r="F229" s="49">
        <v>27715</v>
      </c>
      <c r="G229" s="49">
        <v>1148</v>
      </c>
      <c r="H229" s="49">
        <v>1568</v>
      </c>
      <c r="I229" s="49">
        <v>1077</v>
      </c>
      <c r="J229" s="49">
        <v>1903</v>
      </c>
      <c r="K229" s="50">
        <v>20</v>
      </c>
      <c r="L229" s="50">
        <v>13033</v>
      </c>
      <c r="M229" s="50">
        <v>3646</v>
      </c>
      <c r="N229" s="50">
        <v>1443</v>
      </c>
      <c r="O229" s="50">
        <v>38401.903999999995</v>
      </c>
      <c r="P229" s="50">
        <v>4841.599999999999</v>
      </c>
      <c r="Q229" s="50">
        <v>-12321.6</v>
      </c>
      <c r="R229" s="50">
        <v>883.49</v>
      </c>
      <c r="S229" s="50">
        <v>31805.393999999997</v>
      </c>
      <c r="T229" s="50">
        <v>36147.879</v>
      </c>
      <c r="U229" s="50">
        <v>30725.69715</v>
      </c>
      <c r="V229" s="50">
        <v>1079.6968499999966</v>
      </c>
      <c r="W229" s="50">
        <v>755.7877949999976</v>
      </c>
      <c r="X229" s="51">
        <v>1.021</v>
      </c>
      <c r="Y229" s="52">
        <v>12300</v>
      </c>
      <c r="Z229" s="46">
        <v>36906.984459</v>
      </c>
      <c r="AA229" s="46">
        <v>37416.275823862394</v>
      </c>
      <c r="AB229" s="46">
        <v>3041.973644216455</v>
      </c>
      <c r="AC229" s="46">
        <v>-778.2320876005742</v>
      </c>
      <c r="AD229" s="46">
        <v>0</v>
      </c>
      <c r="AE229" s="46">
        <v>9572255</v>
      </c>
      <c r="AF229" s="15" t="s">
        <v>284</v>
      </c>
      <c r="AG229" t="b">
        <f t="shared" si="3"/>
        <v>1</v>
      </c>
    </row>
    <row r="230" spans="1:33" ht="12.75">
      <c r="A230" t="s">
        <v>323</v>
      </c>
      <c r="B230" s="15" t="s">
        <v>324</v>
      </c>
      <c r="C230" s="36">
        <v>44759.147</v>
      </c>
      <c r="D230" s="41">
        <v>8366</v>
      </c>
      <c r="E230" s="45">
        <v>53125.147</v>
      </c>
      <c r="F230" s="49">
        <v>32180</v>
      </c>
      <c r="G230" s="49">
        <v>1987</v>
      </c>
      <c r="H230" s="49">
        <v>770</v>
      </c>
      <c r="I230" s="49">
        <v>0</v>
      </c>
      <c r="J230" s="49">
        <v>0</v>
      </c>
      <c r="K230" s="50">
        <v>118</v>
      </c>
      <c r="L230" s="50">
        <v>21970</v>
      </c>
      <c r="M230" s="50">
        <v>8366</v>
      </c>
      <c r="N230" s="50">
        <v>0</v>
      </c>
      <c r="O230" s="50">
        <v>44588.608</v>
      </c>
      <c r="P230" s="50">
        <v>2343.45</v>
      </c>
      <c r="Q230" s="50">
        <v>-18774.8</v>
      </c>
      <c r="R230" s="50">
        <v>3376.2000000000003</v>
      </c>
      <c r="S230" s="50">
        <v>31533.458000000002</v>
      </c>
      <c r="T230" s="50">
        <v>53125.147</v>
      </c>
      <c r="U230" s="50">
        <v>45156.37495</v>
      </c>
      <c r="V230" s="50">
        <v>-13622.916949999995</v>
      </c>
      <c r="W230" s="50">
        <v>-9536.041864999996</v>
      </c>
      <c r="X230" s="51">
        <v>0.82</v>
      </c>
      <c r="Y230" s="52">
        <v>10592</v>
      </c>
      <c r="Z230" s="46">
        <v>43562.620539999996</v>
      </c>
      <c r="AA230" s="46">
        <v>44163.75517066715</v>
      </c>
      <c r="AB230" s="46">
        <v>4169.5388189829255</v>
      </c>
      <c r="AC230" s="46">
        <v>349.33308716589636</v>
      </c>
      <c r="AD230" s="46">
        <v>3700136</v>
      </c>
      <c r="AE230" s="46">
        <v>0</v>
      </c>
      <c r="AF230" s="15" t="s">
        <v>324</v>
      </c>
      <c r="AG230" t="b">
        <f t="shared" si="3"/>
        <v>1</v>
      </c>
    </row>
    <row r="231" spans="1:33" ht="12.75">
      <c r="A231" t="s">
        <v>361</v>
      </c>
      <c r="B231" s="15" t="s">
        <v>362</v>
      </c>
      <c r="C231" s="36">
        <v>39197.157</v>
      </c>
      <c r="D231" s="41">
        <v>6575</v>
      </c>
      <c r="E231" s="45">
        <v>45772.157</v>
      </c>
      <c r="F231" s="49">
        <v>28414</v>
      </c>
      <c r="G231" s="49">
        <v>5223</v>
      </c>
      <c r="H231" s="49">
        <v>1298</v>
      </c>
      <c r="I231" s="49">
        <v>0</v>
      </c>
      <c r="J231" s="49">
        <v>1263</v>
      </c>
      <c r="K231" s="50">
        <v>1</v>
      </c>
      <c r="L231" s="50">
        <v>18043</v>
      </c>
      <c r="M231" s="50">
        <v>6575</v>
      </c>
      <c r="N231" s="50">
        <v>0</v>
      </c>
      <c r="O231" s="50">
        <v>39370.4384</v>
      </c>
      <c r="P231" s="50">
        <v>6616.4</v>
      </c>
      <c r="Q231" s="50">
        <v>-15337.4</v>
      </c>
      <c r="R231" s="50">
        <v>2521.44</v>
      </c>
      <c r="S231" s="50">
        <v>33170.8784</v>
      </c>
      <c r="T231" s="50">
        <v>45772.157</v>
      </c>
      <c r="U231" s="50">
        <v>38906.33345</v>
      </c>
      <c r="V231" s="50">
        <v>-5735.455049999997</v>
      </c>
      <c r="W231" s="50">
        <v>-4014.8185349999976</v>
      </c>
      <c r="X231" s="51">
        <v>0.912</v>
      </c>
      <c r="Y231" s="52">
        <v>12564</v>
      </c>
      <c r="Z231" s="46">
        <v>41744.207184</v>
      </c>
      <c r="AA231" s="46">
        <v>42320.24894312708</v>
      </c>
      <c r="AB231" s="46">
        <v>3368.3738413822894</v>
      </c>
      <c r="AC231" s="46">
        <v>-451.83189043473976</v>
      </c>
      <c r="AD231" s="46">
        <v>0</v>
      </c>
      <c r="AE231" s="46">
        <v>5676816</v>
      </c>
      <c r="AF231" s="15" t="s">
        <v>362</v>
      </c>
      <c r="AG231" t="b">
        <f t="shared" si="3"/>
        <v>1</v>
      </c>
    </row>
    <row r="232" spans="1:33" ht="12.75">
      <c r="A232" t="s">
        <v>59</v>
      </c>
      <c r="B232" s="15" t="s">
        <v>60</v>
      </c>
      <c r="C232" s="36">
        <v>88431.026</v>
      </c>
      <c r="D232" s="41">
        <v>8821</v>
      </c>
      <c r="E232" s="45">
        <v>97252.026</v>
      </c>
      <c r="F232" s="49">
        <v>55591</v>
      </c>
      <c r="G232" s="49">
        <v>8770</v>
      </c>
      <c r="H232" s="49">
        <v>1851</v>
      </c>
      <c r="I232" s="49">
        <v>0</v>
      </c>
      <c r="J232" s="49">
        <v>4771</v>
      </c>
      <c r="K232" s="50">
        <v>1465</v>
      </c>
      <c r="L232" s="50">
        <v>22966</v>
      </c>
      <c r="M232" s="50">
        <v>8821</v>
      </c>
      <c r="N232" s="50">
        <v>44</v>
      </c>
      <c r="O232" s="50">
        <v>77026.8896</v>
      </c>
      <c r="P232" s="50">
        <v>13083.199999999999</v>
      </c>
      <c r="Q232" s="50">
        <v>-20803.75</v>
      </c>
      <c r="R232" s="50">
        <v>3593.63</v>
      </c>
      <c r="S232" s="50">
        <v>72899.9696</v>
      </c>
      <c r="T232" s="50">
        <v>97252.026</v>
      </c>
      <c r="U232" s="50">
        <v>82664.2221</v>
      </c>
      <c r="V232" s="50">
        <v>-9764.252500000002</v>
      </c>
      <c r="W232" s="50">
        <v>-6834.976750000002</v>
      </c>
      <c r="X232" s="51">
        <v>0.93</v>
      </c>
      <c r="Y232" s="52">
        <v>20077</v>
      </c>
      <c r="Z232" s="46">
        <v>90444.38418000001</v>
      </c>
      <c r="AA232" s="46">
        <v>91692.45536593886</v>
      </c>
      <c r="AB232" s="46">
        <v>4567.039665584442</v>
      </c>
      <c r="AC232" s="46">
        <v>746.8339337674133</v>
      </c>
      <c r="AD232" s="46">
        <v>14994185</v>
      </c>
      <c r="AE232" s="46">
        <v>0</v>
      </c>
      <c r="AF232" s="15" t="s">
        <v>60</v>
      </c>
      <c r="AG232" t="b">
        <f t="shared" si="3"/>
        <v>1</v>
      </c>
    </row>
    <row r="233" spans="1:33" ht="12.75">
      <c r="A233" t="s">
        <v>493</v>
      </c>
      <c r="B233" s="15" t="s">
        <v>494</v>
      </c>
      <c r="C233" s="36">
        <v>49697.958</v>
      </c>
      <c r="D233" s="41">
        <v>9665</v>
      </c>
      <c r="E233" s="45">
        <v>59362.958</v>
      </c>
      <c r="F233" s="49">
        <v>33714</v>
      </c>
      <c r="G233" s="49">
        <v>2256</v>
      </c>
      <c r="H233" s="49">
        <v>194</v>
      </c>
      <c r="I233" s="49">
        <v>0</v>
      </c>
      <c r="J233" s="49">
        <v>2510</v>
      </c>
      <c r="K233" s="50">
        <v>24</v>
      </c>
      <c r="L233" s="50">
        <v>18033</v>
      </c>
      <c r="M233" s="50">
        <v>9665</v>
      </c>
      <c r="N233" s="50">
        <v>0</v>
      </c>
      <c r="O233" s="50">
        <v>46714.1184</v>
      </c>
      <c r="P233" s="50">
        <v>4216</v>
      </c>
      <c r="Q233" s="50">
        <v>-15348.449999999999</v>
      </c>
      <c r="R233" s="50">
        <v>5149.64</v>
      </c>
      <c r="S233" s="50">
        <v>40731.3084</v>
      </c>
      <c r="T233" s="50">
        <v>59362.958</v>
      </c>
      <c r="U233" s="50">
        <v>50458.514299999995</v>
      </c>
      <c r="V233" s="50">
        <v>-9727.205899999994</v>
      </c>
      <c r="W233" s="50">
        <v>-6809.044129999995</v>
      </c>
      <c r="X233" s="51">
        <v>0.885</v>
      </c>
      <c r="Y233" s="52">
        <v>18015</v>
      </c>
      <c r="Z233" s="46">
        <v>52536.21783</v>
      </c>
      <c r="AA233" s="46">
        <v>53261.18201972058</v>
      </c>
      <c r="AB233" s="46">
        <v>2956.4908143058888</v>
      </c>
      <c r="AC233" s="46">
        <v>-863.7149175111404</v>
      </c>
      <c r="AD233" s="46">
        <v>0</v>
      </c>
      <c r="AE233" s="46">
        <v>15559824</v>
      </c>
      <c r="AF233" s="15" t="s">
        <v>494</v>
      </c>
      <c r="AG233" t="b">
        <f t="shared" si="3"/>
        <v>1</v>
      </c>
    </row>
    <row r="234" spans="1:33" ht="12.75">
      <c r="A234" t="s">
        <v>141</v>
      </c>
      <c r="B234" s="15" t="s">
        <v>142</v>
      </c>
      <c r="C234" s="36">
        <v>47742.078</v>
      </c>
      <c r="D234" s="41">
        <v>7463</v>
      </c>
      <c r="E234" s="45">
        <v>55205.078</v>
      </c>
      <c r="F234" s="49">
        <v>38555</v>
      </c>
      <c r="G234" s="49">
        <v>5732</v>
      </c>
      <c r="H234" s="49">
        <v>2525</v>
      </c>
      <c r="I234" s="49">
        <v>0</v>
      </c>
      <c r="J234" s="49">
        <v>2296</v>
      </c>
      <c r="K234" s="50">
        <v>1704</v>
      </c>
      <c r="L234" s="50">
        <v>21569</v>
      </c>
      <c r="M234" s="50">
        <v>7463</v>
      </c>
      <c r="N234" s="50">
        <v>0</v>
      </c>
      <c r="O234" s="50">
        <v>53421.808</v>
      </c>
      <c r="P234" s="50">
        <v>8970.05</v>
      </c>
      <c r="Q234" s="50">
        <v>-19782.05</v>
      </c>
      <c r="R234" s="50">
        <v>2676.82</v>
      </c>
      <c r="S234" s="50">
        <v>45286.628</v>
      </c>
      <c r="T234" s="50">
        <v>55205.078</v>
      </c>
      <c r="U234" s="50">
        <v>46924.3163</v>
      </c>
      <c r="V234" s="50">
        <v>-1637.6883000000016</v>
      </c>
      <c r="W234" s="50">
        <v>-1146.381810000001</v>
      </c>
      <c r="X234" s="51">
        <v>0.979</v>
      </c>
      <c r="Y234" s="52">
        <v>12205</v>
      </c>
      <c r="Z234" s="46">
        <v>54045.771362</v>
      </c>
      <c r="AA234" s="46">
        <v>54791.566367077474</v>
      </c>
      <c r="AB234" s="46">
        <v>4489.272131673697</v>
      </c>
      <c r="AC234" s="46">
        <v>669.0663998566679</v>
      </c>
      <c r="AD234" s="46">
        <v>8165955</v>
      </c>
      <c r="AE234" s="46">
        <v>0</v>
      </c>
      <c r="AF234" s="15" t="s">
        <v>142</v>
      </c>
      <c r="AG234" t="b">
        <f t="shared" si="3"/>
        <v>1</v>
      </c>
    </row>
    <row r="235" spans="1:33" ht="12.75">
      <c r="A235" t="s">
        <v>275</v>
      </c>
      <c r="B235" s="15" t="s">
        <v>276</v>
      </c>
      <c r="C235" s="36">
        <v>46442.52</v>
      </c>
      <c r="D235" s="41">
        <v>8294</v>
      </c>
      <c r="E235" s="45">
        <v>54736.52</v>
      </c>
      <c r="F235" s="49">
        <v>40481</v>
      </c>
      <c r="G235" s="49">
        <v>6543</v>
      </c>
      <c r="H235" s="49">
        <v>978</v>
      </c>
      <c r="I235" s="49">
        <v>0</v>
      </c>
      <c r="J235" s="49">
        <v>2438</v>
      </c>
      <c r="K235" s="50">
        <v>1971</v>
      </c>
      <c r="L235" s="50">
        <v>21073</v>
      </c>
      <c r="M235" s="50">
        <v>8294</v>
      </c>
      <c r="N235" s="50">
        <v>4943</v>
      </c>
      <c r="O235" s="50">
        <v>56090.4736</v>
      </c>
      <c r="P235" s="50">
        <v>8465.15</v>
      </c>
      <c r="Q235" s="50">
        <v>-23788.95</v>
      </c>
      <c r="R235" s="50">
        <v>3467.4900000000002</v>
      </c>
      <c r="S235" s="50">
        <v>44234.16359999999</v>
      </c>
      <c r="T235" s="50">
        <v>54736.52</v>
      </c>
      <c r="U235" s="50">
        <v>46526.041999999994</v>
      </c>
      <c r="V235" s="50">
        <v>-2291.8784000000014</v>
      </c>
      <c r="W235" s="50">
        <v>-1604.3148800000008</v>
      </c>
      <c r="X235" s="51">
        <v>0.971</v>
      </c>
      <c r="Y235" s="52">
        <v>14944</v>
      </c>
      <c r="Z235" s="46">
        <v>53149.160919999995</v>
      </c>
      <c r="AA235" s="46">
        <v>53882.58330882476</v>
      </c>
      <c r="AB235" s="46">
        <v>3605.63325139352</v>
      </c>
      <c r="AC235" s="46">
        <v>-214.5724804235092</v>
      </c>
      <c r="AD235" s="46">
        <v>0</v>
      </c>
      <c r="AE235" s="46">
        <v>3206571</v>
      </c>
      <c r="AF235" s="15" t="s">
        <v>276</v>
      </c>
      <c r="AG235" t="b">
        <f t="shared" si="3"/>
        <v>1</v>
      </c>
    </row>
    <row r="236" spans="1:33" ht="12.75">
      <c r="A236" t="s">
        <v>217</v>
      </c>
      <c r="B236" s="15" t="s">
        <v>218</v>
      </c>
      <c r="C236" s="36">
        <v>32482.838000000003</v>
      </c>
      <c r="D236" s="41">
        <v>7860</v>
      </c>
      <c r="E236" s="45">
        <v>40342.838</v>
      </c>
      <c r="F236" s="49">
        <v>36167</v>
      </c>
      <c r="G236" s="49">
        <v>4944</v>
      </c>
      <c r="H236" s="49">
        <v>257</v>
      </c>
      <c r="I236" s="49">
        <v>2763</v>
      </c>
      <c r="J236" s="49">
        <v>-199</v>
      </c>
      <c r="K236" s="50">
        <v>102</v>
      </c>
      <c r="L236" s="50">
        <v>30117</v>
      </c>
      <c r="M236" s="50">
        <v>7860</v>
      </c>
      <c r="N236" s="50">
        <v>0</v>
      </c>
      <c r="O236" s="50">
        <v>50112.9952</v>
      </c>
      <c r="P236" s="50">
        <v>6600.25</v>
      </c>
      <c r="Q236" s="50">
        <v>-25686.149999999998</v>
      </c>
      <c r="R236" s="50">
        <v>1561.1100000000001</v>
      </c>
      <c r="S236" s="50">
        <v>32588.2052</v>
      </c>
      <c r="T236" s="50">
        <v>40342.838</v>
      </c>
      <c r="U236" s="50">
        <v>34291.4123</v>
      </c>
      <c r="V236" s="50">
        <v>-1703.2071000000033</v>
      </c>
      <c r="W236" s="50">
        <v>-1192.2449700000022</v>
      </c>
      <c r="X236" s="51">
        <v>0.97</v>
      </c>
      <c r="Y236" s="52">
        <v>12933</v>
      </c>
      <c r="Z236" s="46">
        <v>39132.55286</v>
      </c>
      <c r="AA236" s="46">
        <v>39672.55555999734</v>
      </c>
      <c r="AB236" s="46">
        <v>3067.5446965125907</v>
      </c>
      <c r="AC236" s="46">
        <v>-752.6610353044384</v>
      </c>
      <c r="AD236" s="46">
        <v>0</v>
      </c>
      <c r="AE236" s="46">
        <v>9734165</v>
      </c>
      <c r="AF236" s="15" t="s">
        <v>218</v>
      </c>
      <c r="AG236" t="b">
        <f t="shared" si="3"/>
        <v>1</v>
      </c>
    </row>
    <row r="237" spans="1:33" ht="12.75">
      <c r="A237" t="s">
        <v>369</v>
      </c>
      <c r="B237" s="15" t="s">
        <v>370</v>
      </c>
      <c r="C237" s="36">
        <v>42596.159</v>
      </c>
      <c r="D237" s="41">
        <v>6334</v>
      </c>
      <c r="E237" s="45">
        <v>48930.159</v>
      </c>
      <c r="F237" s="49">
        <v>35380</v>
      </c>
      <c r="G237" s="49">
        <v>3416</v>
      </c>
      <c r="H237" s="49">
        <v>589</v>
      </c>
      <c r="I237" s="49">
        <v>0</v>
      </c>
      <c r="J237" s="49">
        <v>2864</v>
      </c>
      <c r="K237" s="50">
        <v>7</v>
      </c>
      <c r="L237" s="50">
        <v>14679</v>
      </c>
      <c r="M237" s="50">
        <v>6334</v>
      </c>
      <c r="N237" s="50">
        <v>228</v>
      </c>
      <c r="O237" s="50">
        <v>49022.528</v>
      </c>
      <c r="P237" s="50">
        <v>5838.65</v>
      </c>
      <c r="Q237" s="50">
        <v>-12676.9</v>
      </c>
      <c r="R237" s="50">
        <v>2888.4700000000003</v>
      </c>
      <c r="S237" s="50">
        <v>45072.748</v>
      </c>
      <c r="T237" s="50">
        <v>48930.159</v>
      </c>
      <c r="U237" s="50">
        <v>41590.63515</v>
      </c>
      <c r="V237" s="50">
        <v>3482.1128499999977</v>
      </c>
      <c r="W237" s="50">
        <v>2437.478994999998</v>
      </c>
      <c r="X237" s="51">
        <v>1.05</v>
      </c>
      <c r="Y237" s="52">
        <v>12321</v>
      </c>
      <c r="Z237" s="46">
        <v>51376.66695</v>
      </c>
      <c r="AA237" s="46">
        <v>52085.63012368096</v>
      </c>
      <c r="AB237" s="46">
        <v>4227.386585803178</v>
      </c>
      <c r="AC237" s="46">
        <v>407.1808539861486</v>
      </c>
      <c r="AD237" s="46">
        <v>5016875</v>
      </c>
      <c r="AE237" s="46">
        <v>0</v>
      </c>
      <c r="AF237" s="15" t="s">
        <v>370</v>
      </c>
      <c r="AG237" t="b">
        <f t="shared" si="3"/>
        <v>1</v>
      </c>
    </row>
    <row r="238" spans="1:33" ht="12.75">
      <c r="A238" t="s">
        <v>155</v>
      </c>
      <c r="B238" s="15" t="s">
        <v>156</v>
      </c>
      <c r="C238" s="36">
        <v>23146.586</v>
      </c>
      <c r="D238" s="41">
        <v>2136</v>
      </c>
      <c r="E238" s="45">
        <v>25282.586</v>
      </c>
      <c r="F238" s="49">
        <v>15955</v>
      </c>
      <c r="G238" s="49">
        <v>5467</v>
      </c>
      <c r="H238" s="49">
        <v>171</v>
      </c>
      <c r="I238" s="49">
        <v>0</v>
      </c>
      <c r="J238" s="49">
        <v>1496</v>
      </c>
      <c r="K238" s="50">
        <v>0</v>
      </c>
      <c r="L238" s="50">
        <v>5806</v>
      </c>
      <c r="M238" s="50">
        <v>2136</v>
      </c>
      <c r="N238" s="50">
        <v>0</v>
      </c>
      <c r="O238" s="50">
        <v>22107.248</v>
      </c>
      <c r="P238" s="50">
        <v>6063.9</v>
      </c>
      <c r="Q238" s="50">
        <v>-4935.099999999999</v>
      </c>
      <c r="R238" s="50">
        <v>828.58</v>
      </c>
      <c r="S238" s="50">
        <v>24064.628</v>
      </c>
      <c r="T238" s="50">
        <v>25282.586</v>
      </c>
      <c r="U238" s="50">
        <v>21490.198099999998</v>
      </c>
      <c r="V238" s="50">
        <v>2574.429900000003</v>
      </c>
      <c r="W238" s="50">
        <v>1802.1009300000019</v>
      </c>
      <c r="X238" s="51">
        <v>1.071</v>
      </c>
      <c r="Y238" s="52">
        <v>6903</v>
      </c>
      <c r="Z238" s="46">
        <v>27077.649606</v>
      </c>
      <c r="AA238" s="46">
        <v>27451.302813577153</v>
      </c>
      <c r="AB238" s="46">
        <v>3976.720674138368</v>
      </c>
      <c r="AC238" s="46">
        <v>156.51494232133882</v>
      </c>
      <c r="AD238" s="46">
        <v>1080423</v>
      </c>
      <c r="AE238" s="46">
        <v>0</v>
      </c>
      <c r="AF238" s="15" t="s">
        <v>156</v>
      </c>
      <c r="AG238" t="b">
        <f t="shared" si="3"/>
        <v>1</v>
      </c>
    </row>
    <row r="239" spans="1:33" ht="12.75">
      <c r="A239" t="s">
        <v>305</v>
      </c>
      <c r="B239" s="15" t="s">
        <v>306</v>
      </c>
      <c r="C239" s="36">
        <v>47972.013</v>
      </c>
      <c r="D239" s="41">
        <v>4368</v>
      </c>
      <c r="E239" s="45">
        <v>52340.013</v>
      </c>
      <c r="F239" s="49">
        <v>30615</v>
      </c>
      <c r="G239" s="49">
        <v>1637</v>
      </c>
      <c r="H239" s="49">
        <v>1236</v>
      </c>
      <c r="I239" s="49">
        <v>0</v>
      </c>
      <c r="J239" s="49">
        <v>1554</v>
      </c>
      <c r="K239" s="50">
        <v>1199</v>
      </c>
      <c r="L239" s="50">
        <v>11485</v>
      </c>
      <c r="M239" s="50">
        <v>4368</v>
      </c>
      <c r="N239" s="50">
        <v>0</v>
      </c>
      <c r="O239" s="50">
        <v>42420.144</v>
      </c>
      <c r="P239" s="50">
        <v>3762.95</v>
      </c>
      <c r="Q239" s="50">
        <v>-10781.4</v>
      </c>
      <c r="R239" s="50">
        <v>1760.3500000000001</v>
      </c>
      <c r="S239" s="50">
        <v>37162.044</v>
      </c>
      <c r="T239" s="50">
        <v>52340.013</v>
      </c>
      <c r="U239" s="50">
        <v>44489.01105</v>
      </c>
      <c r="V239" s="50">
        <v>-7326.967049999999</v>
      </c>
      <c r="W239" s="50">
        <v>-5128.876934999999</v>
      </c>
      <c r="X239" s="51">
        <v>0.902</v>
      </c>
      <c r="Y239" s="52">
        <v>11597</v>
      </c>
      <c r="Z239" s="46">
        <v>47210.691726</v>
      </c>
      <c r="AA239" s="46">
        <v>47862.16726586544</v>
      </c>
      <c r="AB239" s="46">
        <v>4127.116259883198</v>
      </c>
      <c r="AC239" s="46">
        <v>306.9105280661688</v>
      </c>
      <c r="AD239" s="46">
        <v>3559241</v>
      </c>
      <c r="AE239" s="46">
        <v>0</v>
      </c>
      <c r="AF239" s="15" t="s">
        <v>306</v>
      </c>
      <c r="AG239" t="b">
        <f t="shared" si="3"/>
        <v>1</v>
      </c>
    </row>
    <row r="240" spans="1:33" ht="12.75">
      <c r="A240" t="s">
        <v>135</v>
      </c>
      <c r="B240" s="15" t="s">
        <v>136</v>
      </c>
      <c r="C240" s="36">
        <v>67194.152</v>
      </c>
      <c r="D240" s="41">
        <v>10594</v>
      </c>
      <c r="E240" s="45">
        <v>77788.152</v>
      </c>
      <c r="F240" s="49">
        <v>57704</v>
      </c>
      <c r="G240" s="49">
        <v>2985</v>
      </c>
      <c r="H240" s="49">
        <v>1539</v>
      </c>
      <c r="I240" s="49">
        <v>0</v>
      </c>
      <c r="J240" s="49">
        <v>431</v>
      </c>
      <c r="K240" s="50">
        <v>294</v>
      </c>
      <c r="L240" s="50">
        <v>41405</v>
      </c>
      <c r="M240" s="50">
        <v>10594</v>
      </c>
      <c r="N240" s="50">
        <v>808</v>
      </c>
      <c r="O240" s="50">
        <v>79954.6624</v>
      </c>
      <c r="P240" s="50">
        <v>4211.75</v>
      </c>
      <c r="Q240" s="50">
        <v>-36130.95</v>
      </c>
      <c r="R240" s="50">
        <v>1966.0500000000002</v>
      </c>
      <c r="S240" s="50">
        <v>50001.51240000001</v>
      </c>
      <c r="T240" s="50">
        <v>77788.152</v>
      </c>
      <c r="U240" s="50">
        <v>66119.9292</v>
      </c>
      <c r="V240" s="50">
        <v>-16118.416799999992</v>
      </c>
      <c r="W240" s="50">
        <v>-11282.891759999993</v>
      </c>
      <c r="X240" s="51">
        <v>0.855</v>
      </c>
      <c r="Y240" s="52">
        <v>18095</v>
      </c>
      <c r="Z240" s="46">
        <v>66508.86996</v>
      </c>
      <c r="AA240" s="46">
        <v>67426.64727651344</v>
      </c>
      <c r="AB240" s="46">
        <v>3726.258484471591</v>
      </c>
      <c r="AC240" s="46">
        <v>-93.94724734543797</v>
      </c>
      <c r="AD240" s="46">
        <v>0</v>
      </c>
      <c r="AE240" s="46">
        <v>1699975</v>
      </c>
      <c r="AF240" s="15" t="s">
        <v>136</v>
      </c>
      <c r="AG240" t="b">
        <f t="shared" si="3"/>
        <v>1</v>
      </c>
    </row>
    <row r="241" spans="1:33" ht="12.75">
      <c r="A241" t="s">
        <v>245</v>
      </c>
      <c r="B241" s="15" t="s">
        <v>246</v>
      </c>
      <c r="C241" s="36">
        <v>138588.375</v>
      </c>
      <c r="D241" s="41">
        <v>19005</v>
      </c>
      <c r="E241" s="45">
        <v>157593.375</v>
      </c>
      <c r="F241" s="49">
        <v>71942</v>
      </c>
      <c r="G241" s="49">
        <v>10199</v>
      </c>
      <c r="H241" s="49">
        <v>846</v>
      </c>
      <c r="I241" s="49">
        <v>-225</v>
      </c>
      <c r="J241" s="49">
        <v>2406</v>
      </c>
      <c r="K241" s="50">
        <v>446</v>
      </c>
      <c r="L241" s="50">
        <v>25273</v>
      </c>
      <c r="M241" s="50">
        <v>19005</v>
      </c>
      <c r="N241" s="50">
        <v>0</v>
      </c>
      <c r="O241" s="50">
        <v>99682.8352</v>
      </c>
      <c r="P241" s="50">
        <v>11242.1</v>
      </c>
      <c r="Q241" s="50">
        <v>-21861.149999999998</v>
      </c>
      <c r="R241" s="50">
        <v>11857.84</v>
      </c>
      <c r="S241" s="50">
        <v>100921.6252</v>
      </c>
      <c r="T241" s="50">
        <v>157593.375</v>
      </c>
      <c r="U241" s="50">
        <v>133954.36875</v>
      </c>
      <c r="V241" s="50">
        <v>-33032.74355</v>
      </c>
      <c r="W241" s="50">
        <v>-23122.920485</v>
      </c>
      <c r="X241" s="51">
        <v>0.853</v>
      </c>
      <c r="Y241" s="52">
        <v>42505</v>
      </c>
      <c r="Z241" s="46">
        <v>134427.14887499998</v>
      </c>
      <c r="AA241" s="46">
        <v>136282.15239611303</v>
      </c>
      <c r="AB241" s="46">
        <v>3206.261672652936</v>
      </c>
      <c r="AC241" s="46">
        <v>-613.9440591640932</v>
      </c>
      <c r="AD241" s="46">
        <v>0</v>
      </c>
      <c r="AE241" s="46">
        <v>26095692</v>
      </c>
      <c r="AF241" s="15" t="s">
        <v>246</v>
      </c>
      <c r="AG241" t="b">
        <f t="shared" si="3"/>
        <v>1</v>
      </c>
    </row>
    <row r="242" spans="1:33" ht="12.75">
      <c r="A242" t="s">
        <v>341</v>
      </c>
      <c r="B242" s="15" t="s">
        <v>342</v>
      </c>
      <c r="C242" s="36">
        <v>172990.598</v>
      </c>
      <c r="D242" s="41">
        <v>20376</v>
      </c>
      <c r="E242" s="45">
        <v>193366.598</v>
      </c>
      <c r="F242" s="49">
        <v>140955</v>
      </c>
      <c r="G242" s="49">
        <v>19012</v>
      </c>
      <c r="H242" s="49">
        <v>7356</v>
      </c>
      <c r="I242" s="49">
        <v>0</v>
      </c>
      <c r="J242" s="49">
        <v>6129</v>
      </c>
      <c r="K242" s="50">
        <v>12988</v>
      </c>
      <c r="L242" s="50">
        <v>56063</v>
      </c>
      <c r="M242" s="50">
        <v>20376</v>
      </c>
      <c r="N242" s="50">
        <v>1133</v>
      </c>
      <c r="O242" s="50">
        <v>195307.248</v>
      </c>
      <c r="P242" s="50">
        <v>27622.45</v>
      </c>
      <c r="Q242" s="50">
        <v>-59656.4</v>
      </c>
      <c r="R242" s="50">
        <v>7788.89</v>
      </c>
      <c r="S242" s="50">
        <v>171062.188</v>
      </c>
      <c r="T242" s="50">
        <v>193366.598</v>
      </c>
      <c r="U242" s="50">
        <v>164361.6083</v>
      </c>
      <c r="V242" s="50">
        <v>6700.579700000002</v>
      </c>
      <c r="W242" s="50">
        <v>4690.405790000001</v>
      </c>
      <c r="X242" s="51">
        <v>1.024</v>
      </c>
      <c r="Y242" s="52">
        <v>55490</v>
      </c>
      <c r="Z242" s="46">
        <v>198007.396352</v>
      </c>
      <c r="AA242" s="46">
        <v>200739.76418478755</v>
      </c>
      <c r="AB242" s="46">
        <v>3617.5845050421253</v>
      </c>
      <c r="AC242" s="46">
        <v>-202.6212267749038</v>
      </c>
      <c r="AD242" s="46">
        <v>0</v>
      </c>
      <c r="AE242" s="46">
        <v>11243452</v>
      </c>
      <c r="AF242" s="15" t="s">
        <v>342</v>
      </c>
      <c r="AG242" t="b">
        <f t="shared" si="3"/>
        <v>1</v>
      </c>
    </row>
    <row r="243" spans="1:33" ht="12.75">
      <c r="A243" t="s">
        <v>83</v>
      </c>
      <c r="B243" s="15" t="s">
        <v>84</v>
      </c>
      <c r="C243" s="36">
        <v>22925.598</v>
      </c>
      <c r="D243" s="41">
        <v>7024</v>
      </c>
      <c r="E243" s="45">
        <v>29949.598</v>
      </c>
      <c r="F243" s="49">
        <v>15952</v>
      </c>
      <c r="G243" s="49">
        <v>8239</v>
      </c>
      <c r="H243" s="49">
        <v>36</v>
      </c>
      <c r="I243" s="49">
        <v>305</v>
      </c>
      <c r="J243" s="49">
        <v>1007</v>
      </c>
      <c r="K243" s="50">
        <v>0</v>
      </c>
      <c r="L243" s="50">
        <v>7249</v>
      </c>
      <c r="M243" s="50">
        <v>7024</v>
      </c>
      <c r="N243" s="50">
        <v>0</v>
      </c>
      <c r="O243" s="50">
        <v>22103.0912</v>
      </c>
      <c r="P243" s="50">
        <v>8148.95</v>
      </c>
      <c r="Q243" s="50">
        <v>-6161.65</v>
      </c>
      <c r="R243" s="50">
        <v>4738.070000000001</v>
      </c>
      <c r="S243" s="50">
        <v>28828.461199999998</v>
      </c>
      <c r="T243" s="50">
        <v>29949.598</v>
      </c>
      <c r="U243" s="50">
        <v>25457.1583</v>
      </c>
      <c r="V243" s="50">
        <v>3371.3028999999988</v>
      </c>
      <c r="W243" s="50">
        <v>2359.912029999999</v>
      </c>
      <c r="X243" s="51">
        <v>1.079</v>
      </c>
      <c r="Y243" s="52">
        <v>11472</v>
      </c>
      <c r="Z243" s="46">
        <v>32315.616242</v>
      </c>
      <c r="AA243" s="46">
        <v>32761.549838133844</v>
      </c>
      <c r="AB243" s="46">
        <v>2855.783633031193</v>
      </c>
      <c r="AC243" s="46">
        <v>-964.4220987858362</v>
      </c>
      <c r="AD243" s="46">
        <v>0</v>
      </c>
      <c r="AE243" s="46">
        <v>11063850</v>
      </c>
      <c r="AF243" s="15" t="s">
        <v>84</v>
      </c>
      <c r="AG243" t="b">
        <f t="shared" si="3"/>
        <v>1</v>
      </c>
    </row>
    <row r="244" spans="1:33" ht="12.75">
      <c r="A244" t="s">
        <v>21</v>
      </c>
      <c r="B244" s="15" t="s">
        <v>22</v>
      </c>
      <c r="C244" s="36">
        <v>124373.25199999998</v>
      </c>
      <c r="D244" s="41">
        <v>17014</v>
      </c>
      <c r="E244" s="45">
        <v>141387.25199999998</v>
      </c>
      <c r="F244" s="49">
        <v>92930</v>
      </c>
      <c r="G244" s="49">
        <v>35291</v>
      </c>
      <c r="H244" s="49">
        <v>103246</v>
      </c>
      <c r="I244" s="49">
        <v>0</v>
      </c>
      <c r="J244" s="49">
        <v>6710</v>
      </c>
      <c r="K244" s="50">
        <v>94930</v>
      </c>
      <c r="L244" s="50">
        <v>58599</v>
      </c>
      <c r="M244" s="50">
        <v>17014</v>
      </c>
      <c r="N244" s="50">
        <v>560</v>
      </c>
      <c r="O244" s="50">
        <v>128763.80799999999</v>
      </c>
      <c r="P244" s="50">
        <v>123459.95</v>
      </c>
      <c r="Q244" s="50">
        <v>-130975.65</v>
      </c>
      <c r="R244" s="50">
        <v>4500.070000000001</v>
      </c>
      <c r="S244" s="50">
        <v>125748.178</v>
      </c>
      <c r="T244" s="50">
        <v>141387.25199999998</v>
      </c>
      <c r="U244" s="50">
        <v>120179.16419999998</v>
      </c>
      <c r="V244" s="50">
        <v>5569.013800000015</v>
      </c>
      <c r="W244" s="50">
        <v>3898.3096600000104</v>
      </c>
      <c r="X244" s="51">
        <v>1.028</v>
      </c>
      <c r="Y244" s="52">
        <v>43214</v>
      </c>
      <c r="Z244" s="46">
        <v>145346.095056</v>
      </c>
      <c r="AA244" s="46">
        <v>147351.77263203505</v>
      </c>
      <c r="AB244" s="46">
        <v>3409.815629935554</v>
      </c>
      <c r="AC244" s="46">
        <v>-410.39010188147495</v>
      </c>
      <c r="AD244" s="46">
        <v>0</v>
      </c>
      <c r="AE244" s="46">
        <v>17734598</v>
      </c>
      <c r="AF244" s="15" t="s">
        <v>22</v>
      </c>
      <c r="AG244" t="b">
        <f t="shared" si="3"/>
        <v>1</v>
      </c>
    </row>
    <row r="245" spans="1:33" ht="12.75">
      <c r="A245" t="s">
        <v>27</v>
      </c>
      <c r="B245" s="15" t="s">
        <v>28</v>
      </c>
      <c r="C245" s="36">
        <v>154444.298</v>
      </c>
      <c r="D245" s="41">
        <v>32190</v>
      </c>
      <c r="E245" s="45">
        <v>186634.298</v>
      </c>
      <c r="F245" s="49">
        <v>129966</v>
      </c>
      <c r="G245" s="49">
        <v>82411</v>
      </c>
      <c r="H245" s="49">
        <v>182245</v>
      </c>
      <c r="I245" s="49">
        <v>0</v>
      </c>
      <c r="J245" s="49">
        <v>5203</v>
      </c>
      <c r="K245" s="50">
        <v>175259</v>
      </c>
      <c r="L245" s="50">
        <v>86246</v>
      </c>
      <c r="M245" s="50">
        <v>32190</v>
      </c>
      <c r="N245" s="50">
        <v>4326</v>
      </c>
      <c r="O245" s="50">
        <v>180080.8896</v>
      </c>
      <c r="P245" s="50">
        <v>229380.15</v>
      </c>
      <c r="Q245" s="50">
        <v>-225956.35</v>
      </c>
      <c r="R245" s="50">
        <v>12699.68</v>
      </c>
      <c r="S245" s="50">
        <v>196204.36959999998</v>
      </c>
      <c r="T245" s="50">
        <v>186634.298</v>
      </c>
      <c r="U245" s="50">
        <v>158639.1533</v>
      </c>
      <c r="V245" s="50">
        <v>37565.21629999997</v>
      </c>
      <c r="W245" s="50">
        <v>26295.651409999977</v>
      </c>
      <c r="X245" s="51">
        <v>1.141</v>
      </c>
      <c r="Y245" s="52">
        <v>64445</v>
      </c>
      <c r="Z245" s="46">
        <v>212949.73401800002</v>
      </c>
      <c r="AA245" s="46">
        <v>215888.29598058987</v>
      </c>
      <c r="AB245" s="46">
        <v>3349.961920716733</v>
      </c>
      <c r="AC245" s="46">
        <v>-470.24381110029617</v>
      </c>
      <c r="AD245" s="46">
        <v>0</v>
      </c>
      <c r="AE245" s="46">
        <v>30304862</v>
      </c>
      <c r="AF245" s="15" t="s">
        <v>28</v>
      </c>
      <c r="AG245" t="b">
        <f t="shared" si="3"/>
        <v>1</v>
      </c>
    </row>
    <row r="246" spans="1:33" ht="12.75">
      <c r="A246" t="s">
        <v>325</v>
      </c>
      <c r="B246" s="15" t="s">
        <v>326</v>
      </c>
      <c r="C246" s="36">
        <v>44699.991</v>
      </c>
      <c r="D246" s="41">
        <v>7230</v>
      </c>
      <c r="E246" s="45">
        <v>51929.991</v>
      </c>
      <c r="F246" s="49">
        <v>39706</v>
      </c>
      <c r="G246" s="49">
        <v>2970</v>
      </c>
      <c r="H246" s="49">
        <v>3968</v>
      </c>
      <c r="I246" s="49">
        <v>0</v>
      </c>
      <c r="J246" s="49">
        <v>3603</v>
      </c>
      <c r="K246" s="50">
        <v>4063</v>
      </c>
      <c r="L246" s="50">
        <v>24721</v>
      </c>
      <c r="M246" s="50">
        <v>7230</v>
      </c>
      <c r="N246" s="50">
        <v>0</v>
      </c>
      <c r="O246" s="50">
        <v>55016.6336</v>
      </c>
      <c r="P246" s="50">
        <v>8959.85</v>
      </c>
      <c r="Q246" s="50">
        <v>-24466.399999999998</v>
      </c>
      <c r="R246" s="50">
        <v>1942.93</v>
      </c>
      <c r="S246" s="50">
        <v>41453.0136</v>
      </c>
      <c r="T246" s="50">
        <v>51929.991</v>
      </c>
      <c r="U246" s="50">
        <v>44140.49235</v>
      </c>
      <c r="V246" s="50">
        <v>-2687.478750000002</v>
      </c>
      <c r="W246" s="50">
        <v>-1881.2351250000013</v>
      </c>
      <c r="X246" s="51">
        <v>0.964</v>
      </c>
      <c r="Y246" s="52">
        <v>9050</v>
      </c>
      <c r="Z246" s="46">
        <v>50060.511324</v>
      </c>
      <c r="AA246" s="46">
        <v>50751.31244231495</v>
      </c>
      <c r="AB246" s="46">
        <v>5607.879827880105</v>
      </c>
      <c r="AC246" s="46">
        <v>1787.674096063076</v>
      </c>
      <c r="AD246" s="46">
        <v>16178451</v>
      </c>
      <c r="AE246" s="46">
        <v>0</v>
      </c>
      <c r="AF246" s="15" t="s">
        <v>326</v>
      </c>
      <c r="AG246" t="b">
        <f t="shared" si="3"/>
        <v>1</v>
      </c>
    </row>
    <row r="247" spans="1:33" ht="12.75">
      <c r="A247" t="s">
        <v>335</v>
      </c>
      <c r="B247" s="15" t="s">
        <v>336</v>
      </c>
      <c r="C247" s="36">
        <v>204176.37</v>
      </c>
      <c r="D247" s="41">
        <v>23152</v>
      </c>
      <c r="E247" s="45">
        <v>227328.37</v>
      </c>
      <c r="F247" s="49">
        <v>148059</v>
      </c>
      <c r="G247" s="49">
        <v>28362</v>
      </c>
      <c r="H247" s="49">
        <v>8398</v>
      </c>
      <c r="I247" s="49">
        <v>0</v>
      </c>
      <c r="J247" s="49">
        <v>8167</v>
      </c>
      <c r="K247" s="50">
        <v>502</v>
      </c>
      <c r="L247" s="50">
        <v>68802</v>
      </c>
      <c r="M247" s="50">
        <v>23152</v>
      </c>
      <c r="N247" s="50">
        <v>229</v>
      </c>
      <c r="O247" s="50">
        <v>205150.55039999998</v>
      </c>
      <c r="P247" s="50">
        <v>38187.95</v>
      </c>
      <c r="Q247" s="50">
        <v>-59103.049999999996</v>
      </c>
      <c r="R247" s="50">
        <v>7982.860000000001</v>
      </c>
      <c r="S247" s="50">
        <v>192218.31039999996</v>
      </c>
      <c r="T247" s="50">
        <v>227328.37</v>
      </c>
      <c r="U247" s="50">
        <v>193229.1145</v>
      </c>
      <c r="V247" s="50">
        <v>-1010.8041000000376</v>
      </c>
      <c r="W247" s="50">
        <v>-707.5628700000262</v>
      </c>
      <c r="X247" s="51">
        <v>0.997</v>
      </c>
      <c r="Y247" s="52">
        <v>52151</v>
      </c>
      <c r="Z247" s="46">
        <v>226646.38489</v>
      </c>
      <c r="AA247" s="46">
        <v>229773.9513491342</v>
      </c>
      <c r="AB247" s="46">
        <v>4405.935674275358</v>
      </c>
      <c r="AC247" s="46">
        <v>585.7299424583289</v>
      </c>
      <c r="AD247" s="46">
        <v>30546402</v>
      </c>
      <c r="AE247" s="46">
        <v>0</v>
      </c>
      <c r="AF247" s="15" t="s">
        <v>336</v>
      </c>
      <c r="AG247" t="b">
        <f t="shared" si="3"/>
        <v>1</v>
      </c>
    </row>
    <row r="248" spans="1:33" ht="12.75">
      <c r="A248" t="s">
        <v>347</v>
      </c>
      <c r="B248" s="15" t="s">
        <v>348</v>
      </c>
      <c r="C248" s="36">
        <v>79507.025</v>
      </c>
      <c r="D248" s="41">
        <v>12894</v>
      </c>
      <c r="E248" s="45">
        <v>92401.025</v>
      </c>
      <c r="F248" s="49">
        <v>55811</v>
      </c>
      <c r="G248" s="49">
        <v>17157</v>
      </c>
      <c r="H248" s="49">
        <v>1765</v>
      </c>
      <c r="I248" s="49">
        <v>0</v>
      </c>
      <c r="J248" s="49">
        <v>4175</v>
      </c>
      <c r="K248" s="50">
        <v>494</v>
      </c>
      <c r="L248" s="50">
        <v>22055</v>
      </c>
      <c r="M248" s="50">
        <v>12894</v>
      </c>
      <c r="N248" s="50">
        <v>1617</v>
      </c>
      <c r="O248" s="50">
        <v>77331.72159999999</v>
      </c>
      <c r="P248" s="50">
        <v>19632.45</v>
      </c>
      <c r="Q248" s="50">
        <v>-20541.1</v>
      </c>
      <c r="R248" s="50">
        <v>7210.55</v>
      </c>
      <c r="S248" s="50">
        <v>83633.6216</v>
      </c>
      <c r="T248" s="50">
        <v>92401.025</v>
      </c>
      <c r="U248" s="50">
        <v>78540.87125</v>
      </c>
      <c r="V248" s="50">
        <v>5092.750350000002</v>
      </c>
      <c r="W248" s="50">
        <v>3564.9252450000013</v>
      </c>
      <c r="X248" s="51">
        <v>1.039</v>
      </c>
      <c r="Y248" s="52">
        <v>23007</v>
      </c>
      <c r="Z248" s="46">
        <v>96004.66497499999</v>
      </c>
      <c r="AA248" s="46">
        <v>97329.46426638053</v>
      </c>
      <c r="AB248" s="46">
        <v>4230.4283160073255</v>
      </c>
      <c r="AC248" s="46">
        <v>410.2225841902964</v>
      </c>
      <c r="AD248" s="46">
        <v>9437991</v>
      </c>
      <c r="AE248" s="46">
        <v>0</v>
      </c>
      <c r="AF248" s="15" t="s">
        <v>348</v>
      </c>
      <c r="AG248" t="b">
        <f t="shared" si="3"/>
        <v>1</v>
      </c>
    </row>
    <row r="249" spans="1:33" ht="12.75">
      <c r="A249" t="s">
        <v>545</v>
      </c>
      <c r="B249" s="15" t="s">
        <v>546</v>
      </c>
      <c r="C249" s="36">
        <v>457046.818</v>
      </c>
      <c r="D249" s="41">
        <v>63039</v>
      </c>
      <c r="E249" s="45">
        <v>520085.818</v>
      </c>
      <c r="F249" s="49">
        <v>329774</v>
      </c>
      <c r="G249" s="49">
        <v>85800</v>
      </c>
      <c r="H249" s="49">
        <v>13583</v>
      </c>
      <c r="I249" s="49">
        <v>20877</v>
      </c>
      <c r="J249" s="49">
        <v>0</v>
      </c>
      <c r="K249" s="50">
        <v>5151</v>
      </c>
      <c r="L249" s="50">
        <v>193436</v>
      </c>
      <c r="M249" s="50">
        <v>63039</v>
      </c>
      <c r="N249" s="50">
        <v>4151</v>
      </c>
      <c r="O249" s="50">
        <v>456934.85439999995</v>
      </c>
      <c r="P249" s="50">
        <v>102221</v>
      </c>
      <c r="Q249" s="50">
        <v>-172327.3</v>
      </c>
      <c r="R249" s="50">
        <v>20699.030000000002</v>
      </c>
      <c r="S249" s="50">
        <v>407527.5844</v>
      </c>
      <c r="T249" s="50">
        <v>520085.818</v>
      </c>
      <c r="U249" s="50">
        <v>442072.9453</v>
      </c>
      <c r="V249" s="50">
        <v>-34545.36090000003</v>
      </c>
      <c r="W249" s="50">
        <v>-24181.752630000017</v>
      </c>
      <c r="X249" s="51">
        <v>0.954</v>
      </c>
      <c r="Y249" s="52">
        <v>116379</v>
      </c>
      <c r="Z249" s="46">
        <v>496161.87037200003</v>
      </c>
      <c r="AA249" s="46">
        <v>503008.56781581725</v>
      </c>
      <c r="AB249" s="46">
        <v>4322.159219582719</v>
      </c>
      <c r="AC249" s="46">
        <v>501.9534877656897</v>
      </c>
      <c r="AD249" s="46">
        <v>58416845</v>
      </c>
      <c r="AE249" s="46">
        <v>0</v>
      </c>
      <c r="AF249" s="15" t="s">
        <v>546</v>
      </c>
      <c r="AG249" t="b">
        <f t="shared" si="3"/>
        <v>1</v>
      </c>
    </row>
    <row r="250" spans="1:33" ht="12.75">
      <c r="A250" t="s">
        <v>2</v>
      </c>
      <c r="B250" s="15" t="s">
        <v>0</v>
      </c>
      <c r="C250" s="36">
        <v>135113.497</v>
      </c>
      <c r="D250" s="41">
        <v>18835</v>
      </c>
      <c r="E250" s="45">
        <v>153948.497</v>
      </c>
      <c r="F250" s="49">
        <v>78091</v>
      </c>
      <c r="G250" s="49">
        <v>49641</v>
      </c>
      <c r="H250" s="49">
        <v>4038</v>
      </c>
      <c r="I250" s="49">
        <v>0</v>
      </c>
      <c r="J250" s="49">
        <v>-880</v>
      </c>
      <c r="K250" s="50">
        <v>1295</v>
      </c>
      <c r="L250" s="50">
        <v>26193</v>
      </c>
      <c r="M250" s="50">
        <v>18835</v>
      </c>
      <c r="N250" s="50">
        <v>1164</v>
      </c>
      <c r="O250" s="50">
        <v>108202.8896</v>
      </c>
      <c r="P250" s="50">
        <v>44879.15</v>
      </c>
      <c r="Q250" s="50">
        <v>-24354.2</v>
      </c>
      <c r="R250" s="50">
        <v>11556.94</v>
      </c>
      <c r="S250" s="50">
        <v>140284.77959999998</v>
      </c>
      <c r="T250" s="50">
        <v>153948.497</v>
      </c>
      <c r="U250" s="50">
        <v>130856.22245</v>
      </c>
      <c r="V250" s="50">
        <v>9428.557149999979</v>
      </c>
      <c r="W250" s="50">
        <v>6599.990004999985</v>
      </c>
      <c r="X250" s="51">
        <v>1.043</v>
      </c>
      <c r="Y250" s="52">
        <v>40009</v>
      </c>
      <c r="Z250" s="46">
        <v>160568.28237099998</v>
      </c>
      <c r="AA250" s="46">
        <v>162784.01581227267</v>
      </c>
      <c r="AB250" s="46">
        <v>4068.684941195048</v>
      </c>
      <c r="AC250" s="46">
        <v>248.47920937801882</v>
      </c>
      <c r="AD250" s="46">
        <v>9941405</v>
      </c>
      <c r="AE250" s="46">
        <v>0</v>
      </c>
      <c r="AF250" s="15" t="s">
        <v>0</v>
      </c>
      <c r="AG250" t="b">
        <f t="shared" si="3"/>
        <v>1</v>
      </c>
    </row>
    <row r="251" spans="1:33" ht="12.75">
      <c r="A251" t="s">
        <v>23</v>
      </c>
      <c r="B251" s="15" t="s">
        <v>24</v>
      </c>
      <c r="C251" s="36">
        <v>69362.932</v>
      </c>
      <c r="D251" s="41">
        <v>13176</v>
      </c>
      <c r="E251" s="45">
        <v>82538.932</v>
      </c>
      <c r="F251" s="49">
        <v>57206</v>
      </c>
      <c r="G251" s="49">
        <v>16469</v>
      </c>
      <c r="H251" s="49">
        <v>1663</v>
      </c>
      <c r="I251" s="49">
        <v>0</v>
      </c>
      <c r="J251" s="49">
        <v>309</v>
      </c>
      <c r="K251" s="50">
        <v>626</v>
      </c>
      <c r="L251" s="50">
        <v>42366</v>
      </c>
      <c r="M251" s="50">
        <v>13176</v>
      </c>
      <c r="N251" s="50">
        <v>155</v>
      </c>
      <c r="O251" s="50">
        <v>79264.6336</v>
      </c>
      <c r="P251" s="50">
        <v>15674.85</v>
      </c>
      <c r="Q251" s="50">
        <v>-36674.95</v>
      </c>
      <c r="R251" s="50">
        <v>3997.38</v>
      </c>
      <c r="S251" s="50">
        <v>62261.9136</v>
      </c>
      <c r="T251" s="50">
        <v>82538.932</v>
      </c>
      <c r="U251" s="50">
        <v>70158.0922</v>
      </c>
      <c r="V251" s="50">
        <v>-7896.178599999999</v>
      </c>
      <c r="W251" s="50">
        <v>-5527.325019999999</v>
      </c>
      <c r="X251" s="51">
        <v>0.933</v>
      </c>
      <c r="Y251" s="52">
        <v>23949</v>
      </c>
      <c r="Z251" s="46">
        <v>77008.823556</v>
      </c>
      <c r="AA251" s="46">
        <v>78071.4931138137</v>
      </c>
      <c r="AB251" s="46">
        <v>3259.9061803755353</v>
      </c>
      <c r="AC251" s="46">
        <v>-560.2995514414938</v>
      </c>
      <c r="AD251" s="46">
        <v>0</v>
      </c>
      <c r="AE251" s="46">
        <v>13418614</v>
      </c>
      <c r="AF251" s="15" t="s">
        <v>24</v>
      </c>
      <c r="AG251" t="b">
        <f t="shared" si="3"/>
        <v>1</v>
      </c>
    </row>
    <row r="252" spans="1:33" ht="12.75">
      <c r="A252" t="s">
        <v>61</v>
      </c>
      <c r="B252" s="15" t="s">
        <v>62</v>
      </c>
      <c r="C252" s="36">
        <v>728370.306</v>
      </c>
      <c r="D252" s="41">
        <v>75632</v>
      </c>
      <c r="E252" s="45">
        <v>804002.306</v>
      </c>
      <c r="F252" s="49">
        <v>407994</v>
      </c>
      <c r="G252" s="49">
        <v>130979</v>
      </c>
      <c r="H252" s="49">
        <v>721884</v>
      </c>
      <c r="I252" s="49">
        <v>0</v>
      </c>
      <c r="J252" s="49">
        <v>10327</v>
      </c>
      <c r="K252" s="50">
        <v>652748</v>
      </c>
      <c r="L252" s="50">
        <v>115583</v>
      </c>
      <c r="M252" s="50">
        <v>75632</v>
      </c>
      <c r="N252" s="50">
        <v>7217</v>
      </c>
      <c r="O252" s="50">
        <v>565316.4863999999</v>
      </c>
      <c r="P252" s="50">
        <v>733711.5</v>
      </c>
      <c r="Q252" s="50">
        <v>-659215.7999999999</v>
      </c>
      <c r="R252" s="50">
        <v>44638.090000000004</v>
      </c>
      <c r="S252" s="50">
        <v>684450.2763999999</v>
      </c>
      <c r="T252" s="50">
        <v>804002.306</v>
      </c>
      <c r="U252" s="50">
        <v>683401.9600999999</v>
      </c>
      <c r="V252" s="50">
        <v>1048.3162999999477</v>
      </c>
      <c r="W252" s="50">
        <v>733.8214099999633</v>
      </c>
      <c r="X252" s="51">
        <v>1.001</v>
      </c>
      <c r="Y252" s="52">
        <v>199898</v>
      </c>
      <c r="Z252" s="46">
        <v>804806.3083059998</v>
      </c>
      <c r="AA252" s="46">
        <v>815912.0897513079</v>
      </c>
      <c r="AB252" s="46">
        <v>4081.642086220512</v>
      </c>
      <c r="AC252" s="46">
        <v>261.4363544034827</v>
      </c>
      <c r="AD252" s="46">
        <v>52260604</v>
      </c>
      <c r="AE252" s="46">
        <v>0</v>
      </c>
      <c r="AF252" s="15" t="s">
        <v>62</v>
      </c>
      <c r="AG252" t="b">
        <f t="shared" si="3"/>
        <v>1</v>
      </c>
    </row>
    <row r="253" spans="1:33" ht="12.75">
      <c r="A253" t="s">
        <v>137</v>
      </c>
      <c r="B253" s="15" t="s">
        <v>138</v>
      </c>
      <c r="C253" s="36">
        <v>27951.587</v>
      </c>
      <c r="D253" s="41">
        <v>2894</v>
      </c>
      <c r="E253" s="45">
        <v>30845.587</v>
      </c>
      <c r="F253" s="49">
        <v>21843</v>
      </c>
      <c r="G253" s="49">
        <v>4523</v>
      </c>
      <c r="H253" s="49">
        <v>948</v>
      </c>
      <c r="I253" s="49">
        <v>1088</v>
      </c>
      <c r="J253" s="49">
        <v>2059</v>
      </c>
      <c r="K253" s="50">
        <v>61</v>
      </c>
      <c r="L253" s="50">
        <v>7567</v>
      </c>
      <c r="M253" s="50">
        <v>2894</v>
      </c>
      <c r="N253" s="50">
        <v>0</v>
      </c>
      <c r="O253" s="50">
        <v>30265.660799999998</v>
      </c>
      <c r="P253" s="50">
        <v>7325.3</v>
      </c>
      <c r="Q253" s="50">
        <v>-6483.8</v>
      </c>
      <c r="R253" s="50">
        <v>1173.51</v>
      </c>
      <c r="S253" s="50">
        <v>32280.670799999996</v>
      </c>
      <c r="T253" s="50">
        <v>30845.587</v>
      </c>
      <c r="U253" s="50">
        <v>26218.748949999997</v>
      </c>
      <c r="V253" s="50">
        <v>6061.921849999999</v>
      </c>
      <c r="W253" s="50">
        <v>4243.345294999999</v>
      </c>
      <c r="X253" s="51">
        <v>1.138</v>
      </c>
      <c r="Y253" s="52">
        <v>9178</v>
      </c>
      <c r="Z253" s="46">
        <v>35102.27800599999</v>
      </c>
      <c r="AA253" s="46">
        <v>35586.66564529128</v>
      </c>
      <c r="AB253" s="46">
        <v>3877.3878454228893</v>
      </c>
      <c r="AC253" s="46">
        <v>57.182113605860195</v>
      </c>
      <c r="AD253" s="46">
        <v>524817</v>
      </c>
      <c r="AE253" s="46">
        <v>0</v>
      </c>
      <c r="AF253" s="15" t="s">
        <v>138</v>
      </c>
      <c r="AG253" t="b">
        <f t="shared" si="3"/>
        <v>1</v>
      </c>
    </row>
    <row r="254" spans="1:33" ht="12.75">
      <c r="A254" t="s">
        <v>107</v>
      </c>
      <c r="B254" s="15" t="s">
        <v>108</v>
      </c>
      <c r="C254" s="36">
        <v>20735.028</v>
      </c>
      <c r="D254" s="41">
        <v>7112</v>
      </c>
      <c r="E254" s="45">
        <v>27847.028</v>
      </c>
      <c r="F254" s="49">
        <v>31493</v>
      </c>
      <c r="G254" s="49">
        <v>7017</v>
      </c>
      <c r="H254" s="49">
        <v>692</v>
      </c>
      <c r="I254" s="49">
        <v>0</v>
      </c>
      <c r="J254" s="49">
        <v>2743</v>
      </c>
      <c r="K254" s="50">
        <v>255</v>
      </c>
      <c r="L254" s="50">
        <v>26795</v>
      </c>
      <c r="M254" s="50">
        <v>7112</v>
      </c>
      <c r="N254" s="50">
        <v>9127</v>
      </c>
      <c r="O254" s="50">
        <v>43636.7008</v>
      </c>
      <c r="P254" s="50">
        <v>8884.199999999999</v>
      </c>
      <c r="Q254" s="50">
        <v>-30750.45</v>
      </c>
      <c r="R254" s="50">
        <v>1490.0500000000002</v>
      </c>
      <c r="S254" s="50">
        <v>23260.500799999998</v>
      </c>
      <c r="T254" s="50">
        <v>27847.028</v>
      </c>
      <c r="U254" s="50">
        <v>23669.9738</v>
      </c>
      <c r="V254" s="50">
        <v>-409.4730000000018</v>
      </c>
      <c r="W254" s="50">
        <v>-286.6311000000012</v>
      </c>
      <c r="X254" s="51">
        <v>0.99</v>
      </c>
      <c r="Y254" s="52">
        <v>7317</v>
      </c>
      <c r="Z254" s="46">
        <v>27568.557719999997</v>
      </c>
      <c r="AA254" s="46">
        <v>27948.985126744763</v>
      </c>
      <c r="AB254" s="46">
        <v>3819.732831316764</v>
      </c>
      <c r="AC254" s="46">
        <v>-0.47290050026504105</v>
      </c>
      <c r="AD254" s="46">
        <v>0</v>
      </c>
      <c r="AE254" s="46">
        <v>3460</v>
      </c>
      <c r="AF254" s="15" t="s">
        <v>108</v>
      </c>
      <c r="AG254" t="b">
        <f t="shared" si="3"/>
        <v>1</v>
      </c>
    </row>
    <row r="255" spans="1:33" ht="12.75">
      <c r="A255" t="s">
        <v>121</v>
      </c>
      <c r="B255" s="15" t="s">
        <v>122</v>
      </c>
      <c r="C255" s="36">
        <v>58877.019</v>
      </c>
      <c r="D255" s="41">
        <v>8220</v>
      </c>
      <c r="E255" s="45">
        <v>67097.019</v>
      </c>
      <c r="F255" s="49">
        <v>45736</v>
      </c>
      <c r="G255" s="49">
        <v>8386</v>
      </c>
      <c r="H255" s="49">
        <v>1512</v>
      </c>
      <c r="I255" s="49">
        <v>0</v>
      </c>
      <c r="J255" s="49">
        <v>3872</v>
      </c>
      <c r="K255" s="50">
        <v>202</v>
      </c>
      <c r="L255" s="50">
        <v>30110</v>
      </c>
      <c r="M255" s="50">
        <v>8220</v>
      </c>
      <c r="N255" s="50">
        <v>0</v>
      </c>
      <c r="O255" s="50">
        <v>63371.8016</v>
      </c>
      <c r="P255" s="50">
        <v>11704.5</v>
      </c>
      <c r="Q255" s="50">
        <v>-25765.2</v>
      </c>
      <c r="R255" s="50">
        <v>1868.3000000000002</v>
      </c>
      <c r="S255" s="50">
        <v>51179.401600000005</v>
      </c>
      <c r="T255" s="50">
        <v>67097.019</v>
      </c>
      <c r="U255" s="50">
        <v>57032.46615</v>
      </c>
      <c r="V255" s="50">
        <v>-5853.0645499999955</v>
      </c>
      <c r="W255" s="50">
        <v>-4097.145184999997</v>
      </c>
      <c r="X255" s="51">
        <v>0.939</v>
      </c>
      <c r="Y255" s="52">
        <v>13171</v>
      </c>
      <c r="Z255" s="46">
        <v>63004.100841</v>
      </c>
      <c r="AA255" s="46">
        <v>63873.51471968974</v>
      </c>
      <c r="AB255" s="46">
        <v>4849.556959964295</v>
      </c>
      <c r="AC255" s="46">
        <v>1029.3512281472658</v>
      </c>
      <c r="AD255" s="46">
        <v>13557585</v>
      </c>
      <c r="AE255" s="46">
        <v>0</v>
      </c>
      <c r="AF255" s="15" t="s">
        <v>122</v>
      </c>
      <c r="AG255" t="b">
        <f t="shared" si="3"/>
        <v>1</v>
      </c>
    </row>
    <row r="256" spans="1:33" ht="12.75">
      <c r="A256" t="s">
        <v>97</v>
      </c>
      <c r="B256" s="15" t="s">
        <v>98</v>
      </c>
      <c r="C256" s="36">
        <v>34713.451</v>
      </c>
      <c r="D256" s="41">
        <v>2842</v>
      </c>
      <c r="E256" s="45">
        <v>37555.451</v>
      </c>
      <c r="F256" s="49">
        <v>23894</v>
      </c>
      <c r="G256" s="49">
        <v>5045</v>
      </c>
      <c r="H256" s="49">
        <v>726</v>
      </c>
      <c r="I256" s="49">
        <v>0</v>
      </c>
      <c r="J256" s="49">
        <v>1455</v>
      </c>
      <c r="K256" s="50">
        <v>35</v>
      </c>
      <c r="L256" s="50">
        <v>6674</v>
      </c>
      <c r="M256" s="50">
        <v>2842</v>
      </c>
      <c r="N256" s="50">
        <v>822</v>
      </c>
      <c r="O256" s="50">
        <v>33107.526399999995</v>
      </c>
      <c r="P256" s="50">
        <v>6142.099999999999</v>
      </c>
      <c r="Q256" s="50">
        <v>-6401.349999999999</v>
      </c>
      <c r="R256" s="50">
        <v>1281.1200000000001</v>
      </c>
      <c r="S256" s="50">
        <v>34129.3964</v>
      </c>
      <c r="T256" s="50">
        <v>37555.451</v>
      </c>
      <c r="U256" s="50">
        <v>31922.13335</v>
      </c>
      <c r="V256" s="50">
        <v>2207.2630499999977</v>
      </c>
      <c r="W256" s="50">
        <v>1545.0841349999982</v>
      </c>
      <c r="X256" s="51">
        <v>1.041</v>
      </c>
      <c r="Y256" s="52">
        <v>7679</v>
      </c>
      <c r="Z256" s="46">
        <v>39095.224491</v>
      </c>
      <c r="AA256" s="46">
        <v>39634.71208481147</v>
      </c>
      <c r="AB256" s="46">
        <v>5161.441865452724</v>
      </c>
      <c r="AC256" s="46">
        <v>1341.2361336356953</v>
      </c>
      <c r="AD256" s="46">
        <v>10299352</v>
      </c>
      <c r="AE256" s="46">
        <v>0</v>
      </c>
      <c r="AF256" s="15" t="s">
        <v>98</v>
      </c>
      <c r="AG256" t="b">
        <f t="shared" si="3"/>
        <v>1</v>
      </c>
    </row>
    <row r="257" spans="1:33" ht="12.75">
      <c r="A257" t="s">
        <v>3</v>
      </c>
      <c r="B257" s="15" t="s">
        <v>4</v>
      </c>
      <c r="C257" s="36">
        <v>116243.015</v>
      </c>
      <c r="D257" s="41">
        <v>13079</v>
      </c>
      <c r="E257" s="45">
        <v>129322.015</v>
      </c>
      <c r="F257" s="49">
        <v>47395</v>
      </c>
      <c r="G257" s="49">
        <v>65654</v>
      </c>
      <c r="H257" s="49">
        <v>1836</v>
      </c>
      <c r="I257" s="49">
        <v>0</v>
      </c>
      <c r="J257" s="49">
        <v>4025</v>
      </c>
      <c r="K257" s="50">
        <v>3</v>
      </c>
      <c r="L257" s="50">
        <v>13208</v>
      </c>
      <c r="M257" s="50">
        <v>13079</v>
      </c>
      <c r="N257" s="50">
        <v>2477</v>
      </c>
      <c r="O257" s="50">
        <v>65670.512</v>
      </c>
      <c r="P257" s="50">
        <v>60787.75</v>
      </c>
      <c r="Q257" s="50">
        <v>-13334.8</v>
      </c>
      <c r="R257" s="50">
        <v>8871.79</v>
      </c>
      <c r="S257" s="50">
        <v>121995.25200000001</v>
      </c>
      <c r="T257" s="50">
        <v>129322.015</v>
      </c>
      <c r="U257" s="50">
        <v>109923.71274999999</v>
      </c>
      <c r="V257" s="50">
        <v>12071.539250000016</v>
      </c>
      <c r="W257" s="50">
        <v>8450.077475000011</v>
      </c>
      <c r="X257" s="51">
        <v>1.065</v>
      </c>
      <c r="Y257" s="52">
        <v>30642</v>
      </c>
      <c r="Z257" s="46">
        <v>137727.94597499998</v>
      </c>
      <c r="AA257" s="46">
        <v>139628.49825835504</v>
      </c>
      <c r="AB257" s="46">
        <v>4556.768430858137</v>
      </c>
      <c r="AC257" s="46">
        <v>736.5626990411083</v>
      </c>
      <c r="AD257" s="46">
        <v>22569754</v>
      </c>
      <c r="AE257" s="46">
        <v>0</v>
      </c>
      <c r="AF257" s="15" t="s">
        <v>4</v>
      </c>
      <c r="AG257" t="b">
        <f t="shared" si="3"/>
        <v>1</v>
      </c>
    </row>
    <row r="258" spans="1:33" ht="12.75">
      <c r="A258" t="s">
        <v>442</v>
      </c>
      <c r="B258" s="15" t="s">
        <v>443</v>
      </c>
      <c r="C258" s="36">
        <v>14095.012999999999</v>
      </c>
      <c r="D258" s="41">
        <v>3123</v>
      </c>
      <c r="E258" s="45">
        <v>17218.013</v>
      </c>
      <c r="F258" s="49">
        <v>15871</v>
      </c>
      <c r="G258" s="49">
        <v>3440</v>
      </c>
      <c r="H258" s="49">
        <v>64</v>
      </c>
      <c r="I258" s="49">
        <v>0</v>
      </c>
      <c r="J258" s="49">
        <v>1278</v>
      </c>
      <c r="K258" s="50">
        <v>0</v>
      </c>
      <c r="L258" s="50">
        <v>7826</v>
      </c>
      <c r="M258" s="50">
        <v>3123</v>
      </c>
      <c r="N258" s="50">
        <v>0</v>
      </c>
      <c r="O258" s="50">
        <v>21990.8576</v>
      </c>
      <c r="P258" s="50">
        <v>4064.7</v>
      </c>
      <c r="Q258" s="50">
        <v>-6652.099999999999</v>
      </c>
      <c r="R258" s="50">
        <v>1324.13</v>
      </c>
      <c r="S258" s="50">
        <v>20727.5876</v>
      </c>
      <c r="T258" s="50">
        <v>17218.013</v>
      </c>
      <c r="U258" s="50">
        <v>14635.311049999998</v>
      </c>
      <c r="V258" s="50">
        <v>6092.2765500000005</v>
      </c>
      <c r="W258" s="50">
        <v>4264.5935850000005</v>
      </c>
      <c r="X258" s="51">
        <v>1.248</v>
      </c>
      <c r="Y258" s="52">
        <v>6805</v>
      </c>
      <c r="Z258" s="46">
        <v>21488.080223999998</v>
      </c>
      <c r="AA258" s="46">
        <v>21784.601163490763</v>
      </c>
      <c r="AB258" s="46">
        <v>3201.2639476106924</v>
      </c>
      <c r="AC258" s="46">
        <v>-618.9417842063367</v>
      </c>
      <c r="AD258" s="46">
        <v>0</v>
      </c>
      <c r="AE258" s="46">
        <v>4211899</v>
      </c>
      <c r="AF258" s="15" t="s">
        <v>443</v>
      </c>
      <c r="AG258" t="b">
        <f t="shared" si="3"/>
        <v>1</v>
      </c>
    </row>
    <row r="259" spans="1:33" ht="12.75">
      <c r="A259" t="s">
        <v>319</v>
      </c>
      <c r="B259" s="15" t="s">
        <v>320</v>
      </c>
      <c r="C259" s="36">
        <v>58535.564</v>
      </c>
      <c r="D259" s="41">
        <v>6082</v>
      </c>
      <c r="E259" s="45">
        <v>64617.564</v>
      </c>
      <c r="F259" s="49">
        <v>45867</v>
      </c>
      <c r="G259" s="49">
        <v>7989</v>
      </c>
      <c r="H259" s="49">
        <v>1537</v>
      </c>
      <c r="I259" s="49">
        <v>2353</v>
      </c>
      <c r="J259" s="49">
        <v>0</v>
      </c>
      <c r="K259" s="50">
        <v>4170</v>
      </c>
      <c r="L259" s="50">
        <v>22113</v>
      </c>
      <c r="M259" s="50">
        <v>6082</v>
      </c>
      <c r="N259" s="50">
        <v>0</v>
      </c>
      <c r="O259" s="50">
        <v>63553.3152</v>
      </c>
      <c r="P259" s="50">
        <v>10097.15</v>
      </c>
      <c r="Q259" s="50">
        <v>-22340.55</v>
      </c>
      <c r="R259" s="50">
        <v>1410.49</v>
      </c>
      <c r="S259" s="50">
        <v>52720.405199999994</v>
      </c>
      <c r="T259" s="50">
        <v>64617.564</v>
      </c>
      <c r="U259" s="50">
        <v>54924.9294</v>
      </c>
      <c r="V259" s="50">
        <v>-2204.524200000007</v>
      </c>
      <c r="W259" s="50">
        <v>-1543.1669400000048</v>
      </c>
      <c r="X259" s="51">
        <v>0.976</v>
      </c>
      <c r="Y259" s="52">
        <v>15658</v>
      </c>
      <c r="Z259" s="46">
        <v>63066.742463999995</v>
      </c>
      <c r="AA259" s="46">
        <v>63937.02075461995</v>
      </c>
      <c r="AB259" s="46">
        <v>4083.345303015708</v>
      </c>
      <c r="AC259" s="46">
        <v>263.1395711986788</v>
      </c>
      <c r="AD259" s="46">
        <v>4120239</v>
      </c>
      <c r="AE259" s="46">
        <v>0</v>
      </c>
      <c r="AF259" s="15" t="s">
        <v>320</v>
      </c>
      <c r="AG259" t="b">
        <f t="shared" si="3"/>
        <v>1</v>
      </c>
    </row>
    <row r="260" spans="1:33" ht="12.75">
      <c r="A260" t="s">
        <v>263</v>
      </c>
      <c r="B260" s="15" t="s">
        <v>264</v>
      </c>
      <c r="C260" s="36">
        <v>154074.712</v>
      </c>
      <c r="D260" s="41">
        <v>21407</v>
      </c>
      <c r="E260" s="45">
        <v>175481.712</v>
      </c>
      <c r="F260" s="49">
        <v>94146</v>
      </c>
      <c r="G260" s="49">
        <v>8148</v>
      </c>
      <c r="H260" s="49">
        <v>4974</v>
      </c>
      <c r="I260" s="49">
        <v>0</v>
      </c>
      <c r="J260" s="49">
        <v>4978</v>
      </c>
      <c r="K260" s="50">
        <v>3730</v>
      </c>
      <c r="L260" s="50">
        <v>23326</v>
      </c>
      <c r="M260" s="50">
        <v>21407</v>
      </c>
      <c r="N260" s="50">
        <v>1128</v>
      </c>
      <c r="O260" s="50">
        <v>130448.6976</v>
      </c>
      <c r="P260" s="50">
        <v>15385</v>
      </c>
      <c r="Q260" s="50">
        <v>-23956.399999999998</v>
      </c>
      <c r="R260" s="50">
        <v>14230.53</v>
      </c>
      <c r="S260" s="50">
        <v>136107.82760000002</v>
      </c>
      <c r="T260" s="50">
        <v>175481.712</v>
      </c>
      <c r="U260" s="50">
        <v>149159.4552</v>
      </c>
      <c r="V260" s="50">
        <v>-13051.627599999978</v>
      </c>
      <c r="W260" s="50">
        <v>-9136.139319999984</v>
      </c>
      <c r="X260" s="51">
        <v>0.948</v>
      </c>
      <c r="Y260" s="52">
        <v>58448</v>
      </c>
      <c r="Z260" s="46">
        <v>166356.662976</v>
      </c>
      <c r="AA260" s="46">
        <v>168652.27214545466</v>
      </c>
      <c r="AB260" s="46">
        <v>2885.5097205285833</v>
      </c>
      <c r="AC260" s="46">
        <v>-934.6960112884458</v>
      </c>
      <c r="AD260" s="46">
        <v>0</v>
      </c>
      <c r="AE260" s="46">
        <v>54631112</v>
      </c>
      <c r="AF260" s="15" t="s">
        <v>264</v>
      </c>
      <c r="AG260" t="b">
        <f t="shared" si="3"/>
        <v>1</v>
      </c>
    </row>
    <row r="261" spans="1:33" ht="12.75">
      <c r="A261" t="s">
        <v>45</v>
      </c>
      <c r="B261" s="15" t="s">
        <v>46</v>
      </c>
      <c r="C261" s="36">
        <v>21388.443</v>
      </c>
      <c r="D261" s="41">
        <v>2224</v>
      </c>
      <c r="E261" s="45">
        <v>23612.443</v>
      </c>
      <c r="F261" s="49">
        <v>3498</v>
      </c>
      <c r="G261" s="49">
        <v>21060</v>
      </c>
      <c r="H261" s="49">
        <v>2982</v>
      </c>
      <c r="I261" s="49">
        <v>0</v>
      </c>
      <c r="J261" s="49">
        <v>500</v>
      </c>
      <c r="K261" s="50">
        <v>2969</v>
      </c>
      <c r="L261" s="50">
        <v>2639</v>
      </c>
      <c r="M261" s="50">
        <v>2224</v>
      </c>
      <c r="N261" s="50">
        <v>0</v>
      </c>
      <c r="O261" s="50">
        <v>4846.8288</v>
      </c>
      <c r="P261" s="50">
        <v>20860.7</v>
      </c>
      <c r="Q261" s="50">
        <v>-4766.8</v>
      </c>
      <c r="R261" s="50">
        <v>1441.7700000000002</v>
      </c>
      <c r="S261" s="50">
        <v>22382.4988</v>
      </c>
      <c r="T261" s="50">
        <v>23612.443</v>
      </c>
      <c r="U261" s="50">
        <v>20070.576549999998</v>
      </c>
      <c r="V261" s="50">
        <v>2311.9222500000033</v>
      </c>
      <c r="W261" s="50">
        <v>1618.345575000002</v>
      </c>
      <c r="X261" s="51">
        <v>1.069</v>
      </c>
      <c r="Y261" s="52">
        <v>11086</v>
      </c>
      <c r="Z261" s="46">
        <v>25241.701566999996</v>
      </c>
      <c r="AA261" s="46">
        <v>25590.019936299115</v>
      </c>
      <c r="AB261" s="46">
        <v>2308.318594290016</v>
      </c>
      <c r="AC261" s="46">
        <v>-1511.8871375270132</v>
      </c>
      <c r="AD261" s="46">
        <v>0</v>
      </c>
      <c r="AE261" s="46">
        <v>16760781</v>
      </c>
      <c r="AF261" s="15" t="s">
        <v>46</v>
      </c>
      <c r="AG261" t="b">
        <f t="shared" si="3"/>
        <v>1</v>
      </c>
    </row>
    <row r="262" spans="1:33" ht="12.75">
      <c r="A262" t="s">
        <v>195</v>
      </c>
      <c r="B262" s="15" t="s">
        <v>196</v>
      </c>
      <c r="C262" s="36">
        <v>42756.869</v>
      </c>
      <c r="D262" s="41">
        <v>10004</v>
      </c>
      <c r="E262" s="45">
        <v>52760.869</v>
      </c>
      <c r="F262" s="49">
        <v>14055</v>
      </c>
      <c r="G262" s="49">
        <v>21805</v>
      </c>
      <c r="H262" s="49">
        <v>51339</v>
      </c>
      <c r="I262" s="49">
        <v>2443</v>
      </c>
      <c r="J262" s="49">
        <v>2024</v>
      </c>
      <c r="K262" s="50">
        <v>50951</v>
      </c>
      <c r="L262" s="50">
        <v>4989</v>
      </c>
      <c r="M262" s="50">
        <v>10004</v>
      </c>
      <c r="N262" s="50">
        <v>0</v>
      </c>
      <c r="O262" s="50">
        <v>19474.608</v>
      </c>
      <c r="P262" s="50">
        <v>65969.34999999999</v>
      </c>
      <c r="Q262" s="50">
        <v>-47549</v>
      </c>
      <c r="R262" s="50">
        <v>7655.27</v>
      </c>
      <c r="S262" s="50">
        <v>45550.228</v>
      </c>
      <c r="T262" s="50">
        <v>52760.869</v>
      </c>
      <c r="U262" s="50">
        <v>44846.73865</v>
      </c>
      <c r="V262" s="50">
        <v>703.4893500000035</v>
      </c>
      <c r="W262" s="50">
        <v>492.4425450000024</v>
      </c>
      <c r="X262" s="51">
        <v>1.009</v>
      </c>
      <c r="Y262" s="52">
        <v>33532</v>
      </c>
      <c r="Z262" s="46">
        <v>53235.716820999995</v>
      </c>
      <c r="AA262" s="46">
        <v>53970.33362257897</v>
      </c>
      <c r="AB262" s="46">
        <v>1609.517285654866</v>
      </c>
      <c r="AC262" s="46">
        <v>-2210.688446162163</v>
      </c>
      <c r="AD262" s="46">
        <v>0</v>
      </c>
      <c r="AE262" s="46">
        <v>74128805</v>
      </c>
      <c r="AF262" s="15" t="s">
        <v>196</v>
      </c>
      <c r="AG262" t="b">
        <f t="shared" si="3"/>
        <v>1</v>
      </c>
    </row>
    <row r="263" spans="1:33" ht="12.75">
      <c r="A263" t="s">
        <v>131</v>
      </c>
      <c r="B263" s="15" t="s">
        <v>132</v>
      </c>
      <c r="C263" s="36">
        <v>91163.465</v>
      </c>
      <c r="D263" s="41">
        <v>14421</v>
      </c>
      <c r="E263" s="45">
        <v>105584.465</v>
      </c>
      <c r="F263" s="49">
        <v>78662</v>
      </c>
      <c r="G263" s="49">
        <v>9569</v>
      </c>
      <c r="H263" s="49">
        <v>2259</v>
      </c>
      <c r="I263" s="49">
        <v>0</v>
      </c>
      <c r="J263" s="49">
        <v>4912</v>
      </c>
      <c r="K263" s="50">
        <v>55</v>
      </c>
      <c r="L263" s="50">
        <v>46763</v>
      </c>
      <c r="M263" s="50">
        <v>14421</v>
      </c>
      <c r="N263" s="50">
        <v>109</v>
      </c>
      <c r="O263" s="50">
        <v>108994.06719999999</v>
      </c>
      <c r="P263" s="50">
        <v>14229</v>
      </c>
      <c r="Q263" s="50">
        <v>-39887.95</v>
      </c>
      <c r="R263" s="50">
        <v>4308.14</v>
      </c>
      <c r="S263" s="50">
        <v>87643.2572</v>
      </c>
      <c r="T263" s="50">
        <v>105584.465</v>
      </c>
      <c r="U263" s="50">
        <v>89746.79525</v>
      </c>
      <c r="V263" s="50">
        <v>-2103.538050000003</v>
      </c>
      <c r="W263" s="50">
        <v>-1472.4766350000018</v>
      </c>
      <c r="X263" s="51">
        <v>0.986</v>
      </c>
      <c r="Y263" s="52">
        <v>26287</v>
      </c>
      <c r="Z263" s="46">
        <v>104106.28249</v>
      </c>
      <c r="AA263" s="46">
        <v>105542.87861068775</v>
      </c>
      <c r="AB263" s="46">
        <v>4015.021821078394</v>
      </c>
      <c r="AC263" s="46">
        <v>194.81608926136505</v>
      </c>
      <c r="AD263" s="46">
        <v>5121131</v>
      </c>
      <c r="AE263" s="46">
        <v>0</v>
      </c>
      <c r="AF263" s="15" t="s">
        <v>132</v>
      </c>
      <c r="AG263" t="b">
        <f t="shared" si="3"/>
        <v>1</v>
      </c>
    </row>
    <row r="264" spans="1:33" ht="12.75">
      <c r="A264" t="s">
        <v>541</v>
      </c>
      <c r="B264" s="15" t="s">
        <v>542</v>
      </c>
      <c r="C264" s="36">
        <v>30088.335999999996</v>
      </c>
      <c r="D264" s="41">
        <v>5441</v>
      </c>
      <c r="E264" s="45">
        <v>35529.335999999996</v>
      </c>
      <c r="F264" s="49">
        <v>38444</v>
      </c>
      <c r="G264" s="49">
        <v>3049</v>
      </c>
      <c r="H264" s="49">
        <v>669</v>
      </c>
      <c r="I264" s="49">
        <v>0</v>
      </c>
      <c r="J264" s="49">
        <v>633</v>
      </c>
      <c r="K264" s="50">
        <v>7</v>
      </c>
      <c r="L264" s="50">
        <v>30707</v>
      </c>
      <c r="M264" s="50">
        <v>5441</v>
      </c>
      <c r="N264" s="50">
        <v>0</v>
      </c>
      <c r="O264" s="50">
        <v>53268.0064</v>
      </c>
      <c r="P264" s="50">
        <v>3698.35</v>
      </c>
      <c r="Q264" s="50">
        <v>-26106.899999999998</v>
      </c>
      <c r="R264" s="50">
        <v>-595.34</v>
      </c>
      <c r="S264" s="50">
        <v>30264.1164</v>
      </c>
      <c r="T264" s="50">
        <v>35529.335999999996</v>
      </c>
      <c r="U264" s="50">
        <v>30199.935599999997</v>
      </c>
      <c r="V264" s="50">
        <v>64.18080000000191</v>
      </c>
      <c r="W264" s="50">
        <v>44.92656000000133</v>
      </c>
      <c r="X264" s="51">
        <v>1.001</v>
      </c>
      <c r="Y264" s="52">
        <v>7050</v>
      </c>
      <c r="Z264" s="46">
        <v>35564.865335999995</v>
      </c>
      <c r="AA264" s="46">
        <v>36055.63636683944</v>
      </c>
      <c r="AB264" s="46">
        <v>5114.274661963041</v>
      </c>
      <c r="AC264" s="46">
        <v>1294.0689301460116</v>
      </c>
      <c r="AD264" s="46">
        <v>9123186</v>
      </c>
      <c r="AE264" s="46">
        <v>0</v>
      </c>
      <c r="AF264" s="15" t="s">
        <v>542</v>
      </c>
      <c r="AG264" t="b">
        <f t="shared" si="3"/>
        <v>1</v>
      </c>
    </row>
    <row r="265" spans="1:33" ht="12.75">
      <c r="A265" t="s">
        <v>173</v>
      </c>
      <c r="B265" s="15" t="s">
        <v>174</v>
      </c>
      <c r="C265" s="36">
        <v>52893.589</v>
      </c>
      <c r="D265" s="41">
        <v>6006</v>
      </c>
      <c r="E265" s="45">
        <v>58899.589</v>
      </c>
      <c r="F265" s="49">
        <v>39601</v>
      </c>
      <c r="G265" s="49">
        <v>6627</v>
      </c>
      <c r="H265" s="49">
        <v>725</v>
      </c>
      <c r="I265" s="49">
        <v>0</v>
      </c>
      <c r="J265" s="49">
        <v>2695</v>
      </c>
      <c r="K265" s="50">
        <v>305</v>
      </c>
      <c r="L265" s="50">
        <v>12333</v>
      </c>
      <c r="M265" s="50">
        <v>6006</v>
      </c>
      <c r="N265" s="50">
        <v>0</v>
      </c>
      <c r="O265" s="50">
        <v>54871.145599999996</v>
      </c>
      <c r="P265" s="50">
        <v>8539.949999999999</v>
      </c>
      <c r="Q265" s="50">
        <v>-10742.3</v>
      </c>
      <c r="R265" s="50">
        <v>3008.4900000000002</v>
      </c>
      <c r="S265" s="50">
        <v>55677.285599999996</v>
      </c>
      <c r="T265" s="50">
        <v>58899.589</v>
      </c>
      <c r="U265" s="50">
        <v>50064.650649999996</v>
      </c>
      <c r="V265" s="50">
        <v>5612.63495</v>
      </c>
      <c r="W265" s="50">
        <v>3928.8444649999997</v>
      </c>
      <c r="X265" s="51">
        <v>1.067</v>
      </c>
      <c r="Y265" s="52">
        <v>15377</v>
      </c>
      <c r="Z265" s="46">
        <v>62845.861462999994</v>
      </c>
      <c r="AA265" s="46">
        <v>63713.09174554993</v>
      </c>
      <c r="AB265" s="46">
        <v>4143.401947424721</v>
      </c>
      <c r="AC265" s="46">
        <v>323.19621560769156</v>
      </c>
      <c r="AD265" s="46">
        <v>4969788</v>
      </c>
      <c r="AE265" s="46">
        <v>0</v>
      </c>
      <c r="AF265" s="15" t="s">
        <v>174</v>
      </c>
      <c r="AG265" t="b">
        <f t="shared" si="3"/>
        <v>1</v>
      </c>
    </row>
    <row r="266" spans="1:33" ht="12.75">
      <c r="A266" t="s">
        <v>525</v>
      </c>
      <c r="B266" s="15" t="s">
        <v>526</v>
      </c>
      <c r="C266" s="36">
        <v>16412.276</v>
      </c>
      <c r="D266" s="41">
        <v>4888</v>
      </c>
      <c r="E266" s="45">
        <v>21300.276</v>
      </c>
      <c r="F266" s="49">
        <v>18317</v>
      </c>
      <c r="G266" s="49">
        <v>2602</v>
      </c>
      <c r="H266" s="49">
        <v>626</v>
      </c>
      <c r="I266" s="49">
        <v>0</v>
      </c>
      <c r="J266" s="49">
        <v>1752</v>
      </c>
      <c r="K266" s="50">
        <v>232</v>
      </c>
      <c r="L266" s="50">
        <v>11096</v>
      </c>
      <c r="M266" s="50">
        <v>4888</v>
      </c>
      <c r="N266" s="50">
        <v>393</v>
      </c>
      <c r="O266" s="50">
        <v>25380.0352</v>
      </c>
      <c r="P266" s="50">
        <v>4233</v>
      </c>
      <c r="Q266" s="50">
        <v>-9962.85</v>
      </c>
      <c r="R266" s="50">
        <v>2268.48</v>
      </c>
      <c r="S266" s="50">
        <v>21918.6652</v>
      </c>
      <c r="T266" s="50">
        <v>21300.276</v>
      </c>
      <c r="U266" s="50">
        <v>18105.2346</v>
      </c>
      <c r="V266" s="50">
        <v>3813.4305999999997</v>
      </c>
      <c r="W266" s="50">
        <v>2669.4014199999997</v>
      </c>
      <c r="X266" s="51">
        <v>1.125</v>
      </c>
      <c r="Y266" s="52">
        <v>5431</v>
      </c>
      <c r="Z266" s="46">
        <v>23962.810500000003</v>
      </c>
      <c r="AA266" s="46">
        <v>24293.481039584225</v>
      </c>
      <c r="AB266" s="46">
        <v>4473.113798487245</v>
      </c>
      <c r="AC266" s="46">
        <v>652.9080666702157</v>
      </c>
      <c r="AD266" s="46">
        <v>3545944</v>
      </c>
      <c r="AE266" s="46">
        <v>0</v>
      </c>
      <c r="AF266" s="15" t="s">
        <v>526</v>
      </c>
      <c r="AG266" t="b">
        <f t="shared" si="3"/>
        <v>1</v>
      </c>
    </row>
    <row r="267" spans="1:33" ht="12.75">
      <c r="A267" t="s">
        <v>67</v>
      </c>
      <c r="B267" s="15" t="s">
        <v>68</v>
      </c>
      <c r="C267" s="36">
        <v>29303.244999999995</v>
      </c>
      <c r="D267" s="41">
        <v>7980</v>
      </c>
      <c r="E267" s="45">
        <v>37283.244999999995</v>
      </c>
      <c r="F267" s="49">
        <v>21914</v>
      </c>
      <c r="G267" s="49">
        <v>4684</v>
      </c>
      <c r="H267" s="49">
        <v>951</v>
      </c>
      <c r="I267" s="49">
        <v>0</v>
      </c>
      <c r="J267" s="49">
        <v>2266</v>
      </c>
      <c r="K267" s="50">
        <v>609</v>
      </c>
      <c r="L267" s="50">
        <v>20397</v>
      </c>
      <c r="M267" s="50">
        <v>7980</v>
      </c>
      <c r="N267" s="50">
        <v>35</v>
      </c>
      <c r="O267" s="50">
        <v>30364.038399999998</v>
      </c>
      <c r="P267" s="50">
        <v>6715.849999999999</v>
      </c>
      <c r="Q267" s="50">
        <v>-17884.85</v>
      </c>
      <c r="R267" s="50">
        <v>3315.51</v>
      </c>
      <c r="S267" s="50">
        <v>22510.5484</v>
      </c>
      <c r="T267" s="50">
        <v>37283.244999999995</v>
      </c>
      <c r="U267" s="50">
        <v>31690.758249999995</v>
      </c>
      <c r="V267" s="50">
        <v>-9180.209849999996</v>
      </c>
      <c r="W267" s="50">
        <v>-6426.146894999996</v>
      </c>
      <c r="X267" s="51">
        <v>0.828</v>
      </c>
      <c r="Y267" s="52">
        <v>8841</v>
      </c>
      <c r="Z267" s="46">
        <v>30870.526859999994</v>
      </c>
      <c r="AA267" s="46">
        <v>31296.519202344203</v>
      </c>
      <c r="AB267" s="46">
        <v>3539.929781964054</v>
      </c>
      <c r="AC267" s="46">
        <v>-280.2759498529749</v>
      </c>
      <c r="AD267" s="46">
        <v>0</v>
      </c>
      <c r="AE267" s="46">
        <v>2477920</v>
      </c>
      <c r="AF267" s="15" t="s">
        <v>68</v>
      </c>
      <c r="AG267" t="b">
        <f t="shared" si="3"/>
        <v>1</v>
      </c>
    </row>
    <row r="268" spans="1:33" ht="12.75">
      <c r="A268" t="s">
        <v>293</v>
      </c>
      <c r="B268" s="15" t="s">
        <v>294</v>
      </c>
      <c r="C268" s="36">
        <v>28397.949</v>
      </c>
      <c r="D268" s="41">
        <v>7893</v>
      </c>
      <c r="E268" s="45">
        <v>36290.949</v>
      </c>
      <c r="F268" s="49">
        <v>31170</v>
      </c>
      <c r="G268" s="49">
        <v>11816</v>
      </c>
      <c r="H268" s="49">
        <v>3879</v>
      </c>
      <c r="I268" s="49">
        <v>3429</v>
      </c>
      <c r="J268" s="49">
        <v>-544</v>
      </c>
      <c r="K268" s="50">
        <v>3153</v>
      </c>
      <c r="L268" s="50">
        <v>31747</v>
      </c>
      <c r="M268" s="50">
        <v>7893</v>
      </c>
      <c r="N268" s="50">
        <v>572</v>
      </c>
      <c r="O268" s="50">
        <v>43189.151999999995</v>
      </c>
      <c r="P268" s="50">
        <v>15793</v>
      </c>
      <c r="Q268" s="50">
        <v>-30151.2</v>
      </c>
      <c r="R268" s="50">
        <v>1312.0600000000002</v>
      </c>
      <c r="S268" s="50">
        <v>30143.012</v>
      </c>
      <c r="T268" s="50">
        <v>36290.949</v>
      </c>
      <c r="U268" s="50">
        <v>30847.30665</v>
      </c>
      <c r="V268" s="50">
        <v>-704.2946499999998</v>
      </c>
      <c r="W268" s="50">
        <v>-493.00625499999984</v>
      </c>
      <c r="X268" s="51">
        <v>0.986</v>
      </c>
      <c r="Y268" s="52">
        <v>10968</v>
      </c>
      <c r="Z268" s="46">
        <v>35782.875714</v>
      </c>
      <c r="AA268" s="46">
        <v>36276.65514025818</v>
      </c>
      <c r="AB268" s="46">
        <v>3307.499556916319</v>
      </c>
      <c r="AC268" s="46">
        <v>-512.7061749007103</v>
      </c>
      <c r="AD268" s="46">
        <v>0</v>
      </c>
      <c r="AE268" s="46">
        <v>5623361</v>
      </c>
      <c r="AF268" s="15" t="s">
        <v>294</v>
      </c>
      <c r="AG268" t="b">
        <f aca="true" t="shared" si="4" ref="AG268:AG300">EXACT(B268,AF268)</f>
        <v>1</v>
      </c>
    </row>
    <row r="269" spans="1:33" ht="12.75">
      <c r="A269" t="s">
        <v>339</v>
      </c>
      <c r="B269" s="15" t="s">
        <v>340</v>
      </c>
      <c r="C269" s="36">
        <v>154133.126</v>
      </c>
      <c r="D269" s="41">
        <v>15101</v>
      </c>
      <c r="E269" s="45">
        <v>169234.126</v>
      </c>
      <c r="F269" s="49">
        <v>111129</v>
      </c>
      <c r="G269" s="49">
        <v>22115</v>
      </c>
      <c r="H269" s="49">
        <v>3854</v>
      </c>
      <c r="I269" s="49">
        <v>0</v>
      </c>
      <c r="J269" s="49">
        <v>4273</v>
      </c>
      <c r="K269" s="50">
        <v>921</v>
      </c>
      <c r="L269" s="50">
        <v>33956</v>
      </c>
      <c r="M269" s="50">
        <v>15101</v>
      </c>
      <c r="N269" s="50">
        <v>0</v>
      </c>
      <c r="O269" s="50">
        <v>153980.3424</v>
      </c>
      <c r="P269" s="50">
        <v>25705.7</v>
      </c>
      <c r="Q269" s="50">
        <v>-29645.45</v>
      </c>
      <c r="R269" s="50">
        <v>7063.330000000001</v>
      </c>
      <c r="S269" s="50">
        <v>157103.92239999998</v>
      </c>
      <c r="T269" s="50">
        <v>169234.126</v>
      </c>
      <c r="U269" s="50">
        <v>143849.0071</v>
      </c>
      <c r="V269" s="50">
        <v>13254.915299999993</v>
      </c>
      <c r="W269" s="50">
        <v>9278.440709999995</v>
      </c>
      <c r="X269" s="51">
        <v>1.055</v>
      </c>
      <c r="Y269" s="52">
        <v>36920</v>
      </c>
      <c r="Z269" s="46">
        <v>178542.00293</v>
      </c>
      <c r="AA269" s="46">
        <v>181005.76152990674</v>
      </c>
      <c r="AB269" s="46">
        <v>4902.6479287623715</v>
      </c>
      <c r="AC269" s="46">
        <v>1082.4421969453424</v>
      </c>
      <c r="AD269" s="46">
        <v>39963766</v>
      </c>
      <c r="AE269" s="46">
        <v>0</v>
      </c>
      <c r="AF269" s="15" t="s">
        <v>340</v>
      </c>
      <c r="AG269" t="b">
        <f t="shared" si="4"/>
        <v>1</v>
      </c>
    </row>
    <row r="270" spans="1:33" ht="12.75">
      <c r="A270" t="s">
        <v>539</v>
      </c>
      <c r="B270" s="15" t="s">
        <v>540</v>
      </c>
      <c r="C270" s="36">
        <v>57051.779</v>
      </c>
      <c r="D270" s="41">
        <v>5067</v>
      </c>
      <c r="E270" s="45">
        <v>62118.779</v>
      </c>
      <c r="F270" s="49">
        <v>54868</v>
      </c>
      <c r="G270" s="49">
        <v>2195</v>
      </c>
      <c r="H270" s="49">
        <v>2082</v>
      </c>
      <c r="I270" s="49">
        <v>0</v>
      </c>
      <c r="J270" s="49">
        <v>839</v>
      </c>
      <c r="K270" s="50">
        <v>1242</v>
      </c>
      <c r="L270" s="50">
        <v>18278</v>
      </c>
      <c r="M270" s="50">
        <v>5067</v>
      </c>
      <c r="N270" s="50">
        <v>0</v>
      </c>
      <c r="O270" s="50">
        <v>76025.1008</v>
      </c>
      <c r="P270" s="50">
        <v>4348.599999999999</v>
      </c>
      <c r="Q270" s="50">
        <v>-16592</v>
      </c>
      <c r="R270" s="50">
        <v>1199.69</v>
      </c>
      <c r="S270" s="50">
        <v>64981.3908</v>
      </c>
      <c r="T270" s="50">
        <v>62118.779</v>
      </c>
      <c r="U270" s="50">
        <v>52800.96215</v>
      </c>
      <c r="V270" s="50">
        <v>12180.428650000002</v>
      </c>
      <c r="W270" s="50">
        <v>8526.300055000002</v>
      </c>
      <c r="X270" s="51">
        <v>1.137</v>
      </c>
      <c r="Y270" s="52">
        <v>8463</v>
      </c>
      <c r="Z270" s="46">
        <v>70629.051723</v>
      </c>
      <c r="AA270" s="46">
        <v>71603.6847546123</v>
      </c>
      <c r="AB270" s="46">
        <v>8460.792243248528</v>
      </c>
      <c r="AC270" s="46">
        <v>4640.586511431499</v>
      </c>
      <c r="AD270" s="46">
        <v>39273284</v>
      </c>
      <c r="AE270" s="46">
        <v>0</v>
      </c>
      <c r="AF270" s="15" t="s">
        <v>540</v>
      </c>
      <c r="AG270" t="b">
        <f t="shared" si="4"/>
        <v>1</v>
      </c>
    </row>
    <row r="271" spans="1:33" ht="12.75">
      <c r="A271" t="s">
        <v>7</v>
      </c>
      <c r="B271" s="15" t="s">
        <v>8</v>
      </c>
      <c r="C271" s="36">
        <v>98696.922</v>
      </c>
      <c r="D271" s="41">
        <v>15720</v>
      </c>
      <c r="E271" s="45">
        <v>114416.922</v>
      </c>
      <c r="F271" s="49">
        <v>71700</v>
      </c>
      <c r="G271" s="49">
        <v>32922</v>
      </c>
      <c r="H271" s="49">
        <v>57382</v>
      </c>
      <c r="I271" s="49">
        <v>0</v>
      </c>
      <c r="J271" s="49">
        <v>2849</v>
      </c>
      <c r="K271" s="50">
        <v>53211</v>
      </c>
      <c r="L271" s="50">
        <v>50634</v>
      </c>
      <c r="M271" s="50">
        <v>15720</v>
      </c>
      <c r="N271" s="50">
        <v>713</v>
      </c>
      <c r="O271" s="50">
        <v>99347.51999999999</v>
      </c>
      <c r="P271" s="50">
        <v>79180.05</v>
      </c>
      <c r="Q271" s="50">
        <v>-88874.3</v>
      </c>
      <c r="R271" s="50">
        <v>4754.22</v>
      </c>
      <c r="S271" s="50">
        <v>94407.48999999999</v>
      </c>
      <c r="T271" s="50">
        <v>114416.922</v>
      </c>
      <c r="U271" s="50">
        <v>97254.3837</v>
      </c>
      <c r="V271" s="50">
        <v>-2846.893700000015</v>
      </c>
      <c r="W271" s="50">
        <v>-1992.8255900000104</v>
      </c>
      <c r="X271" s="51">
        <v>0.983</v>
      </c>
      <c r="Y271" s="52">
        <v>38795</v>
      </c>
      <c r="Z271" s="46">
        <v>112471.83432600001</v>
      </c>
      <c r="AA271" s="46">
        <v>114023.86939069352</v>
      </c>
      <c r="AB271" s="46">
        <v>2939.1382753110843</v>
      </c>
      <c r="AC271" s="46">
        <v>-881.0674565059448</v>
      </c>
      <c r="AD271" s="46">
        <v>0</v>
      </c>
      <c r="AE271" s="46">
        <v>34181012</v>
      </c>
      <c r="AF271" s="15" t="s">
        <v>8</v>
      </c>
      <c r="AG271" t="b">
        <f t="shared" si="4"/>
        <v>1</v>
      </c>
    </row>
    <row r="272" spans="1:33" ht="12.75">
      <c r="A272" t="s">
        <v>127</v>
      </c>
      <c r="B272" s="15" t="s">
        <v>128</v>
      </c>
      <c r="C272" s="36">
        <v>135904.854</v>
      </c>
      <c r="D272" s="41">
        <v>10819</v>
      </c>
      <c r="E272" s="45">
        <v>146723.854</v>
      </c>
      <c r="F272" s="49">
        <v>90443</v>
      </c>
      <c r="G272" s="49">
        <v>11413</v>
      </c>
      <c r="H272" s="49">
        <v>36346</v>
      </c>
      <c r="I272" s="49">
        <v>0</v>
      </c>
      <c r="J272" s="49">
        <v>3676</v>
      </c>
      <c r="K272" s="50">
        <v>33007</v>
      </c>
      <c r="L272" s="50">
        <v>25041</v>
      </c>
      <c r="M272" s="50">
        <v>10819</v>
      </c>
      <c r="N272" s="50">
        <v>1209</v>
      </c>
      <c r="O272" s="50">
        <v>125317.8208</v>
      </c>
      <c r="P272" s="50">
        <v>43719.75</v>
      </c>
      <c r="Q272" s="50">
        <v>-50368.45</v>
      </c>
      <c r="R272" s="50">
        <v>4939.18</v>
      </c>
      <c r="S272" s="50">
        <v>123608.3008</v>
      </c>
      <c r="T272" s="50">
        <v>146723.854</v>
      </c>
      <c r="U272" s="50">
        <v>124715.2759</v>
      </c>
      <c r="V272" s="50">
        <v>-1106.975099999996</v>
      </c>
      <c r="W272" s="50">
        <v>-774.8825699999971</v>
      </c>
      <c r="X272" s="51">
        <v>0.995</v>
      </c>
      <c r="Y272" s="52">
        <v>32889</v>
      </c>
      <c r="Z272" s="46">
        <v>145990.23473</v>
      </c>
      <c r="AA272" s="46">
        <v>148004.80099684905</v>
      </c>
      <c r="AB272" s="46">
        <v>4500.130773111042</v>
      </c>
      <c r="AC272" s="46">
        <v>679.9250412940128</v>
      </c>
      <c r="AD272" s="46">
        <v>22362055</v>
      </c>
      <c r="AE272" s="46">
        <v>0</v>
      </c>
      <c r="AF272" s="15" t="s">
        <v>128</v>
      </c>
      <c r="AG272" t="b">
        <f t="shared" si="4"/>
        <v>1</v>
      </c>
    </row>
    <row r="273" spans="1:33" ht="12.75">
      <c r="A273" t="s">
        <v>171</v>
      </c>
      <c r="B273" s="15" t="s">
        <v>172</v>
      </c>
      <c r="C273" s="36">
        <v>173256.629</v>
      </c>
      <c r="D273" s="41">
        <v>12480</v>
      </c>
      <c r="E273" s="45">
        <v>185736.629</v>
      </c>
      <c r="F273" s="49">
        <v>91351</v>
      </c>
      <c r="G273" s="49">
        <v>27582</v>
      </c>
      <c r="H273" s="49">
        <v>6715</v>
      </c>
      <c r="I273" s="49">
        <v>0</v>
      </c>
      <c r="J273" s="49">
        <v>1602</v>
      </c>
      <c r="K273" s="50">
        <v>630</v>
      </c>
      <c r="L273" s="50">
        <v>12886</v>
      </c>
      <c r="M273" s="50">
        <v>12480</v>
      </c>
      <c r="N273" s="50">
        <v>0</v>
      </c>
      <c r="O273" s="50">
        <v>126575.94559999999</v>
      </c>
      <c r="P273" s="50">
        <v>30514.149999999998</v>
      </c>
      <c r="Q273" s="50">
        <v>-11488.6</v>
      </c>
      <c r="R273" s="50">
        <v>8417.380000000001</v>
      </c>
      <c r="S273" s="50">
        <v>154018.8756</v>
      </c>
      <c r="T273" s="50">
        <v>185736.629</v>
      </c>
      <c r="U273" s="50">
        <v>157876.13465</v>
      </c>
      <c r="V273" s="50">
        <v>-3857.2590499999933</v>
      </c>
      <c r="W273" s="50">
        <v>-2700.0813349999953</v>
      </c>
      <c r="X273" s="51">
        <v>0.985</v>
      </c>
      <c r="Y273" s="52">
        <v>36010</v>
      </c>
      <c r="Z273" s="46">
        <v>182950.579565</v>
      </c>
      <c r="AA273" s="46">
        <v>185475.1735337252</v>
      </c>
      <c r="AB273" s="46">
        <v>5150.657415543605</v>
      </c>
      <c r="AC273" s="46">
        <v>1330.4516837265755</v>
      </c>
      <c r="AD273" s="46">
        <v>47909565</v>
      </c>
      <c r="AE273" s="46">
        <v>0</v>
      </c>
      <c r="AF273" s="15" t="s">
        <v>172</v>
      </c>
      <c r="AG273" t="b">
        <f t="shared" si="4"/>
        <v>1</v>
      </c>
    </row>
    <row r="274" spans="1:33" ht="12.75">
      <c r="A274" t="s">
        <v>432</v>
      </c>
      <c r="B274" s="15" t="s">
        <v>433</v>
      </c>
      <c r="C274" s="36">
        <v>421374.646</v>
      </c>
      <c r="D274" s="41">
        <v>53578</v>
      </c>
      <c r="E274" s="45">
        <v>474952.646</v>
      </c>
      <c r="F274" s="49">
        <v>185289</v>
      </c>
      <c r="G274" s="49">
        <v>115474</v>
      </c>
      <c r="H274" s="49">
        <v>13250</v>
      </c>
      <c r="I274" s="49">
        <v>5347</v>
      </c>
      <c r="J274" s="49">
        <v>0</v>
      </c>
      <c r="K274" s="50">
        <v>174</v>
      </c>
      <c r="L274" s="50">
        <v>28885</v>
      </c>
      <c r="M274" s="50">
        <v>53578</v>
      </c>
      <c r="N274" s="50">
        <v>130</v>
      </c>
      <c r="O274" s="50">
        <v>256736.43839999998</v>
      </c>
      <c r="P274" s="50">
        <v>113960.34999999999</v>
      </c>
      <c r="Q274" s="50">
        <v>-24810.649999999998</v>
      </c>
      <c r="R274" s="50">
        <v>40630.850000000006</v>
      </c>
      <c r="S274" s="50">
        <v>386516.98840000003</v>
      </c>
      <c r="T274" s="50">
        <v>474952.646</v>
      </c>
      <c r="U274" s="50">
        <v>403709.7491</v>
      </c>
      <c r="V274" s="50">
        <v>-17192.760699999984</v>
      </c>
      <c r="W274" s="50">
        <v>-12034.932489999988</v>
      </c>
      <c r="X274" s="51">
        <v>0.975</v>
      </c>
      <c r="Y274" s="52">
        <v>138428</v>
      </c>
      <c r="Z274" s="46">
        <v>463078.82985</v>
      </c>
      <c r="AA274" s="46">
        <v>469469.0037628859</v>
      </c>
      <c r="AB274" s="46">
        <v>3391.4309515624436</v>
      </c>
      <c r="AC274" s="46">
        <v>-428.7747802545855</v>
      </c>
      <c r="AD274" s="46">
        <v>0</v>
      </c>
      <c r="AE274" s="46">
        <v>59354435</v>
      </c>
      <c r="AF274" s="15" t="s">
        <v>433</v>
      </c>
      <c r="AG274" t="b">
        <f t="shared" si="4"/>
        <v>1</v>
      </c>
    </row>
    <row r="275" spans="1:33" ht="12.75">
      <c r="A275" t="s">
        <v>149</v>
      </c>
      <c r="B275" s="15" t="s">
        <v>150</v>
      </c>
      <c r="C275" s="36">
        <v>299289.203</v>
      </c>
      <c r="D275" s="41">
        <v>39037</v>
      </c>
      <c r="E275" s="45">
        <v>338326.203</v>
      </c>
      <c r="F275" s="49">
        <v>239694</v>
      </c>
      <c r="G275" s="49">
        <v>32313</v>
      </c>
      <c r="H275" s="49">
        <v>10273</v>
      </c>
      <c r="I275" s="49">
        <v>0</v>
      </c>
      <c r="J275" s="49">
        <v>16423</v>
      </c>
      <c r="K275" s="50">
        <v>6460</v>
      </c>
      <c r="L275" s="50">
        <v>84456</v>
      </c>
      <c r="M275" s="50">
        <v>39037</v>
      </c>
      <c r="N275" s="50">
        <v>3245</v>
      </c>
      <c r="O275" s="50">
        <v>332120.0064</v>
      </c>
      <c r="P275" s="50">
        <v>50157.65</v>
      </c>
      <c r="Q275" s="50">
        <v>-80036.84999999999</v>
      </c>
      <c r="R275" s="50">
        <v>18823.93</v>
      </c>
      <c r="S275" s="50">
        <v>321064.7364</v>
      </c>
      <c r="T275" s="50">
        <v>338326.203</v>
      </c>
      <c r="U275" s="50">
        <v>287577.27255</v>
      </c>
      <c r="V275" s="50">
        <v>33487.46385</v>
      </c>
      <c r="W275" s="50">
        <v>23441.224694999997</v>
      </c>
      <c r="X275" s="51">
        <v>1.069</v>
      </c>
      <c r="Y275" s="52">
        <v>83675</v>
      </c>
      <c r="Z275" s="46">
        <v>361670.71100699995</v>
      </c>
      <c r="AA275" s="46">
        <v>366661.52162833733</v>
      </c>
      <c r="AB275" s="46">
        <v>4381.972173628173</v>
      </c>
      <c r="AC275" s="46">
        <v>561.7664418111435</v>
      </c>
      <c r="AD275" s="46">
        <v>47005807</v>
      </c>
      <c r="AE275" s="46">
        <v>0</v>
      </c>
      <c r="AF275" s="15" t="s">
        <v>150</v>
      </c>
      <c r="AG275" t="b">
        <f t="shared" si="4"/>
        <v>1</v>
      </c>
    </row>
    <row r="276" spans="1:33" ht="12.75">
      <c r="A276" t="s">
        <v>87</v>
      </c>
      <c r="B276" s="15" t="s">
        <v>88</v>
      </c>
      <c r="C276" s="36">
        <v>2847.976</v>
      </c>
      <c r="D276" s="41">
        <v>403</v>
      </c>
      <c r="E276" s="45">
        <v>3250.976</v>
      </c>
      <c r="F276" s="49">
        <v>2088</v>
      </c>
      <c r="G276" s="49">
        <v>300</v>
      </c>
      <c r="H276" s="49">
        <v>246</v>
      </c>
      <c r="I276" s="49">
        <v>0</v>
      </c>
      <c r="J276" s="49">
        <v>76</v>
      </c>
      <c r="K276" s="50">
        <v>0</v>
      </c>
      <c r="L276" s="50">
        <v>32</v>
      </c>
      <c r="M276" s="50">
        <v>403</v>
      </c>
      <c r="N276" s="50">
        <v>0</v>
      </c>
      <c r="O276" s="50">
        <v>2893.1328</v>
      </c>
      <c r="P276" s="50">
        <v>528.6999999999999</v>
      </c>
      <c r="Q276" s="50">
        <v>-27.2</v>
      </c>
      <c r="R276" s="50">
        <v>337.11</v>
      </c>
      <c r="S276" s="50">
        <v>3731.7428</v>
      </c>
      <c r="T276" s="50">
        <v>3250.976</v>
      </c>
      <c r="U276" s="50">
        <v>2763.3296</v>
      </c>
      <c r="V276" s="50">
        <v>968.4132</v>
      </c>
      <c r="W276" s="50">
        <v>677.88924</v>
      </c>
      <c r="X276" s="51">
        <v>1.209</v>
      </c>
      <c r="Y276" s="52">
        <v>3676</v>
      </c>
      <c r="Z276" s="46">
        <v>3930.4299840000003</v>
      </c>
      <c r="AA276" s="46">
        <v>3984.667253188741</v>
      </c>
      <c r="AB276" s="46">
        <v>1083.9682408021602</v>
      </c>
      <c r="AC276" s="46">
        <v>-2736.237491014869</v>
      </c>
      <c r="AD276" s="46">
        <v>0</v>
      </c>
      <c r="AE276" s="46">
        <v>10058409</v>
      </c>
      <c r="AF276" s="15" t="s">
        <v>88</v>
      </c>
      <c r="AG276" t="b">
        <f t="shared" si="4"/>
        <v>1</v>
      </c>
    </row>
    <row r="277" spans="1:33" ht="12.75">
      <c r="A277" t="s">
        <v>243</v>
      </c>
      <c r="B277" s="15" t="s">
        <v>244</v>
      </c>
      <c r="C277" s="36">
        <v>83152.956</v>
      </c>
      <c r="D277" s="41">
        <v>10152</v>
      </c>
      <c r="E277" s="45">
        <v>93304.956</v>
      </c>
      <c r="F277" s="49">
        <v>57638</v>
      </c>
      <c r="G277" s="49">
        <v>6590</v>
      </c>
      <c r="H277" s="49">
        <v>4095</v>
      </c>
      <c r="I277" s="49">
        <v>3647</v>
      </c>
      <c r="J277" s="49">
        <v>-627</v>
      </c>
      <c r="K277" s="50">
        <v>3649</v>
      </c>
      <c r="L277" s="50">
        <v>18084</v>
      </c>
      <c r="M277" s="50">
        <v>10152</v>
      </c>
      <c r="N277" s="50">
        <v>6146</v>
      </c>
      <c r="O277" s="50">
        <v>79863.2128</v>
      </c>
      <c r="P277" s="50">
        <v>11649.25</v>
      </c>
      <c r="Q277" s="50">
        <v>-23697.149999999998</v>
      </c>
      <c r="R277" s="50">
        <v>5554.92</v>
      </c>
      <c r="S277" s="50">
        <v>73370.2328</v>
      </c>
      <c r="T277" s="50">
        <v>93304.956</v>
      </c>
      <c r="U277" s="50">
        <v>79309.2126</v>
      </c>
      <c r="V277" s="50">
        <v>-5938.979800000001</v>
      </c>
      <c r="W277" s="50">
        <v>-4157.285860000001</v>
      </c>
      <c r="X277" s="51">
        <v>0.955</v>
      </c>
      <c r="Y277" s="52">
        <v>28419</v>
      </c>
      <c r="Z277" s="46">
        <v>89106.23298</v>
      </c>
      <c r="AA277" s="46">
        <v>90335.83858656332</v>
      </c>
      <c r="AB277" s="46">
        <v>3178.712783228239</v>
      </c>
      <c r="AC277" s="46">
        <v>-641.4929485887901</v>
      </c>
      <c r="AD277" s="46">
        <v>0</v>
      </c>
      <c r="AE277" s="46">
        <v>18230588</v>
      </c>
      <c r="AF277" s="15" t="s">
        <v>244</v>
      </c>
      <c r="AG277" t="b">
        <f t="shared" si="4"/>
        <v>1</v>
      </c>
    </row>
    <row r="278" spans="1:33" ht="12.75">
      <c r="A278" t="s">
        <v>349</v>
      </c>
      <c r="B278" s="15" t="s">
        <v>350</v>
      </c>
      <c r="C278" s="36">
        <v>65047.609</v>
      </c>
      <c r="D278" s="41">
        <v>4784</v>
      </c>
      <c r="E278" s="45">
        <v>69831.609</v>
      </c>
      <c r="F278" s="49">
        <v>40563</v>
      </c>
      <c r="G278" s="49">
        <v>4247</v>
      </c>
      <c r="H278" s="49">
        <v>749</v>
      </c>
      <c r="I278" s="49">
        <v>0</v>
      </c>
      <c r="J278" s="49">
        <v>2136</v>
      </c>
      <c r="K278" s="50">
        <v>29</v>
      </c>
      <c r="L278" s="50">
        <v>14462</v>
      </c>
      <c r="M278" s="50">
        <v>4784</v>
      </c>
      <c r="N278" s="50">
        <v>1641</v>
      </c>
      <c r="O278" s="50">
        <v>56204.0928</v>
      </c>
      <c r="P278" s="50">
        <v>6062.2</v>
      </c>
      <c r="Q278" s="50">
        <v>-13712.199999999999</v>
      </c>
      <c r="R278" s="50">
        <v>1607.8600000000001</v>
      </c>
      <c r="S278" s="50">
        <v>50161.9528</v>
      </c>
      <c r="T278" s="50">
        <v>69831.609</v>
      </c>
      <c r="U278" s="50">
        <v>59356.86764999999</v>
      </c>
      <c r="V278" s="50">
        <v>-9194.914849999994</v>
      </c>
      <c r="W278" s="50">
        <v>-6436.440394999995</v>
      </c>
      <c r="X278" s="51">
        <v>0.908</v>
      </c>
      <c r="Y278" s="52">
        <v>12203</v>
      </c>
      <c r="Z278" s="46">
        <v>63407.100972</v>
      </c>
      <c r="AA278" s="46">
        <v>64282.075979288165</v>
      </c>
      <c r="AB278" s="46">
        <v>5267.7272784797315</v>
      </c>
      <c r="AC278" s="46">
        <v>1447.5215466627023</v>
      </c>
      <c r="AD278" s="46">
        <v>17664105</v>
      </c>
      <c r="AE278" s="46">
        <v>0</v>
      </c>
      <c r="AF278" s="15" t="s">
        <v>350</v>
      </c>
      <c r="AG278" t="b">
        <f t="shared" si="4"/>
        <v>1</v>
      </c>
    </row>
    <row r="279" spans="1:33" ht="12.75">
      <c r="A279" t="s">
        <v>491</v>
      </c>
      <c r="B279" s="15" t="s">
        <v>492</v>
      </c>
      <c r="C279" s="36">
        <v>33131.281</v>
      </c>
      <c r="D279" s="41">
        <v>4595</v>
      </c>
      <c r="E279" s="45">
        <v>37726.281</v>
      </c>
      <c r="F279" s="49">
        <v>20297</v>
      </c>
      <c r="G279" s="49">
        <v>3148</v>
      </c>
      <c r="H279" s="49">
        <v>1478</v>
      </c>
      <c r="I279" s="49">
        <v>0</v>
      </c>
      <c r="J279" s="49">
        <v>1485</v>
      </c>
      <c r="K279" s="50">
        <v>765</v>
      </c>
      <c r="L279" s="50">
        <v>9997</v>
      </c>
      <c r="M279" s="50">
        <v>4595</v>
      </c>
      <c r="N279" s="50">
        <v>19</v>
      </c>
      <c r="O279" s="50">
        <v>28123.5232</v>
      </c>
      <c r="P279" s="50">
        <v>5194.349999999999</v>
      </c>
      <c r="Q279" s="50">
        <v>-9163.85</v>
      </c>
      <c r="R279" s="50">
        <v>2206.26</v>
      </c>
      <c r="S279" s="50">
        <v>26360.283199999998</v>
      </c>
      <c r="T279" s="50">
        <v>37726.281</v>
      </c>
      <c r="U279" s="50">
        <v>32067.33885</v>
      </c>
      <c r="V279" s="50">
        <v>-5707.055650000002</v>
      </c>
      <c r="W279" s="50">
        <v>-3994.938955000001</v>
      </c>
      <c r="X279" s="51">
        <v>0.894</v>
      </c>
      <c r="Y279" s="52">
        <v>9855</v>
      </c>
      <c r="Z279" s="46">
        <v>33727.295214000005</v>
      </c>
      <c r="AA279" s="46">
        <v>34192.70902291569</v>
      </c>
      <c r="AB279" s="46">
        <v>3469.5798095297505</v>
      </c>
      <c r="AC279" s="46">
        <v>-350.6259222872786</v>
      </c>
      <c r="AD279" s="46">
        <v>0</v>
      </c>
      <c r="AE279" s="46">
        <v>3455418</v>
      </c>
      <c r="AF279" s="15" t="s">
        <v>492</v>
      </c>
      <c r="AG279" t="b">
        <f t="shared" si="4"/>
        <v>1</v>
      </c>
    </row>
    <row r="280" spans="1:33" ht="12.75">
      <c r="A280" t="s">
        <v>513</v>
      </c>
      <c r="B280" s="15" t="s">
        <v>514</v>
      </c>
      <c r="C280" s="36">
        <v>29716.388</v>
      </c>
      <c r="D280" s="41">
        <v>3258</v>
      </c>
      <c r="E280" s="45">
        <v>32974.388</v>
      </c>
      <c r="F280" s="49">
        <v>13009</v>
      </c>
      <c r="G280" s="49">
        <v>8884</v>
      </c>
      <c r="H280" s="49">
        <v>499</v>
      </c>
      <c r="I280" s="49">
        <v>0</v>
      </c>
      <c r="J280" s="49">
        <v>1314</v>
      </c>
      <c r="K280" s="50">
        <v>8</v>
      </c>
      <c r="L280" s="50">
        <v>6613</v>
      </c>
      <c r="M280" s="50">
        <v>3258</v>
      </c>
      <c r="N280" s="50">
        <v>0</v>
      </c>
      <c r="O280" s="50">
        <v>18025.270399999998</v>
      </c>
      <c r="P280" s="50">
        <v>9092.449999999999</v>
      </c>
      <c r="Q280" s="50">
        <v>-5627.849999999999</v>
      </c>
      <c r="R280" s="50">
        <v>1645.0900000000001</v>
      </c>
      <c r="S280" s="50">
        <v>23134.960399999996</v>
      </c>
      <c r="T280" s="50">
        <v>32974.388</v>
      </c>
      <c r="U280" s="50">
        <v>28028.229799999997</v>
      </c>
      <c r="V280" s="50">
        <v>-4893.269400000001</v>
      </c>
      <c r="W280" s="50">
        <v>-3425.2885800000004</v>
      </c>
      <c r="X280" s="51">
        <v>0.896</v>
      </c>
      <c r="Y280" s="52">
        <v>10225</v>
      </c>
      <c r="Z280" s="46">
        <v>29545.051648</v>
      </c>
      <c r="AA280" s="46">
        <v>29952.753331009506</v>
      </c>
      <c r="AB280" s="46">
        <v>2929.364628949585</v>
      </c>
      <c r="AC280" s="46">
        <v>-890.8411028674441</v>
      </c>
      <c r="AD280" s="46">
        <v>0</v>
      </c>
      <c r="AE280" s="46">
        <v>9108850</v>
      </c>
      <c r="AF280" s="15" t="s">
        <v>514</v>
      </c>
      <c r="AG280" t="b">
        <f t="shared" si="4"/>
        <v>1</v>
      </c>
    </row>
    <row r="281" spans="1:33" ht="12.75">
      <c r="A281" t="s">
        <v>381</v>
      </c>
      <c r="B281" s="15" t="s">
        <v>382</v>
      </c>
      <c r="C281" s="36">
        <v>36921.663</v>
      </c>
      <c r="D281" s="41">
        <v>6873</v>
      </c>
      <c r="E281" s="45">
        <v>43794.663</v>
      </c>
      <c r="F281" s="49">
        <v>24736</v>
      </c>
      <c r="G281" s="49">
        <v>3996</v>
      </c>
      <c r="H281" s="49">
        <v>73</v>
      </c>
      <c r="I281" s="49">
        <v>1344</v>
      </c>
      <c r="J281" s="49">
        <v>0</v>
      </c>
      <c r="K281" s="50">
        <v>565</v>
      </c>
      <c r="L281" s="50">
        <v>19209</v>
      </c>
      <c r="M281" s="50">
        <v>6873</v>
      </c>
      <c r="N281" s="50">
        <v>0</v>
      </c>
      <c r="O281" s="50">
        <v>34274.2016</v>
      </c>
      <c r="P281" s="50">
        <v>4601.05</v>
      </c>
      <c r="Q281" s="50">
        <v>-16807.899999999998</v>
      </c>
      <c r="R281" s="50">
        <v>2576.52</v>
      </c>
      <c r="S281" s="50">
        <v>24643.871600000002</v>
      </c>
      <c r="T281" s="50">
        <v>43794.663</v>
      </c>
      <c r="U281" s="50">
        <v>37225.46355</v>
      </c>
      <c r="V281" s="50">
        <v>-12581.591949999998</v>
      </c>
      <c r="W281" s="50">
        <v>-8807.114364999998</v>
      </c>
      <c r="X281" s="51">
        <v>0.799</v>
      </c>
      <c r="Y281" s="52">
        <v>9828</v>
      </c>
      <c r="Z281" s="46">
        <v>34991.935737</v>
      </c>
      <c r="AA281" s="46">
        <v>35474.80072778437</v>
      </c>
      <c r="AB281" s="46">
        <v>3609.5645836166436</v>
      </c>
      <c r="AC281" s="46">
        <v>-210.6411482003855</v>
      </c>
      <c r="AD281" s="46">
        <v>0</v>
      </c>
      <c r="AE281" s="46">
        <v>2070181</v>
      </c>
      <c r="AF281" s="15" t="s">
        <v>382</v>
      </c>
      <c r="AG281" t="b">
        <f t="shared" si="4"/>
        <v>1</v>
      </c>
    </row>
    <row r="282" spans="1:33" ht="12.75">
      <c r="A282" t="s">
        <v>543</v>
      </c>
      <c r="B282" s="15" t="s">
        <v>544</v>
      </c>
      <c r="C282" s="36">
        <v>12736.963</v>
      </c>
      <c r="D282" s="41">
        <v>1600</v>
      </c>
      <c r="E282" s="45">
        <v>14336.963</v>
      </c>
      <c r="F282" s="49">
        <v>11302</v>
      </c>
      <c r="G282" s="49">
        <v>1206</v>
      </c>
      <c r="H282" s="49">
        <v>38</v>
      </c>
      <c r="I282" s="49">
        <v>0</v>
      </c>
      <c r="J282" s="49">
        <v>1152</v>
      </c>
      <c r="K282" s="50">
        <v>0</v>
      </c>
      <c r="L282" s="50">
        <v>7382</v>
      </c>
      <c r="M282" s="50">
        <v>1600</v>
      </c>
      <c r="N282" s="50">
        <v>0</v>
      </c>
      <c r="O282" s="50">
        <v>15660.0512</v>
      </c>
      <c r="P282" s="50">
        <v>2036.6</v>
      </c>
      <c r="Q282" s="50">
        <v>-6274.7</v>
      </c>
      <c r="R282" s="50">
        <v>105.06</v>
      </c>
      <c r="S282" s="50">
        <v>11527.011199999999</v>
      </c>
      <c r="T282" s="50">
        <v>14336.963</v>
      </c>
      <c r="U282" s="50">
        <v>12186.41855</v>
      </c>
      <c r="V282" s="50">
        <v>-659.4073500000013</v>
      </c>
      <c r="W282" s="50">
        <v>-461.58514500000086</v>
      </c>
      <c r="X282" s="51">
        <v>0.968</v>
      </c>
      <c r="Y282" s="52">
        <v>3012</v>
      </c>
      <c r="Z282" s="46">
        <v>13878.180183999999</v>
      </c>
      <c r="AA282" s="46">
        <v>14069.689661984241</v>
      </c>
      <c r="AB282" s="46">
        <v>4671.211707166082</v>
      </c>
      <c r="AC282" s="46">
        <v>851.0059753490532</v>
      </c>
      <c r="AD282" s="46">
        <v>2563230</v>
      </c>
      <c r="AE282" s="46">
        <v>0</v>
      </c>
      <c r="AF282" s="15" t="s">
        <v>544</v>
      </c>
      <c r="AG282" t="b">
        <f t="shared" si="4"/>
        <v>1</v>
      </c>
    </row>
    <row r="283" spans="1:33" ht="12.75">
      <c r="A283" t="s">
        <v>227</v>
      </c>
      <c r="B283" s="15" t="s">
        <v>228</v>
      </c>
      <c r="C283" s="36">
        <v>34649.856</v>
      </c>
      <c r="D283" s="41">
        <v>5354</v>
      </c>
      <c r="E283" s="45">
        <v>40003.856</v>
      </c>
      <c r="F283" s="49">
        <v>22912</v>
      </c>
      <c r="G283" s="49">
        <v>6563</v>
      </c>
      <c r="H283" s="49">
        <v>161</v>
      </c>
      <c r="I283" s="49">
        <v>0</v>
      </c>
      <c r="J283" s="49">
        <v>1061</v>
      </c>
      <c r="K283" s="50">
        <v>19</v>
      </c>
      <c r="L283" s="50">
        <v>14429</v>
      </c>
      <c r="M283" s="50">
        <v>5354</v>
      </c>
      <c r="N283" s="50">
        <v>0</v>
      </c>
      <c r="O283" s="50">
        <v>31746.867199999997</v>
      </c>
      <c r="P283" s="50">
        <v>6617.25</v>
      </c>
      <c r="Q283" s="50">
        <v>-12280.8</v>
      </c>
      <c r="R283" s="50">
        <v>2097.9700000000003</v>
      </c>
      <c r="S283" s="50">
        <v>28181.2872</v>
      </c>
      <c r="T283" s="50">
        <v>40003.856</v>
      </c>
      <c r="U283" s="50">
        <v>34003.2776</v>
      </c>
      <c r="V283" s="50">
        <v>-5821.990400000002</v>
      </c>
      <c r="W283" s="50">
        <v>-4075.3932800000016</v>
      </c>
      <c r="X283" s="51">
        <v>0.898</v>
      </c>
      <c r="Y283" s="52">
        <v>14840</v>
      </c>
      <c r="Z283" s="46">
        <v>35923.462688</v>
      </c>
      <c r="AA283" s="46">
        <v>36419.18211919004</v>
      </c>
      <c r="AB283" s="46">
        <v>2454.1227843119973</v>
      </c>
      <c r="AC283" s="46">
        <v>-1366.0829475050318</v>
      </c>
      <c r="AD283" s="46">
        <v>0</v>
      </c>
      <c r="AE283" s="46">
        <v>20272671</v>
      </c>
      <c r="AF283" s="15" t="s">
        <v>228</v>
      </c>
      <c r="AG283" t="b">
        <f t="shared" si="4"/>
        <v>1</v>
      </c>
    </row>
    <row r="284" spans="1:33" ht="12.75">
      <c r="A284" t="s">
        <v>93</v>
      </c>
      <c r="B284" s="15" t="s">
        <v>94</v>
      </c>
      <c r="C284" s="36">
        <v>32725.585</v>
      </c>
      <c r="D284" s="41">
        <v>4653</v>
      </c>
      <c r="E284" s="45">
        <v>37378.585</v>
      </c>
      <c r="F284" s="49">
        <v>18222</v>
      </c>
      <c r="G284" s="49">
        <v>17820</v>
      </c>
      <c r="H284" s="49">
        <v>100</v>
      </c>
      <c r="I284" s="49">
        <v>0</v>
      </c>
      <c r="J284" s="49">
        <v>1782</v>
      </c>
      <c r="K284" s="50">
        <v>0</v>
      </c>
      <c r="L284" s="50">
        <v>14590</v>
      </c>
      <c r="M284" s="50">
        <v>4653</v>
      </c>
      <c r="N284" s="50">
        <v>0</v>
      </c>
      <c r="O284" s="50">
        <v>25248.4032</v>
      </c>
      <c r="P284" s="50">
        <v>16746.7</v>
      </c>
      <c r="Q284" s="50">
        <v>-12401.5</v>
      </c>
      <c r="R284" s="50">
        <v>1474.75</v>
      </c>
      <c r="S284" s="50">
        <v>31068.3532</v>
      </c>
      <c r="T284" s="50">
        <v>37378.585</v>
      </c>
      <c r="U284" s="50">
        <v>31771.79725</v>
      </c>
      <c r="V284" s="50">
        <v>-703.4440499999982</v>
      </c>
      <c r="W284" s="50">
        <v>-492.4108349999987</v>
      </c>
      <c r="X284" s="51">
        <v>0.987</v>
      </c>
      <c r="Y284" s="52">
        <v>11489</v>
      </c>
      <c r="Z284" s="46">
        <v>36892.663394999996</v>
      </c>
      <c r="AA284" s="46">
        <v>37401.757138887995</v>
      </c>
      <c r="AB284" s="46">
        <v>3255.4406074408557</v>
      </c>
      <c r="AC284" s="46">
        <v>-564.7651243761734</v>
      </c>
      <c r="AD284" s="46">
        <v>0</v>
      </c>
      <c r="AE284" s="46">
        <v>6488587</v>
      </c>
      <c r="AF284" s="15" t="s">
        <v>94</v>
      </c>
      <c r="AG284" t="b">
        <f t="shared" si="4"/>
        <v>1</v>
      </c>
    </row>
    <row r="285" spans="1:33" ht="12.75">
      <c r="A285" t="s">
        <v>145</v>
      </c>
      <c r="B285" s="15" t="s">
        <v>146</v>
      </c>
      <c r="C285" s="36">
        <v>35009.54</v>
      </c>
      <c r="D285" s="41">
        <v>4711</v>
      </c>
      <c r="E285" s="45">
        <v>39720.54</v>
      </c>
      <c r="F285" s="49">
        <v>25649</v>
      </c>
      <c r="G285" s="49">
        <v>2517</v>
      </c>
      <c r="H285" s="49">
        <v>602</v>
      </c>
      <c r="I285" s="49">
        <v>0</v>
      </c>
      <c r="J285" s="49">
        <v>1091</v>
      </c>
      <c r="K285" s="50">
        <v>55</v>
      </c>
      <c r="L285" s="50">
        <v>13273</v>
      </c>
      <c r="M285" s="50">
        <v>4711</v>
      </c>
      <c r="N285" s="50">
        <v>0</v>
      </c>
      <c r="O285" s="50">
        <v>35539.2544</v>
      </c>
      <c r="P285" s="50">
        <v>3578.5</v>
      </c>
      <c r="Q285" s="50">
        <v>-11328.8</v>
      </c>
      <c r="R285" s="50">
        <v>1747.94</v>
      </c>
      <c r="S285" s="50">
        <v>29536.894399999997</v>
      </c>
      <c r="T285" s="50">
        <v>39720.54</v>
      </c>
      <c r="U285" s="50">
        <v>33762.459</v>
      </c>
      <c r="V285" s="50">
        <v>-4225.564600000005</v>
      </c>
      <c r="W285" s="50">
        <v>-2957.8952200000035</v>
      </c>
      <c r="X285" s="51">
        <v>0.926</v>
      </c>
      <c r="Y285" s="52">
        <v>15629</v>
      </c>
      <c r="Z285" s="46">
        <v>36781.22004</v>
      </c>
      <c r="AA285" s="46">
        <v>37288.77594114077</v>
      </c>
      <c r="AB285" s="46">
        <v>2385.8708772884233</v>
      </c>
      <c r="AC285" s="46">
        <v>-1434.3348545286058</v>
      </c>
      <c r="AD285" s="46">
        <v>0</v>
      </c>
      <c r="AE285" s="46">
        <v>22417219</v>
      </c>
      <c r="AF285" s="15" t="s">
        <v>146</v>
      </c>
      <c r="AG285" t="b">
        <f t="shared" si="4"/>
        <v>1</v>
      </c>
    </row>
    <row r="286" spans="1:33" ht="12.75">
      <c r="A286" t="s">
        <v>453</v>
      </c>
      <c r="B286" s="15" t="s">
        <v>454</v>
      </c>
      <c r="C286" s="36">
        <v>21051.164</v>
      </c>
      <c r="D286" s="41">
        <v>2890</v>
      </c>
      <c r="E286" s="45">
        <v>23941.164</v>
      </c>
      <c r="F286" s="49">
        <v>14229</v>
      </c>
      <c r="G286" s="49">
        <v>4126</v>
      </c>
      <c r="H286" s="49">
        <v>4</v>
      </c>
      <c r="I286" s="49">
        <v>0</v>
      </c>
      <c r="J286" s="49">
        <v>1083</v>
      </c>
      <c r="K286" s="50">
        <v>0</v>
      </c>
      <c r="L286" s="50">
        <v>8877</v>
      </c>
      <c r="M286" s="50">
        <v>2890</v>
      </c>
      <c r="N286" s="50">
        <v>0</v>
      </c>
      <c r="O286" s="50">
        <v>19715.7024</v>
      </c>
      <c r="P286" s="50">
        <v>4431.05</v>
      </c>
      <c r="Q286" s="50">
        <v>-7545.45</v>
      </c>
      <c r="R286" s="50">
        <v>947.4100000000001</v>
      </c>
      <c r="S286" s="50">
        <v>17548.712399999997</v>
      </c>
      <c r="T286" s="50">
        <v>23941.164</v>
      </c>
      <c r="U286" s="50">
        <v>20349.9894</v>
      </c>
      <c r="V286" s="50">
        <v>-2801.277000000002</v>
      </c>
      <c r="W286" s="50">
        <v>-1960.8939000000012</v>
      </c>
      <c r="X286" s="51">
        <v>0.918</v>
      </c>
      <c r="Y286" s="52">
        <v>7166</v>
      </c>
      <c r="Z286" s="46">
        <v>21977.988552000003</v>
      </c>
      <c r="AA286" s="46">
        <v>22281.26989428937</v>
      </c>
      <c r="AB286" s="46">
        <v>3109.303641402368</v>
      </c>
      <c r="AC286" s="46">
        <v>-710.902090414661</v>
      </c>
      <c r="AD286" s="46">
        <v>0</v>
      </c>
      <c r="AE286" s="46">
        <v>5094324</v>
      </c>
      <c r="AF286" s="15" t="s">
        <v>454</v>
      </c>
      <c r="AG286" t="b">
        <f t="shared" si="4"/>
        <v>1</v>
      </c>
    </row>
    <row r="287" spans="1:33" ht="12.75">
      <c r="A287" t="s">
        <v>55</v>
      </c>
      <c r="B287" s="15" t="s">
        <v>56</v>
      </c>
      <c r="C287" s="36">
        <v>18661.323</v>
      </c>
      <c r="D287" s="41">
        <v>2358</v>
      </c>
      <c r="E287" s="45">
        <v>21019.323</v>
      </c>
      <c r="F287" s="49">
        <v>13766</v>
      </c>
      <c r="G287" s="49">
        <v>1984</v>
      </c>
      <c r="H287" s="49">
        <v>14</v>
      </c>
      <c r="I287" s="49">
        <v>0</v>
      </c>
      <c r="J287" s="49">
        <v>753</v>
      </c>
      <c r="K287" s="50">
        <v>23</v>
      </c>
      <c r="L287" s="50">
        <v>7804</v>
      </c>
      <c r="M287" s="50">
        <v>2358</v>
      </c>
      <c r="N287" s="50">
        <v>4</v>
      </c>
      <c r="O287" s="50">
        <v>19074.169599999997</v>
      </c>
      <c r="P287" s="50">
        <v>2338.35</v>
      </c>
      <c r="Q287" s="50">
        <v>-6656.349999999999</v>
      </c>
      <c r="R287" s="50">
        <v>677.62</v>
      </c>
      <c r="S287" s="50">
        <v>15433.789599999998</v>
      </c>
      <c r="T287" s="50">
        <v>21019.323</v>
      </c>
      <c r="U287" s="50">
        <v>17866.42455</v>
      </c>
      <c r="V287" s="50">
        <v>-2432.6349500000015</v>
      </c>
      <c r="W287" s="50">
        <v>-1702.844465000001</v>
      </c>
      <c r="X287" s="51">
        <v>0.919</v>
      </c>
      <c r="Y287" s="52">
        <v>9084</v>
      </c>
      <c r="Z287" s="46">
        <v>19316.757837</v>
      </c>
      <c r="AA287" s="46">
        <v>19583.315999573566</v>
      </c>
      <c r="AB287" s="46">
        <v>2155.803170362568</v>
      </c>
      <c r="AC287" s="46">
        <v>-1664.4025614544612</v>
      </c>
      <c r="AD287" s="46">
        <v>0</v>
      </c>
      <c r="AE287" s="46">
        <v>15119433</v>
      </c>
      <c r="AF287" s="15" t="s">
        <v>56</v>
      </c>
      <c r="AG287" t="b">
        <f t="shared" si="4"/>
        <v>1</v>
      </c>
    </row>
    <row r="288" spans="1:33" ht="12.75">
      <c r="A288" t="s">
        <v>567</v>
      </c>
      <c r="B288" s="15" t="s">
        <v>568</v>
      </c>
      <c r="C288" s="36">
        <v>44695.576</v>
      </c>
      <c r="D288" s="41">
        <v>7605</v>
      </c>
      <c r="E288" s="45">
        <v>52300.576</v>
      </c>
      <c r="F288" s="49">
        <v>40404</v>
      </c>
      <c r="G288" s="49">
        <v>1119</v>
      </c>
      <c r="H288" s="49">
        <v>450</v>
      </c>
      <c r="I288" s="49">
        <v>3112</v>
      </c>
      <c r="J288" s="49">
        <v>0</v>
      </c>
      <c r="K288" s="50">
        <v>2</v>
      </c>
      <c r="L288" s="50">
        <v>32812</v>
      </c>
      <c r="M288" s="50">
        <v>7605</v>
      </c>
      <c r="N288" s="50">
        <v>0</v>
      </c>
      <c r="O288" s="50">
        <v>55983.7824</v>
      </c>
      <c r="P288" s="50">
        <v>3978.85</v>
      </c>
      <c r="Q288" s="50">
        <v>-27891.899999999998</v>
      </c>
      <c r="R288" s="50">
        <v>886.21</v>
      </c>
      <c r="S288" s="50">
        <v>32956.9424</v>
      </c>
      <c r="T288" s="50">
        <v>52300.576</v>
      </c>
      <c r="U288" s="50">
        <v>44455.4896</v>
      </c>
      <c r="V288" s="50">
        <v>-11498.5472</v>
      </c>
      <c r="W288" s="50">
        <v>-8048.98304</v>
      </c>
      <c r="X288" s="51">
        <v>0.846</v>
      </c>
      <c r="Y288" s="52">
        <v>8222</v>
      </c>
      <c r="Z288" s="46">
        <v>44246.287296</v>
      </c>
      <c r="AA288" s="46">
        <v>44856.85606441583</v>
      </c>
      <c r="AB288" s="46">
        <v>5455.711027051305</v>
      </c>
      <c r="AC288" s="46">
        <v>1635.5052952342758</v>
      </c>
      <c r="AD288" s="46">
        <v>13447125</v>
      </c>
      <c r="AE288" s="46">
        <v>0</v>
      </c>
      <c r="AF288" s="15" t="s">
        <v>568</v>
      </c>
      <c r="AG288" t="b">
        <f t="shared" si="4"/>
        <v>1</v>
      </c>
    </row>
    <row r="289" spans="1:33" ht="12.75">
      <c r="A289" t="s">
        <v>251</v>
      </c>
      <c r="B289" s="15" t="s">
        <v>252</v>
      </c>
      <c r="C289" s="36">
        <v>109784.902</v>
      </c>
      <c r="D289" s="41">
        <v>21460</v>
      </c>
      <c r="E289" s="45">
        <v>131244.902</v>
      </c>
      <c r="F289" s="49">
        <v>86490</v>
      </c>
      <c r="G289" s="49">
        <v>3513</v>
      </c>
      <c r="H289" s="49">
        <v>1848</v>
      </c>
      <c r="I289" s="49">
        <v>2728</v>
      </c>
      <c r="J289" s="49">
        <v>0</v>
      </c>
      <c r="K289" s="50">
        <v>27</v>
      </c>
      <c r="L289" s="50">
        <v>39064</v>
      </c>
      <c r="M289" s="50">
        <v>21460</v>
      </c>
      <c r="N289" s="50">
        <v>4116</v>
      </c>
      <c r="O289" s="50">
        <v>119840.544</v>
      </c>
      <c r="P289" s="50">
        <v>6875.65</v>
      </c>
      <c r="Q289" s="50">
        <v>-36725.95</v>
      </c>
      <c r="R289" s="50">
        <v>11600.12</v>
      </c>
      <c r="S289" s="50">
        <v>101590.36399999999</v>
      </c>
      <c r="T289" s="50">
        <v>131244.902</v>
      </c>
      <c r="U289" s="50">
        <v>111558.1667</v>
      </c>
      <c r="V289" s="50">
        <v>-9967.802700000015</v>
      </c>
      <c r="W289" s="50">
        <v>-6977.46189000001</v>
      </c>
      <c r="X289" s="51">
        <v>0.947</v>
      </c>
      <c r="Y289" s="52">
        <v>39625</v>
      </c>
      <c r="Z289" s="46">
        <v>124288.922194</v>
      </c>
      <c r="AA289" s="46">
        <v>126004.02506001113</v>
      </c>
      <c r="AB289" s="46">
        <v>3179.9123043535933</v>
      </c>
      <c r="AC289" s="46">
        <v>-640.2934274634358</v>
      </c>
      <c r="AD289" s="46">
        <v>0</v>
      </c>
      <c r="AE289" s="46">
        <v>25371627</v>
      </c>
      <c r="AF289" s="15" t="s">
        <v>252</v>
      </c>
      <c r="AG289" t="b">
        <f t="shared" si="4"/>
        <v>1</v>
      </c>
    </row>
    <row r="290" spans="1:33" ht="12.75">
      <c r="A290" t="s">
        <v>271</v>
      </c>
      <c r="B290" s="15" t="s">
        <v>272</v>
      </c>
      <c r="C290" s="36">
        <v>38016.277</v>
      </c>
      <c r="D290" s="41">
        <v>5848</v>
      </c>
      <c r="E290" s="45">
        <v>43864.277</v>
      </c>
      <c r="F290" s="49">
        <v>25043</v>
      </c>
      <c r="G290" s="49">
        <v>8388</v>
      </c>
      <c r="H290" s="49">
        <v>1069</v>
      </c>
      <c r="I290" s="49">
        <v>0</v>
      </c>
      <c r="J290" s="49">
        <v>1623</v>
      </c>
      <c r="K290" s="50">
        <v>1131</v>
      </c>
      <c r="L290" s="50">
        <v>3781</v>
      </c>
      <c r="M290" s="50">
        <v>5848</v>
      </c>
      <c r="N290" s="50">
        <v>64</v>
      </c>
      <c r="O290" s="50">
        <v>34699.580799999996</v>
      </c>
      <c r="P290" s="50">
        <v>9418</v>
      </c>
      <c r="Q290" s="50">
        <v>-4229.599999999999</v>
      </c>
      <c r="R290" s="50">
        <v>4328.030000000001</v>
      </c>
      <c r="S290" s="50">
        <v>44216.0108</v>
      </c>
      <c r="T290" s="50">
        <v>43864.277</v>
      </c>
      <c r="U290" s="50">
        <v>37284.63545</v>
      </c>
      <c r="V290" s="50">
        <v>6931.375349999995</v>
      </c>
      <c r="W290" s="50">
        <v>4851.962744999996</v>
      </c>
      <c r="X290" s="51">
        <v>1.111</v>
      </c>
      <c r="Y290" s="52">
        <v>12520</v>
      </c>
      <c r="Z290" s="46">
        <v>48733.211747</v>
      </c>
      <c r="AA290" s="46">
        <v>49405.69703098005</v>
      </c>
      <c r="AB290" s="46">
        <v>3946.1419353817932</v>
      </c>
      <c r="AC290" s="46">
        <v>125.93620356476413</v>
      </c>
      <c r="AD290" s="46">
        <v>1576721</v>
      </c>
      <c r="AE290" s="46">
        <v>0</v>
      </c>
      <c r="AF290" s="15" t="s">
        <v>272</v>
      </c>
      <c r="AG290" t="b">
        <f t="shared" si="4"/>
        <v>1</v>
      </c>
    </row>
    <row r="291" spans="1:33" ht="12.75">
      <c r="A291" t="s">
        <v>85</v>
      </c>
      <c r="B291" s="15" t="s">
        <v>86</v>
      </c>
      <c r="C291" s="36">
        <v>12700.437</v>
      </c>
      <c r="D291" s="41">
        <v>2610</v>
      </c>
      <c r="E291" s="45">
        <v>15310.437</v>
      </c>
      <c r="F291" s="49">
        <v>11491</v>
      </c>
      <c r="G291" s="49">
        <v>3561</v>
      </c>
      <c r="H291" s="49">
        <v>57</v>
      </c>
      <c r="I291" s="49">
        <v>1144</v>
      </c>
      <c r="J291" s="49">
        <v>0</v>
      </c>
      <c r="K291" s="50">
        <v>0</v>
      </c>
      <c r="L291" s="50">
        <v>9716</v>
      </c>
      <c r="M291" s="50">
        <v>2610</v>
      </c>
      <c r="N291" s="50">
        <v>0</v>
      </c>
      <c r="O291" s="50">
        <v>15921.9296</v>
      </c>
      <c r="P291" s="50">
        <v>4047.7</v>
      </c>
      <c r="Q291" s="50">
        <v>-8258.6</v>
      </c>
      <c r="R291" s="50">
        <v>566.7800000000001</v>
      </c>
      <c r="S291" s="50">
        <v>12277.8096</v>
      </c>
      <c r="T291" s="50">
        <v>15310.437</v>
      </c>
      <c r="U291" s="50">
        <v>13013.871449999999</v>
      </c>
      <c r="V291" s="50">
        <v>-736.0618499999982</v>
      </c>
      <c r="W291" s="50">
        <v>-515.2432949999987</v>
      </c>
      <c r="X291" s="51">
        <v>0.966</v>
      </c>
      <c r="Y291" s="52">
        <v>5238</v>
      </c>
      <c r="Z291" s="46">
        <v>14789.882141999999</v>
      </c>
      <c r="AA291" s="46">
        <v>14993.972488926633</v>
      </c>
      <c r="AB291" s="46">
        <v>2862.537703116959</v>
      </c>
      <c r="AC291" s="46">
        <v>-957.66802870007</v>
      </c>
      <c r="AD291" s="46">
        <v>0</v>
      </c>
      <c r="AE291" s="46">
        <v>5016265</v>
      </c>
      <c r="AF291" s="15" t="s">
        <v>86</v>
      </c>
      <c r="AG291" t="b">
        <f t="shared" si="4"/>
        <v>1</v>
      </c>
    </row>
    <row r="292" spans="1:33" ht="12.75">
      <c r="A292" t="s">
        <v>409</v>
      </c>
      <c r="B292" s="31" t="s">
        <v>410</v>
      </c>
      <c r="C292" s="36">
        <v>560264.234</v>
      </c>
      <c r="D292" s="41">
        <v>56751</v>
      </c>
      <c r="E292" s="45">
        <v>617015.234</v>
      </c>
      <c r="F292" s="49">
        <v>376739</v>
      </c>
      <c r="G292" s="49">
        <v>68025</v>
      </c>
      <c r="H292" s="49">
        <v>18857</v>
      </c>
      <c r="I292" s="49">
        <v>36138</v>
      </c>
      <c r="J292" s="49">
        <v>0</v>
      </c>
      <c r="K292" s="50">
        <v>13482</v>
      </c>
      <c r="L292" s="50">
        <v>68782</v>
      </c>
      <c r="M292" s="50">
        <v>56751</v>
      </c>
      <c r="N292" s="50">
        <v>20913</v>
      </c>
      <c r="O292" s="50">
        <v>522009.5584</v>
      </c>
      <c r="P292" s="50">
        <v>104567</v>
      </c>
      <c r="Q292" s="50">
        <v>-87700.45</v>
      </c>
      <c r="R292" s="50">
        <v>36545.41</v>
      </c>
      <c r="S292" s="50">
        <v>575421.5184000001</v>
      </c>
      <c r="T292" s="50">
        <v>617015.234</v>
      </c>
      <c r="U292" s="50">
        <v>524462.9489000001</v>
      </c>
      <c r="V292" s="50">
        <v>50958.56949999998</v>
      </c>
      <c r="W292" s="50">
        <v>35670.99864999999</v>
      </c>
      <c r="X292" s="51">
        <v>1.058</v>
      </c>
      <c r="Y292" s="52">
        <v>136841</v>
      </c>
      <c r="Z292" s="46">
        <v>652802.1175720001</v>
      </c>
      <c r="AA292" s="46">
        <v>661810.3442346972</v>
      </c>
      <c r="AB292" s="46">
        <v>4836.3454245050625</v>
      </c>
      <c r="AC292" s="46">
        <v>1016.1396926880334</v>
      </c>
      <c r="AD292" s="46">
        <v>139049572</v>
      </c>
      <c r="AE292" s="46">
        <v>0</v>
      </c>
      <c r="AF292" s="31" t="s">
        <v>410</v>
      </c>
      <c r="AG292" t="b">
        <f t="shared" si="4"/>
        <v>1</v>
      </c>
    </row>
    <row r="293" spans="1:33" ht="12.75">
      <c r="A293" t="s">
        <v>199</v>
      </c>
      <c r="B293" s="15" t="s">
        <v>200</v>
      </c>
      <c r="C293" s="36">
        <v>24984.779</v>
      </c>
      <c r="D293" s="41">
        <v>5227</v>
      </c>
      <c r="E293" s="45">
        <v>30211.779</v>
      </c>
      <c r="F293" s="49">
        <v>23272</v>
      </c>
      <c r="G293" s="49">
        <v>142</v>
      </c>
      <c r="H293" s="49">
        <v>3897</v>
      </c>
      <c r="I293" s="49">
        <v>0</v>
      </c>
      <c r="J293" s="49">
        <v>198</v>
      </c>
      <c r="K293" s="50">
        <v>3775</v>
      </c>
      <c r="L293" s="50">
        <v>18997</v>
      </c>
      <c r="M293" s="50">
        <v>5227</v>
      </c>
      <c r="N293" s="50">
        <v>0</v>
      </c>
      <c r="O293" s="50">
        <v>32245.6832</v>
      </c>
      <c r="P293" s="50">
        <v>3601.45</v>
      </c>
      <c r="Q293" s="50">
        <v>-19356.2</v>
      </c>
      <c r="R293" s="50">
        <v>1213.46</v>
      </c>
      <c r="S293" s="50">
        <v>17704.3932</v>
      </c>
      <c r="T293" s="50">
        <v>30211.779</v>
      </c>
      <c r="U293" s="50">
        <v>25680.01215</v>
      </c>
      <c r="V293" s="50">
        <v>-7975.61895</v>
      </c>
      <c r="W293" s="50">
        <v>-5582.933265</v>
      </c>
      <c r="X293" s="51">
        <v>0.815</v>
      </c>
      <c r="Y293" s="52">
        <v>9630</v>
      </c>
      <c r="Z293" s="46">
        <v>24622.599884999996</v>
      </c>
      <c r="AA293" s="46">
        <v>24962.375070800485</v>
      </c>
      <c r="AB293" s="46">
        <v>2592.1469440083574</v>
      </c>
      <c r="AC293" s="46">
        <v>-1228.0587878086717</v>
      </c>
      <c r="AD293" s="46">
        <v>0</v>
      </c>
      <c r="AE293" s="46">
        <v>11826206</v>
      </c>
      <c r="AF293" s="15" t="s">
        <v>200</v>
      </c>
      <c r="AG293" t="b">
        <f t="shared" si="4"/>
        <v>1</v>
      </c>
    </row>
    <row r="294" spans="1:33" ht="12.75">
      <c r="A294" t="s">
        <v>503</v>
      </c>
      <c r="B294" s="15" t="s">
        <v>504</v>
      </c>
      <c r="C294" s="36">
        <v>213974.623</v>
      </c>
      <c r="D294" s="41">
        <v>25589</v>
      </c>
      <c r="E294" s="45">
        <v>239563.623</v>
      </c>
      <c r="F294" s="49">
        <v>159878</v>
      </c>
      <c r="G294" s="49">
        <v>10871</v>
      </c>
      <c r="H294" s="49">
        <v>12595</v>
      </c>
      <c r="I294" s="49">
        <v>5217</v>
      </c>
      <c r="J294" s="49">
        <v>0</v>
      </c>
      <c r="K294" s="50">
        <v>8724</v>
      </c>
      <c r="L294" s="50">
        <v>81165</v>
      </c>
      <c r="M294" s="50">
        <v>25589</v>
      </c>
      <c r="N294" s="50">
        <v>1533</v>
      </c>
      <c r="O294" s="50">
        <v>221526.95679999999</v>
      </c>
      <c r="P294" s="50">
        <v>24380.55</v>
      </c>
      <c r="Q294" s="50">
        <v>-77708.7</v>
      </c>
      <c r="R294" s="50">
        <v>7952.6</v>
      </c>
      <c r="S294" s="50">
        <v>176151.4068</v>
      </c>
      <c r="T294" s="50">
        <v>239563.623</v>
      </c>
      <c r="U294" s="50">
        <v>203629.07955</v>
      </c>
      <c r="V294" s="50">
        <v>-27477.672749999998</v>
      </c>
      <c r="W294" s="50">
        <v>-19234.370924999996</v>
      </c>
      <c r="X294" s="51">
        <v>0.92</v>
      </c>
      <c r="Y294" s="52">
        <v>54897</v>
      </c>
      <c r="Z294" s="46">
        <v>220398.53316</v>
      </c>
      <c r="AA294" s="46">
        <v>223439.8835009205</v>
      </c>
      <c r="AB294" s="46">
        <v>4070.165646591262</v>
      </c>
      <c r="AC294" s="46">
        <v>249.95991477423286</v>
      </c>
      <c r="AD294" s="46">
        <v>13722049</v>
      </c>
      <c r="AE294" s="46">
        <v>0</v>
      </c>
      <c r="AF294" s="15" t="s">
        <v>504</v>
      </c>
      <c r="AG294" t="b">
        <f t="shared" si="4"/>
        <v>1</v>
      </c>
    </row>
    <row r="295" spans="1:33" ht="12.75">
      <c r="A295" t="s">
        <v>519</v>
      </c>
      <c r="B295" s="15" t="s">
        <v>520</v>
      </c>
      <c r="C295" s="36">
        <v>369675.777</v>
      </c>
      <c r="D295" s="41">
        <v>25091</v>
      </c>
      <c r="E295" s="45">
        <v>394766.777</v>
      </c>
      <c r="F295" s="49">
        <v>202973</v>
      </c>
      <c r="G295" s="49">
        <v>26279</v>
      </c>
      <c r="H295" s="49">
        <v>9278</v>
      </c>
      <c r="I295" s="49">
        <v>4881</v>
      </c>
      <c r="J295" s="49">
        <v>0</v>
      </c>
      <c r="K295" s="50">
        <v>415</v>
      </c>
      <c r="L295" s="50">
        <v>18465</v>
      </c>
      <c r="M295" s="50">
        <v>25091</v>
      </c>
      <c r="N295" s="50">
        <v>17179</v>
      </c>
      <c r="O295" s="50">
        <v>281239.3888</v>
      </c>
      <c r="P295" s="50">
        <v>34372.299999999996</v>
      </c>
      <c r="Q295" s="50">
        <v>-30650.149999999998</v>
      </c>
      <c r="R295" s="50">
        <v>18188.300000000003</v>
      </c>
      <c r="S295" s="50">
        <v>303149.8388</v>
      </c>
      <c r="T295" s="50">
        <v>394766.777</v>
      </c>
      <c r="U295" s="50">
        <v>335551.76045</v>
      </c>
      <c r="V295" s="50">
        <v>-32401.921649999975</v>
      </c>
      <c r="W295" s="50">
        <v>-22681.34515499998</v>
      </c>
      <c r="X295" s="51">
        <v>0.943</v>
      </c>
      <c r="Y295" s="52">
        <v>59387</v>
      </c>
      <c r="Z295" s="46">
        <v>372265.070711</v>
      </c>
      <c r="AA295" s="46">
        <v>377402.0763139265</v>
      </c>
      <c r="AB295" s="46">
        <v>6354.961124723029</v>
      </c>
      <c r="AC295" s="46">
        <v>2534.7553929059995</v>
      </c>
      <c r="AD295" s="46">
        <v>150531519</v>
      </c>
      <c r="AE295" s="46">
        <v>0</v>
      </c>
      <c r="AF295" s="15" t="s">
        <v>520</v>
      </c>
      <c r="AG295" t="b">
        <f t="shared" si="4"/>
        <v>1</v>
      </c>
    </row>
    <row r="296" spans="1:33" ht="12.75">
      <c r="A296" t="s">
        <v>5</v>
      </c>
      <c r="B296" s="15" t="s">
        <v>6</v>
      </c>
      <c r="C296" s="36">
        <v>168135.242</v>
      </c>
      <c r="D296" s="41">
        <v>17122</v>
      </c>
      <c r="E296" s="45">
        <v>185257.242</v>
      </c>
      <c r="F296" s="49">
        <v>83358</v>
      </c>
      <c r="G296" s="49">
        <v>50244</v>
      </c>
      <c r="H296" s="49">
        <v>114209</v>
      </c>
      <c r="I296" s="49">
        <v>0</v>
      </c>
      <c r="J296" s="49">
        <v>4892</v>
      </c>
      <c r="K296" s="50">
        <v>109354</v>
      </c>
      <c r="L296" s="50">
        <v>21941</v>
      </c>
      <c r="M296" s="50">
        <v>17122</v>
      </c>
      <c r="N296" s="50">
        <v>2937</v>
      </c>
      <c r="O296" s="50">
        <v>115500.84479999999</v>
      </c>
      <c r="P296" s="50">
        <v>143943.25</v>
      </c>
      <c r="Q296" s="50">
        <v>-114097.2</v>
      </c>
      <c r="R296" s="50">
        <v>10823.730000000001</v>
      </c>
      <c r="S296" s="50">
        <v>156170.6248</v>
      </c>
      <c r="T296" s="50">
        <v>185257.242</v>
      </c>
      <c r="U296" s="50">
        <v>157468.6557</v>
      </c>
      <c r="V296" s="50">
        <v>-1298.0309000000125</v>
      </c>
      <c r="W296" s="50">
        <v>-908.6216300000086</v>
      </c>
      <c r="X296" s="51">
        <v>0.995</v>
      </c>
      <c r="Y296" s="52">
        <v>39743</v>
      </c>
      <c r="Z296" s="46">
        <v>184330.95579</v>
      </c>
      <c r="AA296" s="46">
        <v>186874.59801481979</v>
      </c>
      <c r="AB296" s="46">
        <v>4702.075787303922</v>
      </c>
      <c r="AC296" s="46">
        <v>881.8700554868929</v>
      </c>
      <c r="AD296" s="46">
        <v>35048162</v>
      </c>
      <c r="AE296" s="46">
        <v>0</v>
      </c>
      <c r="AF296" s="15" t="s">
        <v>6</v>
      </c>
      <c r="AG296" t="b">
        <f t="shared" si="4"/>
        <v>1</v>
      </c>
    </row>
    <row r="297" spans="1:33" ht="12.75">
      <c r="A297" t="s">
        <v>65</v>
      </c>
      <c r="B297" s="15" t="s">
        <v>66</v>
      </c>
      <c r="C297" s="36">
        <v>56192.872</v>
      </c>
      <c r="D297" s="41">
        <v>6942</v>
      </c>
      <c r="E297" s="45">
        <v>63134.872</v>
      </c>
      <c r="F297" s="49">
        <v>48189</v>
      </c>
      <c r="G297" s="49">
        <v>5124</v>
      </c>
      <c r="H297" s="49">
        <v>677</v>
      </c>
      <c r="I297" s="49">
        <v>0</v>
      </c>
      <c r="J297" s="49">
        <v>3834</v>
      </c>
      <c r="K297" s="50">
        <v>98</v>
      </c>
      <c r="L297" s="50">
        <v>24559</v>
      </c>
      <c r="M297" s="50">
        <v>6942</v>
      </c>
      <c r="N297" s="50">
        <v>42</v>
      </c>
      <c r="O297" s="50">
        <v>66770.6784</v>
      </c>
      <c r="P297" s="50">
        <v>8189.75</v>
      </c>
      <c r="Q297" s="50">
        <v>-20994.149999999998</v>
      </c>
      <c r="R297" s="50">
        <v>1725.67</v>
      </c>
      <c r="S297" s="50">
        <v>55691.9484</v>
      </c>
      <c r="T297" s="50">
        <v>63134.872</v>
      </c>
      <c r="U297" s="50">
        <v>53664.6412</v>
      </c>
      <c r="V297" s="50">
        <v>2027.307200000003</v>
      </c>
      <c r="W297" s="50">
        <v>1419.115040000002</v>
      </c>
      <c r="X297" s="51">
        <v>1.022</v>
      </c>
      <c r="Y297" s="52">
        <v>21394</v>
      </c>
      <c r="Z297" s="46">
        <v>64523.839184000004</v>
      </c>
      <c r="AA297" s="46">
        <v>65414.22442153376</v>
      </c>
      <c r="AB297" s="46">
        <v>3057.5967290611275</v>
      </c>
      <c r="AC297" s="46">
        <v>-762.6090027559017</v>
      </c>
      <c r="AD297" s="46">
        <v>0</v>
      </c>
      <c r="AE297" s="46">
        <v>16315257</v>
      </c>
      <c r="AF297" s="15" t="s">
        <v>66</v>
      </c>
      <c r="AG297" t="b">
        <f t="shared" si="4"/>
        <v>1</v>
      </c>
    </row>
    <row r="298" spans="1:33" ht="12.75">
      <c r="A298" t="s">
        <v>197</v>
      </c>
      <c r="B298" s="15" t="s">
        <v>198</v>
      </c>
      <c r="C298" s="36">
        <v>46768.99</v>
      </c>
      <c r="D298" s="41">
        <v>6995</v>
      </c>
      <c r="E298" s="45">
        <v>53763.99</v>
      </c>
      <c r="F298" s="49">
        <v>26653</v>
      </c>
      <c r="G298" s="49">
        <v>10119</v>
      </c>
      <c r="H298" s="49">
        <v>413</v>
      </c>
      <c r="I298" s="49">
        <v>0</v>
      </c>
      <c r="J298" s="49">
        <v>2470</v>
      </c>
      <c r="K298" s="50">
        <v>55</v>
      </c>
      <c r="L298" s="50">
        <v>10085</v>
      </c>
      <c r="M298" s="50">
        <v>6995</v>
      </c>
      <c r="N298" s="50">
        <v>8</v>
      </c>
      <c r="O298" s="50">
        <v>36930.396799999995</v>
      </c>
      <c r="P298" s="50">
        <v>11051.699999999999</v>
      </c>
      <c r="Q298" s="50">
        <v>-8625.8</v>
      </c>
      <c r="R298" s="50">
        <v>4231.3</v>
      </c>
      <c r="S298" s="50">
        <v>43587.5968</v>
      </c>
      <c r="T298" s="50">
        <v>53763.99</v>
      </c>
      <c r="U298" s="50">
        <v>45699.3915</v>
      </c>
      <c r="V298" s="50">
        <v>-2111.7946999999986</v>
      </c>
      <c r="W298" s="50">
        <v>-1478.256289999999</v>
      </c>
      <c r="X298" s="51">
        <v>0.973</v>
      </c>
      <c r="Y298" s="52">
        <v>13563</v>
      </c>
      <c r="Z298" s="46">
        <v>52312.36227</v>
      </c>
      <c r="AA298" s="46">
        <v>53034.23740475292</v>
      </c>
      <c r="AB298" s="46">
        <v>3910.2143629545767</v>
      </c>
      <c r="AC298" s="46">
        <v>90.00863113754758</v>
      </c>
      <c r="AD298" s="46">
        <v>1220787</v>
      </c>
      <c r="AE298" s="46">
        <v>0</v>
      </c>
      <c r="AF298" s="15" t="s">
        <v>198</v>
      </c>
      <c r="AG298" t="b">
        <f t="shared" si="4"/>
        <v>1</v>
      </c>
    </row>
    <row r="299" spans="1:33" ht="12.75">
      <c r="A299" t="s">
        <v>557</v>
      </c>
      <c r="B299" s="15" t="s">
        <v>558</v>
      </c>
      <c r="C299" s="36">
        <v>13203.223</v>
      </c>
      <c r="D299" s="41">
        <v>2157</v>
      </c>
      <c r="E299" s="45">
        <v>15360.223</v>
      </c>
      <c r="F299" s="49">
        <v>13734</v>
      </c>
      <c r="G299" s="49">
        <v>71</v>
      </c>
      <c r="H299" s="49">
        <v>438</v>
      </c>
      <c r="I299" s="49">
        <v>0</v>
      </c>
      <c r="J299" s="49">
        <v>1620</v>
      </c>
      <c r="K299" s="50">
        <v>4</v>
      </c>
      <c r="L299" s="50">
        <v>8975</v>
      </c>
      <c r="M299" s="50">
        <v>2157</v>
      </c>
      <c r="N299" s="50">
        <v>0</v>
      </c>
      <c r="O299" s="50">
        <v>19029.8304</v>
      </c>
      <c r="P299" s="50">
        <v>1809.6499999999999</v>
      </c>
      <c r="Q299" s="50">
        <v>-7632.15</v>
      </c>
      <c r="R299" s="50">
        <v>307.70000000000005</v>
      </c>
      <c r="S299" s="50">
        <v>13515.0304</v>
      </c>
      <c r="T299" s="50">
        <v>15360.223</v>
      </c>
      <c r="U299" s="50">
        <v>13056.18955</v>
      </c>
      <c r="V299" s="50">
        <v>458.8408500000005</v>
      </c>
      <c r="W299" s="50">
        <v>321.1885950000003</v>
      </c>
      <c r="X299" s="51">
        <v>1.021</v>
      </c>
      <c r="Y299" s="52">
        <v>3557</v>
      </c>
      <c r="Z299" s="46">
        <v>15682.787682999999</v>
      </c>
      <c r="AA299" s="46">
        <v>15899.19952105724</v>
      </c>
      <c r="AB299" s="46">
        <v>4469.833995236784</v>
      </c>
      <c r="AC299" s="46">
        <v>649.6282634197551</v>
      </c>
      <c r="AD299" s="46">
        <v>2310728</v>
      </c>
      <c r="AE299" s="46">
        <v>0</v>
      </c>
      <c r="AF299" s="15" t="s">
        <v>558</v>
      </c>
      <c r="AG299" t="b">
        <f t="shared" si="4"/>
        <v>1</v>
      </c>
    </row>
    <row r="300" spans="1:33" ht="12.75">
      <c r="A300" t="s">
        <v>561</v>
      </c>
      <c r="B300" s="15" t="s">
        <v>562</v>
      </c>
      <c r="C300" s="36">
        <v>30522.691</v>
      </c>
      <c r="D300" s="41">
        <v>4414</v>
      </c>
      <c r="E300" s="45">
        <v>34936.691</v>
      </c>
      <c r="F300" s="49">
        <v>18456</v>
      </c>
      <c r="G300" s="49">
        <v>517</v>
      </c>
      <c r="H300" s="49">
        <v>434</v>
      </c>
      <c r="I300" s="49">
        <v>1530</v>
      </c>
      <c r="J300" s="49">
        <v>0</v>
      </c>
      <c r="K300" s="50">
        <v>402</v>
      </c>
      <c r="L300" s="50">
        <v>13734</v>
      </c>
      <c r="M300" s="50">
        <v>4414</v>
      </c>
      <c r="N300" s="50">
        <v>0</v>
      </c>
      <c r="O300" s="50">
        <v>25572.633599999997</v>
      </c>
      <c r="P300" s="50">
        <v>2108.85</v>
      </c>
      <c r="Q300" s="50">
        <v>-12015.6</v>
      </c>
      <c r="R300" s="50">
        <v>1417.1200000000001</v>
      </c>
      <c r="S300" s="50">
        <v>17083.003599999996</v>
      </c>
      <c r="T300" s="50">
        <v>34936.691</v>
      </c>
      <c r="U300" s="50">
        <v>29696.187349999997</v>
      </c>
      <c r="V300" s="50">
        <v>-12613.18375</v>
      </c>
      <c r="W300" s="50">
        <v>-8829.228625</v>
      </c>
      <c r="X300" s="51">
        <v>0.747</v>
      </c>
      <c r="Y300" s="52">
        <v>4815</v>
      </c>
      <c r="Z300" s="46">
        <v>26097.708177</v>
      </c>
      <c r="AA300" s="46">
        <v>26457.83885719714</v>
      </c>
      <c r="AB300" s="46">
        <v>5494.878267330662</v>
      </c>
      <c r="AC300" s="46">
        <v>1674.6725355136332</v>
      </c>
      <c r="AD300" s="46">
        <v>8063548</v>
      </c>
      <c r="AE300" s="46">
        <v>0</v>
      </c>
      <c r="AF300" s="15" t="s">
        <v>562</v>
      </c>
      <c r="AG300" t="b">
        <f t="shared" si="4"/>
        <v>1</v>
      </c>
    </row>
  </sheetData>
  <sheetProtection/>
  <mergeCells count="5">
    <mergeCell ref="I4:J4"/>
    <mergeCell ref="F1:N1"/>
    <mergeCell ref="O1:S1"/>
    <mergeCell ref="H2:J2"/>
    <mergeCell ref="I3:J3"/>
  </mergeCells>
  <printOptions headings="1"/>
  <pageMargins left="0.71" right="0.2" top="1" bottom="1" header="0.5" footer="0.5"/>
  <pageSetup horizontalDpi="600" verticalDpi="600" orientation="landscape" pageOrder="overThenDown" paperSize="9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scbosto</cp:lastModifiedBy>
  <cp:lastPrinted>2012-02-22T13:18:07Z</cp:lastPrinted>
  <dcterms:created xsi:type="dcterms:W3CDTF">2004-02-02T13:01:05Z</dcterms:created>
  <dcterms:modified xsi:type="dcterms:W3CDTF">2012-02-22T13:18:14Z</dcterms:modified>
  <cp:category/>
  <cp:version/>
  <cp:contentType/>
  <cp:contentStatus/>
</cp:coreProperties>
</file>