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360" yWindow="135" windowWidth="25440" windowHeight="15930"/>
  </bookViews>
  <sheets>
    <sheet name="Innehåll" sheetId="5" r:id="rId1"/>
    <sheet name="Tabell 1" sheetId="6" r:id="rId2"/>
    <sheet name="Tabell 2" sheetId="7" r:id="rId3"/>
  </sheets>
  <externalReferences>
    <externalReference r:id="rId4"/>
  </externalReferences>
  <definedNames>
    <definedName name="_xlnm.Print_Area" localSheetId="2">'Tabell 2'!$A$1:$L$37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5" i="7" l="1"/>
  <c r="C35" i="7"/>
  <c r="B33" i="7"/>
  <c r="B35" i="7" s="1"/>
  <c r="G92" i="6"/>
  <c r="G95" i="6" s="1"/>
  <c r="E92" i="6"/>
  <c r="E95" i="6" s="1"/>
  <c r="G69" i="6"/>
  <c r="E69" i="6"/>
  <c r="G67" i="6"/>
  <c r="E67" i="6"/>
  <c r="G65" i="6"/>
  <c r="E65" i="6"/>
  <c r="G63" i="6"/>
  <c r="E63" i="6"/>
  <c r="H34" i="6"/>
  <c r="F34" i="6"/>
  <c r="H32" i="6"/>
  <c r="F32" i="6"/>
  <c r="H31" i="6"/>
  <c r="F31" i="6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F36" i="6" s="1"/>
  <c r="G23" i="6"/>
  <c r="H23" i="6" s="1"/>
  <c r="F23" i="6"/>
  <c r="E35" i="7" l="1"/>
  <c r="E70" i="6"/>
  <c r="E72" i="6" s="1"/>
  <c r="G70" i="6"/>
  <c r="G72" i="6" s="1"/>
  <c r="H36" i="6"/>
  <c r="G73" i="6" s="1"/>
  <c r="G87" i="6"/>
  <c r="E87" i="6"/>
  <c r="E73" i="6"/>
  <c r="E74" i="6" l="1"/>
  <c r="E75" i="6" s="1"/>
  <c r="E76" i="6" s="1"/>
  <c r="E88" i="6" s="1"/>
  <c r="G74" i="6"/>
  <c r="G75" i="6" s="1"/>
  <c r="G76" i="6" s="1"/>
  <c r="G77" i="6" s="1"/>
  <c r="G88" i="6" l="1"/>
  <c r="E77" i="6"/>
</calcChain>
</file>

<file path=xl/sharedStrings.xml><?xml version="1.0" encoding="utf-8"?>
<sst xmlns="http://schemas.openxmlformats.org/spreadsheetml/2006/main" count="164" uniqueCount="142">
  <si>
    <t>Utjämning av LSS-kostnader mellan kommuner</t>
  </si>
  <si>
    <t xml:space="preserve">1. Grundläggande standardkostnad för LSS-insatser </t>
  </si>
  <si>
    <t>Typ av insats</t>
  </si>
  <si>
    <t>Kostnad,</t>
  </si>
  <si>
    <t>Falun</t>
  </si>
  <si>
    <t>Gävle</t>
  </si>
  <si>
    <t>kronor</t>
  </si>
  <si>
    <t>Antal in-</t>
  </si>
  <si>
    <t>Belopp,</t>
  </si>
  <si>
    <t>satser</t>
  </si>
  <si>
    <t>tkr</t>
  </si>
  <si>
    <t>LSS</t>
  </si>
  <si>
    <t>Ledsagarservice</t>
  </si>
  <si>
    <t>Kontaktperson</t>
  </si>
  <si>
    <t>Avlösarservice</t>
  </si>
  <si>
    <t>Korttidsvistelse</t>
  </si>
  <si>
    <t>Korttidstillsyn</t>
  </si>
  <si>
    <t>Barn boende i familjehem</t>
  </si>
  <si>
    <t>Barn i bostad m särskild service</t>
  </si>
  <si>
    <t>Vuxna i bostad m särsk service</t>
  </si>
  <si>
    <t>Daglig verksamhet</t>
  </si>
  <si>
    <r>
      <t>LASS</t>
    </r>
    <r>
      <rPr>
        <b/>
        <vertAlign val="superscript"/>
        <sz val="10"/>
        <rFont val="Arial"/>
        <family val="2"/>
      </rPr>
      <t>3</t>
    </r>
  </si>
  <si>
    <t>Personlig assistans enligt LASS</t>
  </si>
  <si>
    <t>Ersättning till Försäkringskassan</t>
  </si>
  <si>
    <t>Grundläggande standardkostnad, tkr</t>
  </si>
  <si>
    <t xml:space="preserve">1) Personlig assistans avseende vuxna som bor i bostad med särskild service ska exkluderas vid beräkningen.   </t>
  </si>
  <si>
    <t>2) I antalet insatser avseende daglig verksamhet ingår de insatser som ges till personer i personkrets 1 och 2.</t>
  </si>
  <si>
    <t>3) Lag om assistansersättning (LASS) är från och med 2011 inordnad i Socialförsäkringsbalken (51 kap.).</t>
  </si>
  <si>
    <t>2. Kostnadsskillnader p.g.a. skillnader i behov av stöd</t>
  </si>
  <si>
    <t>hos de personer som har insatser enligt LSS. Beräkningen av indextalet baseras på uppgifter för</t>
  </si>
  <si>
    <t>enskilda kommuner ur de kommunala räkenskapssammandragen (RS). Indexet motsvarar 70 procent</t>
  </si>
  <si>
    <t>av skillnaden mellan kommunens beräknade personalkostnader och de personalkostnader som ingår</t>
  </si>
  <si>
    <t>i den grundläggande standardkostnaden enligt punkt 1 ovan. Motivet till att kompensation endast sker</t>
  </si>
  <si>
    <t xml:space="preserve">för 70 procent av skillnaden är att minska risken för att kompensation utgår för skillnader i effektivitet </t>
  </si>
  <si>
    <t>och politiska ambitioner.</t>
  </si>
  <si>
    <t>Belopp i tkr</t>
  </si>
  <si>
    <t>Underlag från RS:</t>
  </si>
  <si>
    <t>A. Externa löner (kol C)</t>
  </si>
  <si>
    <t>B. Entreprenader och köp av verks (kol F)</t>
  </si>
  <si>
    <t xml:space="preserve">C. Interna köp o övr interna kostnader (kol L) </t>
  </si>
  <si>
    <t>D. Internt fördelade kostnader, kommunnyckel</t>
  </si>
  <si>
    <t>E. Internt fördelade kostnader, SCB-nyckel</t>
  </si>
  <si>
    <t>F. Interna intäkter (kol R)</t>
  </si>
  <si>
    <t xml:space="preserve">G. Ersättning från Försäkringskassan [354] </t>
  </si>
  <si>
    <t>H. Ersättning till Försäkringskassan [4538]</t>
  </si>
  <si>
    <t>J. Försäljn av verksamhet till andra kommuner</t>
  </si>
  <si>
    <t>Beräkning av personalkostnader:</t>
  </si>
  <si>
    <t>Lönekostnader inkl 38,46 % PO-påslag</t>
  </si>
  <si>
    <t>A x 1,3846</t>
  </si>
  <si>
    <t>kostnader, internt fördelade kostnader</t>
  </si>
  <si>
    <t>0,85 x (B+C+D+E)</t>
  </si>
  <si>
    <t>till andra kommuner, interna intäkter</t>
  </si>
  <si>
    <r>
      <t>Tillkommer</t>
    </r>
    <r>
      <rPr>
        <sz val="10"/>
        <rFont val="Arial"/>
        <family val="2"/>
      </rPr>
      <t xml:space="preserve"> beräknad personalkostnad för</t>
    </r>
  </si>
  <si>
    <t>köpt verksamhet avs personlig assistans</t>
  </si>
  <si>
    <t>0,85 x 0,2 x ((H/0,2)-G)</t>
  </si>
  <si>
    <t>Beräknade personalkostnader</t>
  </si>
  <si>
    <t>Beräkning av personalkostnadsindex</t>
  </si>
  <si>
    <t>A. Beräknade personalkostnader</t>
  </si>
  <si>
    <t>B. Grundläggande standardkostnad</t>
  </si>
  <si>
    <t>C. - varav personalkostnader, 85 %</t>
  </si>
  <si>
    <t>0,85 x B</t>
  </si>
  <si>
    <t>D. Överskjutande personalkostnader</t>
  </si>
  <si>
    <t>A - C</t>
  </si>
  <si>
    <t>E. Överskjutande personalkostnader, 70 %</t>
  </si>
  <si>
    <t>0,7 x D</t>
  </si>
  <si>
    <t>Personalkostnadsindex</t>
  </si>
  <si>
    <t>(B+E)/B</t>
  </si>
  <si>
    <t>3. Beräkning av utjämningsbidrag/utjämningsavgift</t>
  </si>
  <si>
    <t xml:space="preserve">Folkmängd den 1 november </t>
  </si>
  <si>
    <t>Personalkostnadsindex (PK-IX)</t>
  </si>
  <si>
    <t>Standardkostnad inklusive PK-IX, korrigerad</t>
  </si>
  <si>
    <t>och omräknad till t-2 års beräknade nivå</t>
  </si>
  <si>
    <t>- tkr</t>
  </si>
  <si>
    <t>- kronor per invånare</t>
  </si>
  <si>
    <t>Standardkostnad, riksmedelvärde, kr per inv</t>
  </si>
  <si>
    <t>Beräknat belopp för utjämningsbidrag(+)/</t>
  </si>
  <si>
    <t>utjämningsavgift(-), kr per inv</t>
  </si>
  <si>
    <t>Avdelning för nationalräkenskaper</t>
  </si>
  <si>
    <t xml:space="preserve">Falun </t>
  </si>
  <si>
    <t xml:space="preserve">    -0,85 x (F+G+J)</t>
  </si>
  <si>
    <r>
      <t>Tillkommer</t>
    </r>
    <r>
      <rPr>
        <sz val="10"/>
        <color theme="1"/>
        <rFont val="Arial"/>
        <family val="2"/>
      </rPr>
      <t xml:space="preserve"> 85 % av köp av verks, övr interna</t>
    </r>
  </si>
  <si>
    <r>
      <t>Avgår</t>
    </r>
    <r>
      <rPr>
        <sz val="10"/>
        <color theme="1"/>
        <rFont val="Arial"/>
        <family val="2"/>
      </rPr>
      <t xml:space="preserve"> 85 % av ersättning från Fk, försäljn</t>
    </r>
  </si>
  <si>
    <r>
      <t xml:space="preserve">Som mått på kostnadsskillnaderna används ett </t>
    </r>
    <r>
      <rPr>
        <i/>
        <sz val="10"/>
        <rFont val="Arial"/>
        <family val="2"/>
      </rPr>
      <t>personalkostnadsindex</t>
    </r>
    <r>
      <rPr>
        <sz val="10"/>
        <color theme="1"/>
        <rFont val="Arial"/>
        <family val="2"/>
      </rPr>
      <t>. Indexet mäter behovet av stöd</t>
    </r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</si>
  <si>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</si>
  <si>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</si>
  <si>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</si>
  <si>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</si>
  <si>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</si>
  <si>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</si>
  <si>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</si>
  <si>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</si>
  <si>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</si>
  <si>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</si>
  <si>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beslut,</t>
  </si>
  <si>
    <t>för gruppen</t>
  </si>
  <si>
    <t>omfördelning,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</si>
  <si>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</si>
  <si>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</si>
  <si>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</si>
  <si>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.</t>
  </si>
  <si>
    <t>- barn</t>
  </si>
  <si>
    <t>- barn i familjehem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</si>
  <si>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</si>
  <si>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</si>
  <si>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</si>
  <si>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</si>
  <si>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</si>
  <si>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</si>
  <si>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</si>
  <si>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</si>
  <si>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</si>
  <si>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>Summa</t>
  </si>
  <si>
    <t xml:space="preserve">2) Källa: Socialstyrelsen respektive Försäkringskassan.     </t>
  </si>
  <si>
    <t>3) Lag om assistansersättning (LASS) är från och med 2011 inordnad i Socialförsäkringsbalken (SFB, 51 kap.).</t>
  </si>
  <si>
    <r>
      <t>Omräkningsfaktor (NPI)</t>
    </r>
    <r>
      <rPr>
        <vertAlign val="superscript"/>
        <sz val="10"/>
        <rFont val="Arial"/>
        <family val="2"/>
      </rPr>
      <t>2</t>
    </r>
  </si>
  <si>
    <r>
      <t>år 2012</t>
    </r>
    <r>
      <rPr>
        <vertAlign val="superscript"/>
        <sz val="10"/>
        <rFont val="Arial"/>
        <family val="2"/>
      </rPr>
      <t>1</t>
    </r>
  </si>
  <si>
    <t>2013</t>
  </si>
  <si>
    <t>2014</t>
  </si>
  <si>
    <t>år 2014</t>
  </si>
  <si>
    <t>Bruttokostnader</t>
  </si>
  <si>
    <t>Bruttointäkter</t>
  </si>
  <si>
    <t xml:space="preserve">Nettokostnader </t>
  </si>
  <si>
    <t xml:space="preserve">1) Källa: SCB, RS 2012.   </t>
  </si>
  <si>
    <t>2) Enligt LSS-utjämningsförordningen (SFS 2008:776).</t>
  </si>
  <si>
    <t>år, kronor</t>
  </si>
  <si>
    <t xml:space="preserve">Beräkningsexempel </t>
  </si>
  <si>
    <t>Tabellförteckning:</t>
  </si>
  <si>
    <t>Tabell 1</t>
  </si>
  <si>
    <t>Tabell 2</t>
  </si>
  <si>
    <t>Tabell 1 Beräkning av kommunernas utfall</t>
  </si>
  <si>
    <t>Beräkning av kommunernas utfall</t>
  </si>
  <si>
    <r>
      <t>Personlig assistans enligt LSS</t>
    </r>
    <r>
      <rPr>
        <vertAlign val="superscript"/>
        <sz val="10"/>
        <color theme="1"/>
        <rFont val="Arial"/>
        <family val="2"/>
      </rPr>
      <t>1)</t>
    </r>
  </si>
  <si>
    <r>
      <t>Daglig verksamhet</t>
    </r>
    <r>
      <rPr>
        <vertAlign val="superscript"/>
        <sz val="10"/>
        <color theme="1"/>
        <rFont val="Arial"/>
        <family val="2"/>
      </rPr>
      <t>2)</t>
    </r>
  </si>
  <si>
    <t>Tabell 2 Riksgenomsnittliga kostnader för LSS-insatser</t>
  </si>
  <si>
    <t>Riksgenomsnittliga kostnader för LSS-insatser</t>
  </si>
  <si>
    <r>
      <t>oktober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</si>
  <si>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Uppgifterna i nedanstående exempel avser 2012 års LSS-kostnader som hämtats från kommunernas </t>
  </si>
  <si>
    <t xml:space="preserve">räkenskapssammandrag (RS). Kostnaderna fördelas på olika typer av insatser med hjälp av andelstal angivna i </t>
  </si>
  <si>
    <t>LSS-utjämningsförordningen(SFS 2008:776). Andelstalen är baserade på SKL:s handikappnycklar.</t>
  </si>
  <si>
    <r>
      <t xml:space="preserve">1) Bruttokostnad för LSS </t>
    </r>
    <r>
      <rPr>
        <i/>
        <sz val="8"/>
        <rFont val="Arial"/>
        <family val="2"/>
      </rPr>
      <t>minus</t>
    </r>
    <r>
      <rPr>
        <sz val="8"/>
        <rFont val="Arial"/>
        <family val="2"/>
      </rPr>
      <t xml:space="preserve"> bruttointäkter. Källa: SCB, RS 2012.   </t>
    </r>
  </si>
  <si>
    <t>Nettokostnader för LSS (exkl. råd och stöd) och LASS, tkr, hela riket</t>
  </si>
  <si>
    <t>Mats Rönnbacka och Nina Grönborg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</si>
</sst>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0.000"/>
    <numFmt numFmtId="165" formatCode="#,##0.000"/>
    <numFmt numFmtId="166" formatCode="_(* #,##0_);_(* \(#,##0\);_(* &quot;-&quot;_);_(@_)"/>
    <numFmt numFmtId="167" formatCode="_(&quot;$&quot;* #,##0_);_(&quot;$&quot;* \(#,##0\);_(&quot;$&quot;* &quot;-&quot;_);_(@_)"/>
  </numFmts>
  <fonts count="2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36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vertAlign val="superscript"/>
      <sz val="10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" fillId="0" borderId="0"/>
    <xf numFmtId="9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quotePrefix="1"/>
    <xf numFmtId="0" fontId="3" fillId="0" borderId="0" xfId="0" applyFont="1"/>
    <xf numFmtId="0" fontId="0" fillId="0" borderId="0" xfId="0" applyBorder="1"/>
    <xf numFmtId="0" fontId="0" fillId="0" borderId="3" xfId="0" applyBorder="1"/>
    <xf numFmtId="0" fontId="7" fillId="0" borderId="3" xfId="0" applyFont="1" applyBorder="1" applyAlignment="1">
      <alignment horizontal="right"/>
    </xf>
    <xf numFmtId="0" fontId="8" fillId="0" borderId="0" xfId="0" applyFont="1" applyBorder="1"/>
    <xf numFmtId="0" fontId="3" fillId="0" borderId="3" xfId="0" applyFont="1" applyBorder="1"/>
    <xf numFmtId="0" fontId="0" fillId="0" borderId="3" xfId="0" applyFill="1" applyBorder="1" applyAlignment="1">
      <alignment horizontal="right"/>
    </xf>
    <xf numFmtId="0" fontId="8" fillId="2" borderId="0" xfId="0" applyFont="1" applyFill="1" applyBorder="1"/>
    <xf numFmtId="3" fontId="8" fillId="2" borderId="0" xfId="0" applyNumberFormat="1" applyFont="1" applyFill="1" applyBorder="1"/>
    <xf numFmtId="3" fontId="0" fillId="0" borderId="0" xfId="0" applyNumberFormat="1" applyBorder="1"/>
    <xf numFmtId="0" fontId="9" fillId="0" borderId="0" xfId="0" applyFont="1" applyBorder="1"/>
    <xf numFmtId="0" fontId="8" fillId="0" borderId="0" xfId="0" applyFont="1" applyFill="1" applyBorder="1"/>
    <xf numFmtId="0" fontId="11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Fill="1"/>
    <xf numFmtId="3" fontId="2" fillId="0" borderId="3" xfId="0" applyNumberFormat="1" applyFont="1" applyFill="1" applyBorder="1"/>
    <xf numFmtId="0" fontId="2" fillId="0" borderId="0" xfId="0" quotePrefix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quotePrefix="1" applyFont="1" applyFill="1" applyBorder="1"/>
    <xf numFmtId="0" fontId="2" fillId="0" borderId="3" xfId="0" applyFont="1" applyFill="1" applyBorder="1" applyAlignment="1">
      <alignment horizontal="right"/>
    </xf>
    <xf numFmtId="0" fontId="3" fillId="0" borderId="0" xfId="0" applyFont="1" applyBorder="1"/>
    <xf numFmtId="164" fontId="2" fillId="0" borderId="0" xfId="0" applyNumberFormat="1" applyFont="1" applyBorder="1"/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3" fillId="0" borderId="0" xfId="0" quotePrefix="1" applyFont="1" applyFill="1"/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4" fillId="0" borderId="3" xfId="0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4" fillId="0" borderId="0" xfId="0" applyFont="1" applyBorder="1"/>
    <xf numFmtId="0" fontId="4" fillId="0" borderId="3" xfId="0" applyFont="1" applyBorder="1"/>
    <xf numFmtId="3" fontId="3" fillId="0" borderId="3" xfId="0" applyNumberFormat="1" applyFont="1" applyBorder="1" applyAlignment="1">
      <alignment horizontal="right"/>
    </xf>
    <xf numFmtId="3" fontId="3" fillId="0" borderId="3" xfId="0" quotePrefix="1" applyNumberFormat="1" applyFont="1" applyFill="1" applyBorder="1" applyAlignment="1">
      <alignment horizontal="center"/>
    </xf>
    <xf numFmtId="3" fontId="14" fillId="0" borderId="0" xfId="0" applyNumberFormat="1" applyFont="1"/>
    <xf numFmtId="0" fontId="3" fillId="0" borderId="3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2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3" xfId="0" applyFont="1" applyBorder="1"/>
    <xf numFmtId="0" fontId="12" fillId="2" borderId="4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0" fillId="0" borderId="4" xfId="0" applyBorder="1"/>
    <xf numFmtId="0" fontId="8" fillId="2" borderId="6" xfId="0" applyFont="1" applyFill="1" applyBorder="1"/>
    <xf numFmtId="164" fontId="8" fillId="2" borderId="6" xfId="0" applyNumberFormat="1" applyFont="1" applyFill="1" applyBorder="1"/>
    <xf numFmtId="0" fontId="2" fillId="0" borderId="4" xfId="0" applyFont="1" applyBorder="1"/>
    <xf numFmtId="0" fontId="12" fillId="2" borderId="1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3" fontId="8" fillId="2" borderId="6" xfId="0" applyNumberFormat="1" applyFont="1" applyFill="1" applyBorder="1"/>
    <xf numFmtId="0" fontId="14" fillId="0" borderId="0" xfId="0" applyFont="1" applyBorder="1"/>
    <xf numFmtId="0" fontId="24" fillId="0" borderId="0" xfId="0" applyFont="1" applyBorder="1"/>
    <xf numFmtId="3" fontId="24" fillId="0" borderId="0" xfId="0" applyNumberFormat="1" applyFont="1" applyBorder="1"/>
    <xf numFmtId="0" fontId="24" fillId="0" borderId="0" xfId="0" applyFont="1"/>
    <xf numFmtId="0" fontId="14" fillId="0" borderId="0" xfId="0" applyFont="1" applyFill="1" applyBorder="1"/>
    <xf numFmtId="3" fontId="14" fillId="0" borderId="0" xfId="0" applyNumberFormat="1" applyFont="1" applyBorder="1" applyAlignment="1">
      <alignment horizontal="right"/>
    </xf>
    <xf numFmtId="49" fontId="0" fillId="0" borderId="3" xfId="0" applyNumberForma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4" xfId="0" applyFont="1" applyBorder="1"/>
    <xf numFmtId="3" fontId="3" fillId="2" borderId="0" xfId="0" applyNumberFormat="1" applyFont="1" applyFill="1" applyBorder="1"/>
    <xf numFmtId="3" fontId="8" fillId="2" borderId="4" xfId="0" applyNumberFormat="1" applyFont="1" applyFill="1" applyBorder="1"/>
    <xf numFmtId="0" fontId="14" fillId="0" borderId="0" xfId="0" applyFont="1"/>
    <xf numFmtId="3" fontId="14" fillId="0" borderId="0" xfId="0" applyNumberFormat="1" applyFont="1" applyBorder="1"/>
    <xf numFmtId="0" fontId="26" fillId="0" borderId="0" xfId="0" applyFont="1"/>
    <xf numFmtId="0" fontId="4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8" fillId="2" borderId="4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8" fillId="2" borderId="6" xfId="0" applyFont="1" applyFill="1" applyBorder="1" applyAlignment="1">
      <alignment horizontal="right"/>
    </xf>
    <xf numFmtId="0" fontId="8" fillId="2" borderId="6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/>
    <xf numFmtId="3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Följde hyperlänken" xfId="1"/>
    <cellStyle name="Normal" xfId="0" builtinId="0"/>
    <cellStyle name="Normal 2" xfId="2"/>
    <cellStyle name="Normal 3" xfId="3"/>
    <cellStyle name="Procent 2" xfId="4"/>
    <cellStyle name="Tusental (0)_1999 (2)" xfId="5"/>
    <cellStyle name="Tusental 2" xfId="6"/>
    <cellStyle name="Valuta (0)_1999 (2)" xfId="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142875</xdr:rowOff>
        </xdr:from>
        <xdr:to>
          <xdr:col>9</xdr:col>
          <xdr:colOff>285750</xdr:colOff>
          <xdr:row>17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0</xdr:rowOff>
        </xdr:from>
        <xdr:to>
          <xdr:col>9</xdr:col>
          <xdr:colOff>352425</xdr:colOff>
          <xdr:row>6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79</xdr:row>
          <xdr:rowOff>66675</xdr:rowOff>
        </xdr:from>
        <xdr:to>
          <xdr:col>9</xdr:col>
          <xdr:colOff>485775</xdr:colOff>
          <xdr:row>83</xdr:row>
          <xdr:rowOff>66675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NR/Offentlig%20Ekonomi/LSS-utj&#228;mning/&#197;r%202014/Ber&#228;kningar/LSS-utj&#228;mning%202014,%20utfall_december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-logg_utfall"/>
      <sheetName val="SCB-logg_September"/>
      <sheetName val="Konstanter"/>
      <sheetName val="Sidan1"/>
      <sheetName val="Sidan2"/>
      <sheetName val="Information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Statistikdatabasen"/>
      <sheetName val="Kolada"/>
      <sheetName val="MetaPlus"/>
      <sheetName val="kontroll"/>
      <sheetName val="kontroll_Tabell 5"/>
    </sheetNames>
    <sheetDataSet>
      <sheetData sheetId="0"/>
      <sheetData sheetId="1"/>
      <sheetData sheetId="2">
        <row r="6">
          <cell r="B6">
            <v>0.999</v>
          </cell>
          <cell r="D6">
            <v>1.01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abSelected="1" workbookViewId="0"/>
  </sheetViews>
  <sheetFormatPr defaultColWidth="0" defaultRowHeight="15" customHeight="1" zeroHeight="1" x14ac:dyDescent="0.25"/>
  <cols>
    <col min="1" max="1" width="8.85546875" customWidth="1"/>
    <col min="2" max="2" width="71.85546875" customWidth="1"/>
    <col min="3" max="4" width="8.85546875" hidden="1" customWidth="1"/>
    <col min="5" max="5" width="0" hidden="1" customWidth="1"/>
    <col min="6" max="16384" width="8.85546875" hidden="1"/>
  </cols>
  <sheetData>
    <row r="1" spans="1:5" x14ac:dyDescent="0.25">
      <c r="A1" s="1" t="s">
        <v>77</v>
      </c>
      <c r="B1" s="1"/>
      <c r="C1" s="1"/>
    </row>
    <row r="2" spans="1:5" x14ac:dyDescent="0.25">
      <c r="A2" s="1" t="s">
        <v>141</v>
      </c>
      <c r="B2" s="1"/>
      <c r="C2" s="1"/>
    </row>
    <row r="3" spans="1:5" x14ac:dyDescent="0.25"/>
    <row r="4" spans="1:5" ht="18.75" x14ac:dyDescent="0.3">
      <c r="A4" s="59" t="s">
        <v>125</v>
      </c>
      <c r="C4" s="60"/>
      <c r="D4" s="60"/>
      <c r="E4" s="60"/>
    </row>
    <row r="5" spans="1:5" ht="26.25" x14ac:dyDescent="0.4">
      <c r="A5" s="61" t="s">
        <v>0</v>
      </c>
    </row>
    <row r="6" spans="1:5" ht="18.75" x14ac:dyDescent="0.3">
      <c r="A6" s="59"/>
    </row>
    <row r="7" spans="1:5" x14ac:dyDescent="0.25"/>
    <row r="8" spans="1:5" x14ac:dyDescent="0.25"/>
    <row r="9" spans="1:5" ht="15.75" x14ac:dyDescent="0.25">
      <c r="A9" s="62" t="s">
        <v>126</v>
      </c>
      <c r="B9" s="9"/>
    </row>
    <row r="10" spans="1:5" x14ac:dyDescent="0.25"/>
    <row r="11" spans="1:5" x14ac:dyDescent="0.25">
      <c r="A11" t="s">
        <v>127</v>
      </c>
      <c r="B11" t="s">
        <v>130</v>
      </c>
    </row>
    <row r="12" spans="1:5" x14ac:dyDescent="0.25">
      <c r="A12" t="s">
        <v>128</v>
      </c>
      <c r="B12" t="s">
        <v>134</v>
      </c>
    </row>
    <row r="13" spans="1:5" x14ac:dyDescent="0.25"/>
    <row r="14" spans="1:5" x14ac:dyDescent="0.25"/>
    <row r="15" spans="1:5" x14ac:dyDescent="0.25"/>
    <row r="16" spans="1:5" x14ac:dyDescent="0.25"/>
    <row r="17" x14ac:dyDescent="0.25"/>
    <row r="18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pageMargins left="0.51181102362204722" right="0.39370078740157483" top="0.98425196850393704" bottom="0.78740157480314965" header="0.35433070866141736" footer="0.51181102362204722"/>
  <pageSetup paperSize="9" orientation="landscape" r:id="rId1"/>
  <headerFooter>
    <oddHeader>&amp;L&amp;"Arial,Normal"&amp;10&amp;G
&amp;R&amp;"Arial,Normal"&amp;9&amp;D
&amp;P (&amp;N)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4"/>
  <sheetViews>
    <sheetView showGridLines="0" zoomScaleNormal="100" workbookViewId="0"/>
  </sheetViews>
  <sheetFormatPr defaultColWidth="0" defaultRowHeight="15" zeroHeight="1" x14ac:dyDescent="0.25"/>
  <cols>
    <col min="1" max="1" width="9.5703125" customWidth="1"/>
    <col min="2" max="10" width="9.140625" customWidth="1"/>
    <col min="11" max="12" width="0" hidden="1" customWidth="1"/>
    <col min="13" max="16384" width="9.140625" hidden="1"/>
  </cols>
  <sheetData>
    <row r="1" spans="1:9" ht="12.75" customHeight="1" x14ac:dyDescent="0.25"/>
    <row r="2" spans="1:9" ht="15.75" x14ac:dyDescent="0.25">
      <c r="A2" s="3" t="s">
        <v>129</v>
      </c>
      <c r="I2" s="2"/>
    </row>
    <row r="3" spans="1:9" ht="13.5" customHeight="1" x14ac:dyDescent="0.25">
      <c r="A3" s="3"/>
    </row>
    <row r="4" spans="1:9" x14ac:dyDescent="0.25">
      <c r="A4" s="4"/>
    </row>
    <row r="5" spans="1:9" x14ac:dyDescent="0.25">
      <c r="A5" s="4"/>
    </row>
    <row r="6" spans="1:9" x14ac:dyDescent="0.25">
      <c r="A6" s="4"/>
    </row>
    <row r="7" spans="1:9" x14ac:dyDescent="0.25">
      <c r="A7" s="5" t="s">
        <v>1</v>
      </c>
    </row>
    <row r="8" spans="1:9" x14ac:dyDescent="0.25"/>
    <row r="9" spans="1:9" x14ac:dyDescent="0.25">
      <c r="A9" s="6"/>
    </row>
    <row r="10" spans="1:9" x14ac:dyDescent="0.25">
      <c r="A10" s="6"/>
    </row>
    <row r="11" spans="1:9" x14ac:dyDescent="0.25">
      <c r="A11" s="6"/>
    </row>
    <row r="12" spans="1:9" x14ac:dyDescent="0.25">
      <c r="A12" s="6"/>
    </row>
    <row r="13" spans="1:9" x14ac:dyDescent="0.25"/>
    <row r="14" spans="1:9" x14ac:dyDescent="0.25">
      <c r="A14" s="7"/>
    </row>
    <row r="15" spans="1:9" x14ac:dyDescent="0.25">
      <c r="A15" s="7"/>
    </row>
    <row r="16" spans="1:9" x14ac:dyDescent="0.25"/>
    <row r="17" spans="1:9" x14ac:dyDescent="0.25"/>
    <row r="18" spans="1:9" ht="15.75" thickBot="1" x14ac:dyDescent="0.3"/>
    <row r="19" spans="1:9" x14ac:dyDescent="0.25">
      <c r="A19" s="73" t="s">
        <v>2</v>
      </c>
      <c r="B19" s="73"/>
      <c r="C19" s="73"/>
      <c r="D19" s="74" t="s">
        <v>3</v>
      </c>
      <c r="E19" s="98" t="s">
        <v>4</v>
      </c>
      <c r="F19" s="99"/>
      <c r="G19" s="98" t="s">
        <v>5</v>
      </c>
      <c r="H19" s="99"/>
      <c r="I19" s="73"/>
    </row>
    <row r="20" spans="1:9" x14ac:dyDescent="0.25">
      <c r="A20" s="24"/>
      <c r="B20" s="24"/>
      <c r="C20" s="24"/>
      <c r="D20" s="58" t="s">
        <v>6</v>
      </c>
      <c r="E20" s="58" t="s">
        <v>7</v>
      </c>
      <c r="F20" s="58" t="s">
        <v>8</v>
      </c>
      <c r="G20" s="58" t="s">
        <v>7</v>
      </c>
      <c r="H20" s="58" t="s">
        <v>8</v>
      </c>
      <c r="I20" s="21"/>
    </row>
    <row r="21" spans="1:9" x14ac:dyDescent="0.25">
      <c r="A21" s="22"/>
      <c r="B21" s="22"/>
      <c r="C21" s="22"/>
      <c r="D21" s="10"/>
      <c r="E21" s="34" t="s">
        <v>9</v>
      </c>
      <c r="F21" s="34" t="s">
        <v>10</v>
      </c>
      <c r="G21" s="34" t="s">
        <v>9</v>
      </c>
      <c r="H21" s="34" t="s">
        <v>10</v>
      </c>
      <c r="I21" s="22"/>
    </row>
    <row r="22" spans="1:9" x14ac:dyDescent="0.25">
      <c r="A22" s="14" t="s">
        <v>11</v>
      </c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24" t="s">
        <v>131</v>
      </c>
      <c r="B23" s="24"/>
      <c r="C23" s="24"/>
      <c r="D23" s="26">
        <v>313887</v>
      </c>
      <c r="E23" s="27">
        <v>18</v>
      </c>
      <c r="F23" s="27">
        <f t="shared" ref="F23:F32" si="0">D23*E23/1000</f>
        <v>5649.9660000000003</v>
      </c>
      <c r="G23" s="27">
        <f>48-3</f>
        <v>45</v>
      </c>
      <c r="H23" s="27">
        <f t="shared" ref="H23:H32" si="1">D23*G23/1000</f>
        <v>14124.915000000001</v>
      </c>
      <c r="I23" s="67"/>
    </row>
    <row r="24" spans="1:9" x14ac:dyDescent="0.25">
      <c r="A24" s="24" t="s">
        <v>12</v>
      </c>
      <c r="B24" s="24"/>
      <c r="C24" s="24"/>
      <c r="D24" s="26">
        <v>61165</v>
      </c>
      <c r="E24" s="27">
        <v>58</v>
      </c>
      <c r="F24" s="27">
        <f t="shared" si="0"/>
        <v>3547.57</v>
      </c>
      <c r="G24" s="27">
        <v>22</v>
      </c>
      <c r="H24" s="27">
        <f t="shared" si="1"/>
        <v>1345.63</v>
      </c>
      <c r="I24" s="24"/>
    </row>
    <row r="25" spans="1:9" x14ac:dyDescent="0.25">
      <c r="A25" s="24" t="s">
        <v>13</v>
      </c>
      <c r="B25" s="24"/>
      <c r="C25" s="24"/>
      <c r="D25" s="26">
        <v>24466</v>
      </c>
      <c r="E25" s="27">
        <v>214</v>
      </c>
      <c r="F25" s="27">
        <f t="shared" si="0"/>
        <v>5235.7240000000002</v>
      </c>
      <c r="G25" s="27">
        <v>316</v>
      </c>
      <c r="H25" s="27">
        <f t="shared" si="1"/>
        <v>7731.2560000000003</v>
      </c>
      <c r="I25" s="24"/>
    </row>
    <row r="26" spans="1:9" x14ac:dyDescent="0.25">
      <c r="A26" s="24" t="s">
        <v>14</v>
      </c>
      <c r="B26" s="24"/>
      <c r="C26" s="24"/>
      <c r="D26" s="26">
        <v>61165</v>
      </c>
      <c r="E26" s="27">
        <v>14</v>
      </c>
      <c r="F26" s="27">
        <f t="shared" si="0"/>
        <v>856.31</v>
      </c>
      <c r="G26" s="27">
        <v>36</v>
      </c>
      <c r="H26" s="27">
        <f t="shared" si="1"/>
        <v>2201.94</v>
      </c>
      <c r="I26" s="24"/>
    </row>
    <row r="27" spans="1:9" x14ac:dyDescent="0.25">
      <c r="A27" s="24" t="s">
        <v>15</v>
      </c>
      <c r="B27" s="24"/>
      <c r="C27" s="24"/>
      <c r="D27" s="26">
        <v>244662</v>
      </c>
      <c r="E27" s="27">
        <v>43</v>
      </c>
      <c r="F27" s="27">
        <f t="shared" si="0"/>
        <v>10520.466</v>
      </c>
      <c r="G27" s="27">
        <v>87</v>
      </c>
      <c r="H27" s="27">
        <f t="shared" si="1"/>
        <v>21285.594000000001</v>
      </c>
      <c r="I27" s="24"/>
    </row>
    <row r="28" spans="1:9" x14ac:dyDescent="0.25">
      <c r="A28" s="24" t="s">
        <v>16</v>
      </c>
      <c r="B28" s="24"/>
      <c r="C28" s="24"/>
      <c r="D28" s="26">
        <v>134564</v>
      </c>
      <c r="E28" s="27">
        <v>20</v>
      </c>
      <c r="F28" s="27">
        <f t="shared" si="0"/>
        <v>2691.28</v>
      </c>
      <c r="G28" s="27">
        <v>41</v>
      </c>
      <c r="H28" s="27">
        <f t="shared" si="1"/>
        <v>5517.1239999999998</v>
      </c>
      <c r="I28" s="24"/>
    </row>
    <row r="29" spans="1:9" x14ac:dyDescent="0.25">
      <c r="A29" s="24" t="s">
        <v>17</v>
      </c>
      <c r="B29" s="24"/>
      <c r="C29" s="24"/>
      <c r="D29" s="26">
        <v>359901</v>
      </c>
      <c r="E29" s="27">
        <v>0</v>
      </c>
      <c r="F29" s="27">
        <f t="shared" si="0"/>
        <v>0</v>
      </c>
      <c r="G29" s="27">
        <v>0</v>
      </c>
      <c r="H29" s="27">
        <f t="shared" si="1"/>
        <v>0</v>
      </c>
      <c r="I29" s="24"/>
    </row>
    <row r="30" spans="1:9" x14ac:dyDescent="0.25">
      <c r="A30" s="24" t="s">
        <v>18</v>
      </c>
      <c r="B30" s="24"/>
      <c r="C30" s="24"/>
      <c r="D30" s="26">
        <v>999724</v>
      </c>
      <c r="E30" s="27">
        <v>8</v>
      </c>
      <c r="F30" s="27">
        <f t="shared" si="0"/>
        <v>7997.7920000000004</v>
      </c>
      <c r="G30" s="27">
        <v>0</v>
      </c>
      <c r="H30" s="27">
        <f t="shared" si="1"/>
        <v>0</v>
      </c>
      <c r="I30" s="24"/>
    </row>
    <row r="31" spans="1:9" x14ac:dyDescent="0.25">
      <c r="A31" s="24" t="s">
        <v>19</v>
      </c>
      <c r="B31" s="24"/>
      <c r="C31" s="24"/>
      <c r="D31" s="26">
        <v>799779</v>
      </c>
      <c r="E31" s="27">
        <v>145</v>
      </c>
      <c r="F31" s="27">
        <f t="shared" si="0"/>
        <v>115967.955</v>
      </c>
      <c r="G31" s="27">
        <v>234</v>
      </c>
      <c r="H31" s="27">
        <f t="shared" si="1"/>
        <v>187148.28599999999</v>
      </c>
      <c r="I31" s="24"/>
    </row>
    <row r="32" spans="1:9" x14ac:dyDescent="0.25">
      <c r="A32" s="24" t="s">
        <v>132</v>
      </c>
      <c r="B32" s="24"/>
      <c r="C32" s="24"/>
      <c r="D32" s="26">
        <v>190619</v>
      </c>
      <c r="E32" s="27">
        <v>192</v>
      </c>
      <c r="F32" s="29">
        <f t="shared" si="0"/>
        <v>36598.847999999998</v>
      </c>
      <c r="G32" s="27">
        <v>341</v>
      </c>
      <c r="H32" s="29">
        <f t="shared" si="1"/>
        <v>65001.078999999998</v>
      </c>
      <c r="I32" s="67"/>
    </row>
    <row r="33" spans="1:11" x14ac:dyDescent="0.25">
      <c r="A33" s="14" t="s">
        <v>21</v>
      </c>
      <c r="B33" s="14"/>
      <c r="C33" s="14"/>
      <c r="D33" s="14"/>
      <c r="E33" s="14"/>
      <c r="F33" s="14"/>
      <c r="G33" s="14"/>
      <c r="H33" s="14"/>
      <c r="I33" s="14"/>
    </row>
    <row r="34" spans="1:11" x14ac:dyDescent="0.25">
      <c r="A34" s="24" t="s">
        <v>22</v>
      </c>
      <c r="B34" s="24"/>
      <c r="C34" s="24"/>
      <c r="D34" s="26">
        <v>156943</v>
      </c>
      <c r="E34" s="27">
        <v>114</v>
      </c>
      <c r="F34" s="29">
        <f>D34*E34/1000</f>
        <v>17891.502</v>
      </c>
      <c r="G34" s="27">
        <v>157</v>
      </c>
      <c r="H34" s="29">
        <f>D34*G34/1000</f>
        <v>24640.050999999999</v>
      </c>
      <c r="I34" s="24"/>
    </row>
    <row r="35" spans="1:11" x14ac:dyDescent="0.25">
      <c r="A35" s="12" t="s">
        <v>23</v>
      </c>
      <c r="B35" s="22"/>
      <c r="C35" s="22"/>
      <c r="D35" s="22"/>
      <c r="E35" s="36"/>
      <c r="F35" s="32">
        <v>32669</v>
      </c>
      <c r="G35" s="36"/>
      <c r="H35" s="32">
        <v>45996</v>
      </c>
      <c r="I35" s="22"/>
    </row>
    <row r="36" spans="1:11" ht="15.75" thickBot="1" x14ac:dyDescent="0.3">
      <c r="A36" s="69" t="s">
        <v>24</v>
      </c>
      <c r="B36" s="69"/>
      <c r="C36" s="69"/>
      <c r="D36" s="69"/>
      <c r="E36" s="69"/>
      <c r="F36" s="75">
        <f>SUM(F23:F35)</f>
        <v>239626.413</v>
      </c>
      <c r="G36" s="75"/>
      <c r="H36" s="75">
        <f>SUM(H23:H35)</f>
        <v>374991.875</v>
      </c>
      <c r="I36" s="69"/>
      <c r="J36" s="16"/>
    </row>
    <row r="37" spans="1:11" x14ac:dyDescent="0.25">
      <c r="A37" s="76" t="s">
        <v>25</v>
      </c>
      <c r="B37" s="77"/>
      <c r="C37" s="77"/>
      <c r="D37" s="77"/>
      <c r="E37" s="77"/>
      <c r="F37" s="78"/>
      <c r="G37" s="78"/>
      <c r="H37" s="78"/>
      <c r="I37" s="77"/>
      <c r="J37" s="79"/>
    </row>
    <row r="38" spans="1:11" x14ac:dyDescent="0.25">
      <c r="A38" s="76" t="s">
        <v>26</v>
      </c>
      <c r="B38" s="77"/>
      <c r="C38" s="77"/>
      <c r="D38" s="77"/>
      <c r="E38" s="77"/>
      <c r="F38" s="78"/>
      <c r="G38" s="78"/>
      <c r="H38" s="78"/>
      <c r="I38" s="77"/>
      <c r="J38" s="79"/>
    </row>
    <row r="39" spans="1:11" x14ac:dyDescent="0.25">
      <c r="A39" s="76" t="s">
        <v>27</v>
      </c>
      <c r="B39" s="77"/>
      <c r="C39" s="77"/>
      <c r="D39" s="77"/>
      <c r="E39" s="77"/>
      <c r="F39" s="78"/>
      <c r="G39" s="78"/>
      <c r="H39" s="78"/>
      <c r="I39" s="77"/>
      <c r="J39" s="79"/>
    </row>
    <row r="40" spans="1:11" x14ac:dyDescent="0.25">
      <c r="A40" s="17"/>
      <c r="B40" s="8"/>
      <c r="C40" s="8"/>
      <c r="D40" s="8"/>
      <c r="E40" s="8"/>
      <c r="F40" s="16"/>
      <c r="G40" s="16"/>
      <c r="H40" s="16"/>
      <c r="I40" s="8"/>
    </row>
    <row r="41" spans="1:11" x14ac:dyDescent="0.25">
      <c r="A41" s="5" t="s">
        <v>28</v>
      </c>
    </row>
    <row r="42" spans="1:11" x14ac:dyDescent="0.25">
      <c r="A42" s="25" t="s">
        <v>82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 x14ac:dyDescent="0.25">
      <c r="A43" s="25" t="s">
        <v>29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x14ac:dyDescent="0.25">
      <c r="A44" s="25" t="s">
        <v>30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x14ac:dyDescent="0.25">
      <c r="A45" s="24" t="s">
        <v>31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x14ac:dyDescent="0.25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25">
      <c r="A47" s="24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25">
      <c r="A48" s="24" t="s">
        <v>34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5.75" thickBot="1" x14ac:dyDescent="0.3">
      <c r="A49" s="71"/>
      <c r="B49" s="71"/>
      <c r="C49" s="71"/>
      <c r="D49" s="71"/>
      <c r="E49" s="71"/>
      <c r="F49" s="71"/>
      <c r="G49" s="71"/>
      <c r="H49" s="71"/>
      <c r="I49" s="71"/>
      <c r="J49" s="24"/>
      <c r="K49" s="24"/>
    </row>
    <row r="50" spans="1:11" x14ac:dyDescent="0.25">
      <c r="A50" s="21"/>
      <c r="B50" s="21"/>
      <c r="C50" s="21"/>
      <c r="D50" s="21"/>
      <c r="E50" s="100" t="s">
        <v>35</v>
      </c>
      <c r="F50" s="100"/>
      <c r="G50" s="100"/>
      <c r="H50" s="21"/>
      <c r="I50" s="21"/>
      <c r="J50" s="21"/>
    </row>
    <row r="51" spans="1:11" x14ac:dyDescent="0.25">
      <c r="A51" s="22"/>
      <c r="B51" s="22"/>
      <c r="C51" s="22"/>
      <c r="D51" s="22"/>
      <c r="E51" s="23" t="s">
        <v>4</v>
      </c>
      <c r="F51" s="22"/>
      <c r="G51" s="23" t="s">
        <v>5</v>
      </c>
      <c r="H51" s="22"/>
      <c r="I51" s="22"/>
      <c r="J51" s="21"/>
    </row>
    <row r="52" spans="1:11" x14ac:dyDescent="0.25">
      <c r="A52" s="14" t="s">
        <v>36</v>
      </c>
      <c r="B52" s="14"/>
      <c r="C52" s="14"/>
      <c r="D52" s="14"/>
      <c r="E52" s="14"/>
      <c r="F52" s="14"/>
      <c r="G52" s="14"/>
      <c r="H52" s="14"/>
      <c r="I52" s="14"/>
      <c r="J52" s="24"/>
    </row>
    <row r="53" spans="1:11" x14ac:dyDescent="0.25">
      <c r="A53" s="25" t="s">
        <v>37</v>
      </c>
      <c r="B53" s="24"/>
      <c r="C53" s="24"/>
      <c r="D53" s="24"/>
      <c r="E53" s="26">
        <v>134366</v>
      </c>
      <c r="F53" s="24"/>
      <c r="G53" s="27">
        <v>236276</v>
      </c>
      <c r="H53" s="24"/>
      <c r="I53" s="24"/>
      <c r="J53" s="58"/>
    </row>
    <row r="54" spans="1:11" x14ac:dyDescent="0.25">
      <c r="A54" s="25" t="s">
        <v>38</v>
      </c>
      <c r="B54" s="24"/>
      <c r="C54" s="24"/>
      <c r="D54" s="24"/>
      <c r="E54" s="26">
        <v>38567</v>
      </c>
      <c r="F54" s="24"/>
      <c r="G54" s="27">
        <v>48305</v>
      </c>
      <c r="H54" s="24"/>
      <c r="I54" s="24"/>
      <c r="J54" s="58"/>
    </row>
    <row r="55" spans="1:11" x14ac:dyDescent="0.25">
      <c r="A55" s="25" t="s">
        <v>39</v>
      </c>
      <c r="B55" s="24"/>
      <c r="C55" s="24"/>
      <c r="D55" s="24"/>
      <c r="E55" s="26">
        <v>30558</v>
      </c>
      <c r="F55" s="24"/>
      <c r="G55" s="27">
        <v>251454</v>
      </c>
      <c r="H55" s="24"/>
      <c r="I55" s="24"/>
      <c r="J55" s="58"/>
    </row>
    <row r="56" spans="1:11" x14ac:dyDescent="0.25">
      <c r="A56" s="25" t="s">
        <v>40</v>
      </c>
      <c r="B56" s="24"/>
      <c r="C56" s="24"/>
      <c r="D56" s="24"/>
      <c r="E56" s="26">
        <v>0</v>
      </c>
      <c r="F56" s="24"/>
      <c r="G56" s="27">
        <v>0</v>
      </c>
      <c r="H56" s="24"/>
      <c r="I56" s="24"/>
      <c r="J56" s="58"/>
    </row>
    <row r="57" spans="1:11" x14ac:dyDescent="0.25">
      <c r="A57" s="25" t="s">
        <v>41</v>
      </c>
      <c r="B57" s="24"/>
      <c r="C57" s="24"/>
      <c r="D57" s="24"/>
      <c r="E57" s="26">
        <v>4887</v>
      </c>
      <c r="F57" s="24"/>
      <c r="G57" s="27">
        <v>7109</v>
      </c>
      <c r="H57" s="24"/>
      <c r="I57" s="24"/>
      <c r="J57" s="58"/>
    </row>
    <row r="58" spans="1:11" x14ac:dyDescent="0.25">
      <c r="A58" s="25" t="s">
        <v>42</v>
      </c>
      <c r="B58" s="24"/>
      <c r="C58" s="24"/>
      <c r="D58" s="24"/>
      <c r="E58" s="26">
        <v>10312</v>
      </c>
      <c r="F58" s="24"/>
      <c r="G58" s="27">
        <v>254176</v>
      </c>
      <c r="H58" s="24"/>
      <c r="I58" s="24"/>
      <c r="J58" s="58"/>
    </row>
    <row r="59" spans="1:11" x14ac:dyDescent="0.25">
      <c r="A59" s="25" t="s">
        <v>43</v>
      </c>
      <c r="B59" s="24"/>
      <c r="C59" s="24"/>
      <c r="D59" s="24"/>
      <c r="E59" s="26">
        <v>52508</v>
      </c>
      <c r="F59" s="24"/>
      <c r="G59" s="27">
        <v>106874</v>
      </c>
      <c r="H59" s="24"/>
      <c r="I59" s="24"/>
      <c r="J59" s="58"/>
    </row>
    <row r="60" spans="1:11" x14ac:dyDescent="0.25">
      <c r="A60" s="25" t="s">
        <v>44</v>
      </c>
      <c r="B60" s="24"/>
      <c r="C60" s="24"/>
      <c r="D60" s="24"/>
      <c r="E60" s="26">
        <v>32669</v>
      </c>
      <c r="F60" s="24"/>
      <c r="G60" s="27">
        <v>45993</v>
      </c>
      <c r="H60" s="24"/>
      <c r="I60" s="24"/>
      <c r="J60" s="58"/>
    </row>
    <row r="61" spans="1:11" x14ac:dyDescent="0.25">
      <c r="A61" s="25" t="s">
        <v>45</v>
      </c>
      <c r="B61" s="21"/>
      <c r="C61" s="21"/>
      <c r="D61" s="21"/>
      <c r="E61" s="28">
        <v>499</v>
      </c>
      <c r="F61" s="21"/>
      <c r="G61" s="29">
        <v>1005</v>
      </c>
      <c r="H61" s="21"/>
      <c r="I61" s="21"/>
      <c r="J61" s="30"/>
    </row>
    <row r="62" spans="1:11" x14ac:dyDescent="0.25">
      <c r="A62" s="14" t="s">
        <v>46</v>
      </c>
      <c r="B62" s="14"/>
      <c r="C62" s="14"/>
      <c r="D62" s="14"/>
      <c r="E62" s="14"/>
      <c r="F62" s="14"/>
      <c r="G62" s="14"/>
      <c r="H62" s="14"/>
      <c r="I62" s="14"/>
      <c r="J62" s="24"/>
    </row>
    <row r="63" spans="1:11" x14ac:dyDescent="0.25">
      <c r="A63" s="25" t="s">
        <v>47</v>
      </c>
      <c r="B63" s="24"/>
      <c r="C63" s="24"/>
      <c r="D63" s="24"/>
      <c r="E63" s="26">
        <f>E53*1.3846</f>
        <v>186043.1636</v>
      </c>
      <c r="F63" s="24"/>
      <c r="G63" s="27">
        <f>G53*1.3846</f>
        <v>327147.74960000004</v>
      </c>
      <c r="H63" s="94" t="s">
        <v>48</v>
      </c>
      <c r="I63" s="95"/>
      <c r="J63" s="24"/>
    </row>
    <row r="64" spans="1:11" x14ac:dyDescent="0.25">
      <c r="A64" s="19" t="s">
        <v>80</v>
      </c>
      <c r="B64" s="24"/>
      <c r="C64" s="24"/>
      <c r="D64" s="24"/>
      <c r="E64" s="24"/>
      <c r="F64" s="24"/>
      <c r="G64" s="31"/>
      <c r="H64" s="24"/>
      <c r="I64" s="24"/>
      <c r="J64" s="24"/>
    </row>
    <row r="65" spans="1:10" x14ac:dyDescent="0.25">
      <c r="A65" s="25" t="s">
        <v>49</v>
      </c>
      <c r="B65" s="24"/>
      <c r="C65" s="24"/>
      <c r="D65" s="24"/>
      <c r="E65" s="26">
        <f>0.85*(E54+E55+E56+E57)</f>
        <v>62910.2</v>
      </c>
      <c r="F65" s="24"/>
      <c r="G65" s="27">
        <f>0.85*(G54+G55+G56+G57)</f>
        <v>260837.8</v>
      </c>
      <c r="H65" s="101" t="s">
        <v>50</v>
      </c>
      <c r="I65" s="102"/>
      <c r="J65" s="102"/>
    </row>
    <row r="66" spans="1:10" x14ac:dyDescent="0.25">
      <c r="A66" s="19" t="s">
        <v>81</v>
      </c>
      <c r="B66" s="24"/>
      <c r="C66" s="24"/>
      <c r="D66" s="24"/>
      <c r="E66" s="26"/>
      <c r="F66" s="24"/>
      <c r="G66" s="27"/>
      <c r="H66" s="24"/>
      <c r="I66" s="24"/>
      <c r="J66" s="24"/>
    </row>
    <row r="67" spans="1:10" x14ac:dyDescent="0.25">
      <c r="A67" s="24" t="s">
        <v>51</v>
      </c>
      <c r="B67" s="24"/>
      <c r="C67" s="24"/>
      <c r="D67" s="24"/>
      <c r="E67" s="26">
        <f>-0.85*(E58+E59+E61)</f>
        <v>-53821.15</v>
      </c>
      <c r="F67" s="24"/>
      <c r="G67" s="27">
        <f>-0.85*(G58+G59+G61)</f>
        <v>-307746.75</v>
      </c>
      <c r="H67" s="103" t="s">
        <v>79</v>
      </c>
      <c r="I67" s="95"/>
      <c r="J67" s="95"/>
    </row>
    <row r="68" spans="1:10" x14ac:dyDescent="0.25">
      <c r="A68" s="19" t="s">
        <v>52</v>
      </c>
      <c r="B68" s="24"/>
      <c r="C68" s="24"/>
      <c r="D68" s="24"/>
      <c r="E68" s="24"/>
      <c r="F68" s="24"/>
      <c r="G68" s="31"/>
      <c r="H68" s="24"/>
      <c r="I68" s="24"/>
      <c r="J68" s="24"/>
    </row>
    <row r="69" spans="1:10" x14ac:dyDescent="0.25">
      <c r="A69" s="20" t="s">
        <v>53</v>
      </c>
      <c r="B69" s="21"/>
      <c r="C69" s="21"/>
      <c r="D69" s="21"/>
      <c r="E69" s="28">
        <f>((E60/0.2)-E59)*0.85*0.2</f>
        <v>18842.29</v>
      </c>
      <c r="F69" s="21"/>
      <c r="G69" s="29">
        <f>((G60/0.2)-G59)*0.85*0.2</f>
        <v>20925.47</v>
      </c>
      <c r="H69" s="21"/>
      <c r="I69" s="21"/>
      <c r="J69" s="33" t="s">
        <v>54</v>
      </c>
    </row>
    <row r="70" spans="1:10" x14ac:dyDescent="0.25">
      <c r="A70" s="14" t="s">
        <v>55</v>
      </c>
      <c r="B70" s="14"/>
      <c r="C70" s="14"/>
      <c r="D70" s="14"/>
      <c r="E70" s="15">
        <f>E63+E65+E67+E69</f>
        <v>213974.5036</v>
      </c>
      <c r="F70" s="14"/>
      <c r="G70" s="15">
        <f>G63+G65+G67+G69</f>
        <v>301164.2696</v>
      </c>
      <c r="H70" s="14"/>
      <c r="I70" s="14"/>
      <c r="J70" s="18"/>
    </row>
    <row r="71" spans="1:10" x14ac:dyDescent="0.25">
      <c r="A71" s="18" t="s">
        <v>56</v>
      </c>
      <c r="B71" s="21"/>
      <c r="C71" s="21"/>
      <c r="D71" s="21"/>
      <c r="E71" s="28"/>
      <c r="F71" s="21"/>
      <c r="G71" s="28"/>
      <c r="H71" s="21"/>
      <c r="I71" s="21"/>
      <c r="J71" s="21"/>
    </row>
    <row r="72" spans="1:10" x14ac:dyDescent="0.25">
      <c r="A72" s="24" t="s">
        <v>57</v>
      </c>
      <c r="B72" s="24"/>
      <c r="C72" s="24"/>
      <c r="D72" s="24"/>
      <c r="E72" s="26">
        <f>E70</f>
        <v>213974.5036</v>
      </c>
      <c r="F72" s="24"/>
      <c r="G72" s="27">
        <f>G70</f>
        <v>301164.2696</v>
      </c>
      <c r="H72" s="24"/>
      <c r="I72" s="58"/>
      <c r="J72" s="24"/>
    </row>
    <row r="73" spans="1:10" x14ac:dyDescent="0.25">
      <c r="A73" s="24" t="s">
        <v>58</v>
      </c>
      <c r="B73" s="24"/>
      <c r="C73" s="24"/>
      <c r="D73" s="24"/>
      <c r="E73" s="26">
        <f>F36</f>
        <v>239626.413</v>
      </c>
      <c r="F73" s="24"/>
      <c r="G73" s="26">
        <f>H36</f>
        <v>374991.875</v>
      </c>
      <c r="H73" s="24"/>
      <c r="I73" s="58"/>
      <c r="J73" s="24"/>
    </row>
    <row r="74" spans="1:10" x14ac:dyDescent="0.25">
      <c r="A74" s="24" t="s">
        <v>59</v>
      </c>
      <c r="B74" s="24"/>
      <c r="C74" s="24"/>
      <c r="D74" s="24"/>
      <c r="E74" s="26">
        <f>0.85*E73</f>
        <v>203682.45105</v>
      </c>
      <c r="F74" s="24"/>
      <c r="G74" s="26">
        <f>0.85*G73</f>
        <v>318743.09375</v>
      </c>
      <c r="H74" s="94" t="s">
        <v>60</v>
      </c>
      <c r="I74" s="95"/>
      <c r="J74" s="24"/>
    </row>
    <row r="75" spans="1:10" x14ac:dyDescent="0.25">
      <c r="A75" s="24" t="s">
        <v>61</v>
      </c>
      <c r="B75" s="24"/>
      <c r="C75" s="24"/>
      <c r="D75" s="24"/>
      <c r="E75" s="26">
        <f>E72-E74</f>
        <v>10292.052549999993</v>
      </c>
      <c r="F75" s="24"/>
      <c r="G75" s="26">
        <f>G72-G74</f>
        <v>-17578.82415</v>
      </c>
      <c r="H75" s="94" t="s">
        <v>62</v>
      </c>
      <c r="I75" s="95"/>
      <c r="J75" s="24"/>
    </row>
    <row r="76" spans="1:10" x14ac:dyDescent="0.25">
      <c r="A76" s="24" t="s">
        <v>63</v>
      </c>
      <c r="B76" s="24"/>
      <c r="C76" s="24"/>
      <c r="D76" s="24"/>
      <c r="E76" s="26">
        <f>0.7*E75</f>
        <v>7204.4367849999944</v>
      </c>
      <c r="F76" s="24"/>
      <c r="G76" s="26">
        <f>0.7*G75</f>
        <v>-12305.176905</v>
      </c>
      <c r="H76" s="94" t="s">
        <v>64</v>
      </c>
      <c r="I76" s="95"/>
      <c r="J76" s="24"/>
    </row>
    <row r="77" spans="1:10" ht="15.75" thickBot="1" x14ac:dyDescent="0.3">
      <c r="A77" s="69" t="s">
        <v>65</v>
      </c>
      <c r="B77" s="69"/>
      <c r="C77" s="69"/>
      <c r="D77" s="69"/>
      <c r="E77" s="70">
        <f>ROUND((E73+E76)/E73,3)</f>
        <v>1.03</v>
      </c>
      <c r="F77" s="70"/>
      <c r="G77" s="70">
        <f>ROUND((G73+G76)/G73,3)</f>
        <v>0.96699999999999997</v>
      </c>
      <c r="H77" s="96" t="s">
        <v>66</v>
      </c>
      <c r="I77" s="97"/>
      <c r="J77" s="11"/>
    </row>
    <row r="78" spans="1:10" x14ac:dyDescent="0.25">
      <c r="A78" s="37"/>
      <c r="B78" s="21"/>
      <c r="C78" s="21"/>
      <c r="D78" s="21"/>
      <c r="E78" s="38"/>
      <c r="F78" s="38"/>
      <c r="G78" s="38"/>
      <c r="H78" s="21"/>
      <c r="I78" s="30"/>
      <c r="J78" s="21"/>
    </row>
    <row r="79" spans="1:10" x14ac:dyDescent="0.25">
      <c r="A79" s="5" t="s">
        <v>67</v>
      </c>
    </row>
    <row r="80" spans="1:10" x14ac:dyDescent="0.25">
      <c r="A80" s="5"/>
    </row>
    <row r="81" spans="1:7" x14ac:dyDescent="0.25">
      <c r="A81" s="5"/>
    </row>
    <row r="82" spans="1:7" x14ac:dyDescent="0.25">
      <c r="A82" s="5"/>
    </row>
    <row r="83" spans="1:7" x14ac:dyDescent="0.25">
      <c r="A83" s="5"/>
    </row>
    <row r="84" spans="1:7" ht="15.75" thickBot="1" x14ac:dyDescent="0.3">
      <c r="A84" s="5"/>
    </row>
    <row r="85" spans="1:7" x14ac:dyDescent="0.25">
      <c r="A85" s="64"/>
      <c r="B85" s="64"/>
      <c r="C85" s="64"/>
      <c r="D85" s="64"/>
      <c r="E85" s="65" t="s">
        <v>78</v>
      </c>
      <c r="F85" s="65"/>
      <c r="G85" s="66" t="s">
        <v>5</v>
      </c>
    </row>
    <row r="86" spans="1:7" x14ac:dyDescent="0.25">
      <c r="A86" s="20" t="s">
        <v>68</v>
      </c>
      <c r="B86" s="21"/>
      <c r="C86" s="21"/>
      <c r="D86" s="21"/>
      <c r="E86" s="27">
        <v>56772</v>
      </c>
      <c r="F86" s="24"/>
      <c r="G86" s="39">
        <v>97094</v>
      </c>
    </row>
    <row r="87" spans="1:7" x14ac:dyDescent="0.25">
      <c r="A87" s="20" t="s">
        <v>24</v>
      </c>
      <c r="B87" s="24"/>
      <c r="C87" s="24"/>
      <c r="D87" s="24"/>
      <c r="E87" s="27">
        <f>F36</f>
        <v>239626.413</v>
      </c>
      <c r="F87" s="24"/>
      <c r="G87" s="40">
        <f>H36</f>
        <v>374991.875</v>
      </c>
    </row>
    <row r="88" spans="1:7" x14ac:dyDescent="0.25">
      <c r="A88" s="25" t="s">
        <v>69</v>
      </c>
      <c r="B88" s="24"/>
      <c r="C88" s="24"/>
      <c r="D88" s="24"/>
      <c r="E88" s="57">
        <f>ROUND((E73+E76)/E73,3)</f>
        <v>1.03</v>
      </c>
      <c r="F88" s="25"/>
      <c r="G88" s="57">
        <f>ROUND((G73+G76)/G73,3)</f>
        <v>0.96699999999999997</v>
      </c>
    </row>
    <row r="89" spans="1:7" x14ac:dyDescent="0.25">
      <c r="A89" s="25" t="s">
        <v>70</v>
      </c>
      <c r="B89" s="24"/>
      <c r="C89" s="24"/>
      <c r="D89" s="24"/>
      <c r="E89" s="27"/>
      <c r="F89" s="24"/>
      <c r="G89" s="40"/>
    </row>
    <row r="90" spans="1:7" x14ac:dyDescent="0.25">
      <c r="A90" s="20" t="s">
        <v>71</v>
      </c>
      <c r="B90" s="24"/>
      <c r="C90" s="24"/>
      <c r="D90" s="24"/>
      <c r="E90" s="27"/>
      <c r="F90" s="24"/>
      <c r="G90" s="40"/>
    </row>
    <row r="91" spans="1:7" x14ac:dyDescent="0.25">
      <c r="A91" s="35" t="s">
        <v>72</v>
      </c>
      <c r="B91" s="24"/>
      <c r="C91" s="24"/>
      <c r="D91" s="24"/>
      <c r="E91" s="27">
        <v>245212</v>
      </c>
      <c r="F91" s="24"/>
      <c r="G91" s="40">
        <v>360258.94555956719</v>
      </c>
    </row>
    <row r="92" spans="1:7" x14ac:dyDescent="0.25">
      <c r="A92" s="35" t="s">
        <v>73</v>
      </c>
      <c r="B92" s="24"/>
      <c r="C92" s="24"/>
      <c r="D92" s="24"/>
      <c r="E92" s="27">
        <f>ROUND((E91/E86)*1000,0)</f>
        <v>4319</v>
      </c>
      <c r="F92" s="27"/>
      <c r="G92" s="39">
        <f t="shared" ref="G92" si="2">ROUND((G91/G86)*1000,0)</f>
        <v>3710</v>
      </c>
    </row>
    <row r="93" spans="1:7" x14ac:dyDescent="0.25">
      <c r="A93" s="25" t="s">
        <v>74</v>
      </c>
      <c r="B93" s="24"/>
      <c r="C93" s="24"/>
      <c r="D93" s="24"/>
      <c r="E93" s="27">
        <v>4069</v>
      </c>
      <c r="F93" s="24"/>
      <c r="G93" s="40">
        <v>4069</v>
      </c>
    </row>
    <row r="94" spans="1:7" x14ac:dyDescent="0.25">
      <c r="A94" s="72" t="s">
        <v>75</v>
      </c>
      <c r="B94" s="72"/>
      <c r="C94" s="72"/>
      <c r="D94" s="72"/>
      <c r="E94" s="72"/>
      <c r="F94" s="72"/>
      <c r="G94" s="72"/>
    </row>
    <row r="95" spans="1:7" ht="15.75" thickBot="1" x14ac:dyDescent="0.3">
      <c r="A95" s="63" t="s">
        <v>76</v>
      </c>
      <c r="B95" s="63"/>
      <c r="C95" s="63"/>
      <c r="D95" s="63"/>
      <c r="E95" s="63">
        <f>E92-E93</f>
        <v>250</v>
      </c>
      <c r="F95" s="63"/>
      <c r="G95" s="63">
        <f>G92-G93</f>
        <v>-359</v>
      </c>
    </row>
    <row r="96" spans="1:7" x14ac:dyDescent="0.25"/>
    <row r="97" x14ac:dyDescent="0.25"/>
    <row r="98" x14ac:dyDescent="0.25"/>
    <row r="99" x14ac:dyDescent="0.25"/>
    <row r="100" x14ac:dyDescent="0.25"/>
    <row r="101" x14ac:dyDescent="0.25"/>
    <row r="102" hidden="1" x14ac:dyDescent="0.25"/>
    <row r="103" hidden="1" x14ac:dyDescent="0.25"/>
    <row r="104" x14ac:dyDescent="0.25"/>
  </sheetData>
  <mergeCells count="10">
    <mergeCell ref="H74:I74"/>
    <mergeCell ref="H75:I75"/>
    <mergeCell ref="H76:I76"/>
    <mergeCell ref="H77:I77"/>
    <mergeCell ref="E19:F19"/>
    <mergeCell ref="G19:H19"/>
    <mergeCell ref="E50:G50"/>
    <mergeCell ref="H63:I63"/>
    <mergeCell ref="H65:J65"/>
    <mergeCell ref="H67:J67"/>
  </mergeCells>
  <pageMargins left="0.7" right="0.7" top="0.75" bottom="0.75" header="0.3" footer="0.3"/>
  <pageSetup paperSize="9" scale="95" orientation="portrait" r:id="rId1"/>
  <rowBreaks count="1" manualBreakCount="1">
    <brk id="48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r:id="rId5">
            <anchor moveWithCells="1">
              <from>
                <xdr:col>0</xdr:col>
                <xdr:colOff>57150</xdr:colOff>
                <xdr:row>7</xdr:row>
                <xdr:rowOff>142875</xdr:rowOff>
              </from>
              <to>
                <xdr:col>9</xdr:col>
                <xdr:colOff>285750</xdr:colOff>
                <xdr:row>17</xdr:row>
                <xdr:rowOff>171450</xdr:rowOff>
              </to>
            </anchor>
          </objectPr>
        </oleObject>
      </mc:Choice>
      <mc:Fallback>
        <oleObject progId="Word.Document.12" shapeId="5121" r:id="rId4"/>
      </mc:Fallback>
    </mc:AlternateContent>
    <mc:AlternateContent xmlns:mc="http://schemas.openxmlformats.org/markup-compatibility/2006">
      <mc:Choice Requires="x14">
        <oleObject progId="Word.Document.12" shapeId="5122" r:id="rId6">
          <objectPr defaultSize="0" r:id="rId7">
            <anchor moveWithCells="1">
              <from>
                <xdr:col>0</xdr:col>
                <xdr:colOff>47625</xdr:colOff>
                <xdr:row>3</xdr:row>
                <xdr:rowOff>0</xdr:rowOff>
              </from>
              <to>
                <xdr:col>9</xdr:col>
                <xdr:colOff>352425</xdr:colOff>
                <xdr:row>6</xdr:row>
                <xdr:rowOff>66675</xdr:rowOff>
              </to>
            </anchor>
          </objectPr>
        </oleObject>
      </mc:Choice>
      <mc:Fallback>
        <oleObject progId="Word.Document.12" shapeId="5122" r:id="rId6"/>
      </mc:Fallback>
    </mc:AlternateContent>
    <mc:AlternateContent xmlns:mc="http://schemas.openxmlformats.org/markup-compatibility/2006">
      <mc:Choice Requires="x14">
        <oleObject progId="Word.Document.12" shapeId="5123" r:id="rId8">
          <objectPr defaultSize="0" r:id="rId9">
            <anchor moveWithCells="1">
              <from>
                <xdr:col>0</xdr:col>
                <xdr:colOff>76200</xdr:colOff>
                <xdr:row>79</xdr:row>
                <xdr:rowOff>66675</xdr:rowOff>
              </from>
              <to>
                <xdr:col>9</xdr:col>
                <xdr:colOff>485775</xdr:colOff>
                <xdr:row>83</xdr:row>
                <xdr:rowOff>66675</xdr:rowOff>
              </to>
            </anchor>
          </objectPr>
        </oleObject>
      </mc:Choice>
      <mc:Fallback>
        <oleObject progId="Word.Document.12" shapeId="5123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zoomScaleNormal="100" workbookViewId="0"/>
  </sheetViews>
  <sheetFormatPr defaultColWidth="0" defaultRowHeight="15" zeroHeight="1" x14ac:dyDescent="0.25"/>
  <cols>
    <col min="1" max="1" width="28.28515625" customWidth="1"/>
    <col min="2" max="2" width="14" customWidth="1"/>
    <col min="3" max="3" width="12.28515625" customWidth="1"/>
    <col min="4" max="4" width="11.7109375" customWidth="1"/>
    <col min="5" max="5" width="13.42578125" customWidth="1"/>
    <col min="6" max="6" width="17.140625" customWidth="1"/>
    <col min="7" max="7" width="9.140625" customWidth="1"/>
    <col min="8" max="16384" width="9.140625" hidden="1"/>
  </cols>
  <sheetData>
    <row r="1" spans="1:6" ht="12.75" customHeight="1" x14ac:dyDescent="0.25"/>
    <row r="2" spans="1:6" ht="15.75" x14ac:dyDescent="0.25">
      <c r="A2" s="3" t="s">
        <v>133</v>
      </c>
    </row>
    <row r="3" spans="1:6" ht="12.75" customHeight="1" x14ac:dyDescent="0.25">
      <c r="A3" s="3"/>
    </row>
    <row r="4" spans="1:6" ht="15" customHeight="1" x14ac:dyDescent="0.25">
      <c r="A4" s="7" t="s">
        <v>136</v>
      </c>
    </row>
    <row r="5" spans="1:6" x14ac:dyDescent="0.25">
      <c r="A5" s="7" t="s">
        <v>137</v>
      </c>
    </row>
    <row r="6" spans="1:6" x14ac:dyDescent="0.25">
      <c r="A6" t="s">
        <v>138</v>
      </c>
    </row>
    <row r="7" spans="1:6" ht="15.75" thickBot="1" x14ac:dyDescent="0.3">
      <c r="A7" s="85"/>
      <c r="B7" s="68"/>
      <c r="C7" s="68"/>
      <c r="D7" s="68"/>
      <c r="E7" s="68"/>
      <c r="F7" s="68"/>
    </row>
    <row r="8" spans="1:6" x14ac:dyDescent="0.25">
      <c r="A8" s="18" t="s">
        <v>2</v>
      </c>
      <c r="B8" s="83" t="s">
        <v>83</v>
      </c>
      <c r="C8" s="84" t="s">
        <v>84</v>
      </c>
      <c r="D8" s="84" t="s">
        <v>85</v>
      </c>
      <c r="E8" s="84" t="s">
        <v>86</v>
      </c>
      <c r="F8" s="84" t="s">
        <v>87</v>
      </c>
    </row>
    <row r="9" spans="1:6" x14ac:dyDescent="0.25">
      <c r="A9" s="41"/>
      <c r="B9" s="42" t="s">
        <v>88</v>
      </c>
      <c r="C9" s="42" t="s">
        <v>89</v>
      </c>
      <c r="D9" s="42" t="s">
        <v>90</v>
      </c>
      <c r="E9" s="42" t="s">
        <v>91</v>
      </c>
      <c r="F9" s="42" t="s">
        <v>92</v>
      </c>
    </row>
    <row r="10" spans="1:6" x14ac:dyDescent="0.25">
      <c r="A10" s="41"/>
      <c r="B10" s="42" t="s">
        <v>10</v>
      </c>
      <c r="C10" s="42" t="s">
        <v>93</v>
      </c>
      <c r="D10" s="42" t="s">
        <v>94</v>
      </c>
      <c r="E10" s="43" t="s">
        <v>124</v>
      </c>
      <c r="F10" s="42" t="s">
        <v>95</v>
      </c>
    </row>
    <row r="11" spans="1:6" ht="17.25" x14ac:dyDescent="0.25">
      <c r="A11" s="44"/>
      <c r="B11" s="56"/>
      <c r="C11" s="82" t="s">
        <v>135</v>
      </c>
      <c r="D11" s="13" t="s">
        <v>96</v>
      </c>
      <c r="E11" s="13"/>
      <c r="F11" s="13" t="s">
        <v>10</v>
      </c>
    </row>
    <row r="12" spans="1:6" x14ac:dyDescent="0.25">
      <c r="A12" s="14" t="s">
        <v>97</v>
      </c>
      <c r="B12" s="15">
        <v>20266647</v>
      </c>
      <c r="C12" s="15"/>
      <c r="D12" s="15"/>
      <c r="E12" s="15"/>
      <c r="F12" s="15">
        <v>20266640.117000002</v>
      </c>
    </row>
    <row r="13" spans="1:6" x14ac:dyDescent="0.25">
      <c r="A13" s="41" t="s">
        <v>98</v>
      </c>
      <c r="B13" s="46" t="s">
        <v>99</v>
      </c>
      <c r="C13" s="45">
        <v>23866</v>
      </c>
      <c r="D13" s="45">
        <v>100</v>
      </c>
      <c r="E13" s="45">
        <v>799779</v>
      </c>
      <c r="F13" s="45">
        <v>19087525.614</v>
      </c>
    </row>
    <row r="14" spans="1:6" x14ac:dyDescent="0.25">
      <c r="A14" s="41" t="s">
        <v>100</v>
      </c>
      <c r="B14" s="46" t="s">
        <v>99</v>
      </c>
      <c r="C14" s="45">
        <v>1151</v>
      </c>
      <c r="D14" s="45">
        <v>125</v>
      </c>
      <c r="E14" s="45">
        <v>999724</v>
      </c>
      <c r="F14" s="45">
        <v>1150682.324</v>
      </c>
    </row>
    <row r="15" spans="1:6" x14ac:dyDescent="0.25">
      <c r="A15" s="41" t="s">
        <v>101</v>
      </c>
      <c r="B15" s="46" t="s">
        <v>99</v>
      </c>
      <c r="C15" s="45">
        <v>79</v>
      </c>
      <c r="D15" s="45">
        <v>45</v>
      </c>
      <c r="E15" s="45">
        <v>359901</v>
      </c>
      <c r="F15" s="45">
        <v>28432.179</v>
      </c>
    </row>
    <row r="16" spans="1:6" x14ac:dyDescent="0.25">
      <c r="A16" s="15" t="s">
        <v>20</v>
      </c>
      <c r="B16" s="15">
        <v>6128593</v>
      </c>
      <c r="C16" s="86">
        <v>32149</v>
      </c>
      <c r="D16" s="86">
        <v>100</v>
      </c>
      <c r="E16" s="86">
        <v>190631</v>
      </c>
      <c r="F16" s="15">
        <v>6128596.0190000003</v>
      </c>
    </row>
    <row r="17" spans="1:6" x14ac:dyDescent="0.25">
      <c r="A17" s="15" t="s">
        <v>102</v>
      </c>
      <c r="B17" s="15">
        <v>4266939</v>
      </c>
      <c r="C17" s="15"/>
      <c r="D17" s="15"/>
      <c r="E17" s="15"/>
      <c r="F17" s="15">
        <v>4266941.5690000001</v>
      </c>
    </row>
    <row r="18" spans="1:6" x14ac:dyDescent="0.25">
      <c r="A18" s="41" t="s">
        <v>103</v>
      </c>
      <c r="B18" s="46" t="s">
        <v>99</v>
      </c>
      <c r="C18" s="45">
        <v>9774</v>
      </c>
      <c r="D18" s="45">
        <v>100</v>
      </c>
      <c r="E18" s="45">
        <v>244657</v>
      </c>
      <c r="F18" s="45">
        <v>2391277.5180000002</v>
      </c>
    </row>
    <row r="19" spans="1:6" x14ac:dyDescent="0.25">
      <c r="A19" s="41" t="s">
        <v>104</v>
      </c>
      <c r="B19" s="46" t="s">
        <v>99</v>
      </c>
      <c r="C19" s="45">
        <v>4799</v>
      </c>
      <c r="D19" s="45">
        <v>55</v>
      </c>
      <c r="E19" s="45">
        <v>134561</v>
      </c>
      <c r="F19" s="45">
        <v>645758.23899999994</v>
      </c>
    </row>
    <row r="20" spans="1:6" x14ac:dyDescent="0.25">
      <c r="A20" s="41" t="s">
        <v>105</v>
      </c>
      <c r="B20" s="46" t="s">
        <v>99</v>
      </c>
      <c r="C20" s="45">
        <v>3445</v>
      </c>
      <c r="D20" s="45">
        <v>25</v>
      </c>
      <c r="E20" s="45">
        <v>61164</v>
      </c>
      <c r="F20" s="45">
        <v>210709.98</v>
      </c>
    </row>
    <row r="21" spans="1:6" x14ac:dyDescent="0.25">
      <c r="A21" s="41" t="s">
        <v>106</v>
      </c>
      <c r="B21" s="46" t="s">
        <v>99</v>
      </c>
      <c r="C21" s="45">
        <v>8796</v>
      </c>
      <c r="D21" s="45">
        <v>25</v>
      </c>
      <c r="E21" s="45">
        <v>61164</v>
      </c>
      <c r="F21" s="45">
        <v>537998.54399999999</v>
      </c>
    </row>
    <row r="22" spans="1:6" x14ac:dyDescent="0.25">
      <c r="A22" s="41" t="s">
        <v>107</v>
      </c>
      <c r="B22" s="46" t="s">
        <v>99</v>
      </c>
      <c r="C22" s="45">
        <v>19668</v>
      </c>
      <c r="D22" s="45">
        <v>10</v>
      </c>
      <c r="E22" s="45">
        <v>24466</v>
      </c>
      <c r="F22" s="45">
        <v>481197.288</v>
      </c>
    </row>
    <row r="23" spans="1:6" x14ac:dyDescent="0.25">
      <c r="A23" s="15" t="s">
        <v>108</v>
      </c>
      <c r="B23" s="15">
        <v>3718619</v>
      </c>
      <c r="C23" s="15"/>
      <c r="D23" s="15"/>
      <c r="E23" s="15"/>
      <c r="F23" s="15">
        <v>3718611.3449999997</v>
      </c>
    </row>
    <row r="24" spans="1:6" x14ac:dyDescent="0.25">
      <c r="A24" s="41" t="s">
        <v>109</v>
      </c>
      <c r="B24" s="46" t="s">
        <v>99</v>
      </c>
      <c r="C24" s="47">
        <v>3903</v>
      </c>
      <c r="D24" s="47">
        <v>100</v>
      </c>
      <c r="E24" s="45">
        <v>313887</v>
      </c>
      <c r="F24" s="47">
        <v>1225100.9609999999</v>
      </c>
    </row>
    <row r="25" spans="1:6" x14ac:dyDescent="0.25">
      <c r="A25" s="41" t="s">
        <v>110</v>
      </c>
      <c r="B25" s="46" t="s">
        <v>99</v>
      </c>
      <c r="C25" s="47">
        <v>15888</v>
      </c>
      <c r="D25" s="47">
        <v>50</v>
      </c>
      <c r="E25" s="45">
        <v>156943</v>
      </c>
      <c r="F25" s="47">
        <v>2493510.3840000001</v>
      </c>
    </row>
    <row r="26" spans="1:6" ht="15.75" thickBot="1" x14ac:dyDescent="0.3">
      <c r="A26" s="87" t="s">
        <v>111</v>
      </c>
      <c r="B26" s="87">
        <v>34380798</v>
      </c>
      <c r="C26" s="87"/>
      <c r="D26" s="87"/>
      <c r="E26" s="87"/>
      <c r="F26" s="87">
        <v>34380789.050000004</v>
      </c>
    </row>
    <row r="27" spans="1:6" s="79" customFormat="1" ht="11.25" x14ac:dyDescent="0.2">
      <c r="A27" s="88" t="s">
        <v>139</v>
      </c>
      <c r="B27" s="81"/>
      <c r="C27" s="81"/>
      <c r="D27" s="81"/>
      <c r="E27" s="81"/>
      <c r="F27" s="89"/>
    </row>
    <row r="28" spans="1:6" s="79" customFormat="1" ht="11.25" x14ac:dyDescent="0.2">
      <c r="A28" s="88" t="s">
        <v>112</v>
      </c>
      <c r="B28" s="81"/>
      <c r="C28" s="81"/>
      <c r="D28" s="81"/>
      <c r="E28" s="81"/>
      <c r="F28" s="89"/>
    </row>
    <row r="29" spans="1:6" s="79" customFormat="1" ht="11.25" x14ac:dyDescent="0.2">
      <c r="A29" s="76" t="s">
        <v>113</v>
      </c>
      <c r="B29" s="81"/>
      <c r="C29" s="81"/>
      <c r="D29" s="81"/>
      <c r="E29" s="81"/>
      <c r="F29" s="89"/>
    </row>
    <row r="30" spans="1:6" ht="16.5" thickBot="1" x14ac:dyDescent="0.3">
      <c r="A30" s="91" t="s">
        <v>140</v>
      </c>
      <c r="B30" s="92"/>
      <c r="C30" s="92"/>
      <c r="D30" s="92"/>
      <c r="E30" s="92"/>
      <c r="F30" s="50"/>
    </row>
    <row r="31" spans="1:6" ht="15.75" x14ac:dyDescent="0.25">
      <c r="A31" s="51"/>
      <c r="B31" s="49" t="s">
        <v>8</v>
      </c>
      <c r="C31" s="104" t="s">
        <v>114</v>
      </c>
      <c r="D31" s="105"/>
      <c r="E31" s="49" t="s">
        <v>8</v>
      </c>
    </row>
    <row r="32" spans="1:6" ht="15.75" x14ac:dyDescent="0.25">
      <c r="A32" s="52"/>
      <c r="B32" s="53" t="s">
        <v>115</v>
      </c>
      <c r="C32" s="54" t="s">
        <v>116</v>
      </c>
      <c r="D32" s="54" t="s">
        <v>117</v>
      </c>
      <c r="E32" s="53" t="s">
        <v>118</v>
      </c>
    </row>
    <row r="33" spans="1:6" x14ac:dyDescent="0.25">
      <c r="A33" s="37" t="s">
        <v>119</v>
      </c>
      <c r="B33" s="48">
        <f>53262440-3681</f>
        <v>53258759</v>
      </c>
      <c r="C33" s="49"/>
      <c r="D33" s="49"/>
      <c r="E33" s="50"/>
    </row>
    <row r="34" spans="1:6" x14ac:dyDescent="0.25">
      <c r="A34" s="37" t="s">
        <v>120</v>
      </c>
      <c r="B34" s="48">
        <v>-14404723</v>
      </c>
      <c r="C34" s="49"/>
      <c r="D34" s="49"/>
      <c r="E34" s="50"/>
    </row>
    <row r="35" spans="1:6" ht="15.75" thickBot="1" x14ac:dyDescent="0.3">
      <c r="A35" s="93" t="s">
        <v>121</v>
      </c>
      <c r="B35" s="87">
        <f>B33+B34</f>
        <v>38854036</v>
      </c>
      <c r="C35" s="93">
        <f>[1]Konstanter!$B$6</f>
        <v>0.999</v>
      </c>
      <c r="D35" s="93">
        <f>[1]Konstanter!$D$6</f>
        <v>1.01</v>
      </c>
      <c r="E35" s="87">
        <f>B35*C35*D35</f>
        <v>39203333.783640005</v>
      </c>
      <c r="F35" s="90"/>
    </row>
    <row r="36" spans="1:6" x14ac:dyDescent="0.25">
      <c r="A36" s="80" t="s">
        <v>122</v>
      </c>
      <c r="B36" s="81"/>
      <c r="C36" s="81"/>
      <c r="D36" s="49"/>
      <c r="E36" s="49"/>
      <c r="F36" s="49"/>
    </row>
    <row r="37" spans="1:6" x14ac:dyDescent="0.25">
      <c r="A37" s="80" t="s">
        <v>123</v>
      </c>
      <c r="B37" s="55"/>
      <c r="C37" s="79"/>
    </row>
    <row r="38" spans="1:6" hidden="1" x14ac:dyDescent="0.25"/>
    <row r="39" spans="1:6" hidden="1" x14ac:dyDescent="0.25"/>
  </sheetData>
  <mergeCells count="1">
    <mergeCell ref="C31:D31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Innehåll</vt:lpstr>
      <vt:lpstr>Tabell 1</vt:lpstr>
      <vt:lpstr>Tabell 2</vt:lpstr>
      <vt:lpstr>'Tabell 2'!Utskriftsområde</vt:lpstr>
    </vt:vector>
  </TitlesOfParts>
  <Company>SCB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Grönborg Nina NR/OEM-Ö</cp:lastModifiedBy>
  <cp:lastPrinted>2014-08-22T08:51:22Z</cp:lastPrinted>
  <dcterms:created xsi:type="dcterms:W3CDTF">2012-10-25T11:29:47Z</dcterms:created>
  <dcterms:modified xsi:type="dcterms:W3CDTF">2015-09-21T11:50:55Z</dcterms:modified>
</cp:coreProperties>
</file>