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28860" windowHeight="6480" firstSheet="1" activeTab="1"/>
  </bookViews>
  <sheets>
    <sheet name="Blad2" sheetId="1" state="hidden" r:id="rId1"/>
    <sheet name="Blad1" sheetId="2" r:id="rId2"/>
    <sheet name="Blad3" sheetId="3" r:id="rId3"/>
  </sheets>
  <definedNames>
    <definedName name="_xlnm.Print_Area" localSheetId="1">'Blad1'!$A$1:$D$44</definedName>
    <definedName name="_xlnm.Print_Titles" localSheetId="0">'Blad2'!$B:$B</definedName>
  </definedNames>
  <calcPr fullCalcOnLoad="1"/>
</workbook>
</file>

<file path=xl/sharedStrings.xml><?xml version="1.0" encoding="utf-8"?>
<sst xmlns="http://schemas.openxmlformats.org/spreadsheetml/2006/main" count="1035" uniqueCount="708">
  <si>
    <t>Upplands Väsby</t>
  </si>
  <si>
    <t>Folkmängd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</si>
  <si>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</si>
  <si>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</si>
  <si>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</si>
  <si>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</si>
  <si>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</si>
  <si>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</si>
  <si>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</si>
  <si>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</si>
  <si>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</si>
  <si>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</si>
  <si>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</si>
  <si>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</si>
  <si>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</si>
  <si>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</si>
  <si>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</si>
  <si>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</si>
  <si>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</si>
  <si>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</si>
  <si>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</si>
  <si>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</si>
  <si>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</si>
  <si>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</si>
  <si>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</si>
  <si>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</si>
  <si>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</si>
  <si>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</si>
  <si>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</si>
  <si>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</si>
  <si>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</si>
  <si>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</si>
  <si>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</si>
  <si>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</si>
  <si>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</si>
  <si>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</si>
  <si>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</si>
  <si>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</si>
  <si>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</si>
  <si>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</si>
  <si>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</si>
  <si>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</si>
  <si>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</si>
  <si>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</si>
  <si>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</si>
  <si>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</si>
  <si>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</si>
  <si>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</si>
  <si>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</si>
  <si>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</si>
  <si>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</si>
  <si>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</si>
  <si>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</si>
  <si>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</si>
  <si>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</si>
  <si>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</si>
  <si>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</si>
  <si>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</si>
  <si>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</si>
  <si>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</si>
  <si>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</si>
  <si>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</si>
  <si>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</si>
  <si>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</si>
  <si>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</si>
  <si>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</si>
  <si>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</si>
  <si>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</si>
  <si>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</si>
  <si>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</si>
  <si>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</si>
  <si>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</si>
  <si>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</si>
  <si>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</si>
  <si>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</si>
  <si>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</si>
  <si>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</si>
  <si>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</si>
  <si>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</si>
  <si>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</si>
  <si>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</si>
  <si>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</si>
  <si>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</si>
  <si>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</si>
  <si>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</si>
  <si>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</si>
  <si>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</si>
  <si>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</si>
  <si>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</si>
  <si>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</si>
  <si>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</si>
  <si>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</si>
  <si>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</si>
  <si>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</si>
  <si>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</si>
  <si>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</si>
  <si>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</si>
  <si>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</si>
  <si>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</si>
  <si>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</si>
  <si>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</si>
  <si>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</si>
  <si>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</si>
  <si>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</si>
  <si>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</si>
  <si>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</si>
  <si>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</si>
  <si>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</si>
  <si>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</si>
  <si>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</si>
  <si>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</si>
  <si>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</si>
  <si>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</si>
  <si>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</si>
  <si>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</si>
  <si>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</si>
  <si>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</si>
  <si>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</si>
  <si>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</si>
  <si>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</si>
  <si>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</si>
  <si>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</si>
  <si>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</si>
  <si>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</si>
  <si>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</si>
  <si>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</si>
  <si>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</si>
  <si>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</si>
  <si>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</si>
  <si>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</si>
  <si>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</si>
  <si>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</si>
  <si>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</si>
  <si>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</si>
  <si>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</si>
  <si>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</si>
  <si>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</si>
  <si>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</si>
  <si>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</si>
  <si>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</si>
  <si>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</si>
  <si>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</si>
  <si>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</si>
  <si>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</si>
  <si>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</si>
  <si>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</si>
  <si>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</si>
  <si>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</si>
  <si>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</si>
  <si>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</si>
  <si>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</si>
  <si>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</si>
  <si>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</si>
  <si>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</si>
  <si>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</si>
  <si>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</si>
  <si>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</si>
  <si>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</si>
  <si>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</si>
  <si>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</si>
  <si>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</si>
  <si>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</si>
  <si>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</si>
  <si>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</si>
  <si>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</si>
  <si>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</si>
  <si>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</si>
  <si>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</si>
  <si>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</si>
  <si>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</si>
  <si>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</si>
  <si>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</si>
  <si>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</si>
  <si>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</si>
  <si>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</si>
  <si>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</si>
  <si>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</si>
  <si>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</si>
  <si>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</si>
  <si>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</si>
  <si>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</si>
  <si>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</si>
  <si>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</si>
  <si>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</si>
  <si>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</si>
  <si>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</si>
  <si>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</si>
  <si>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</si>
  <si>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</si>
  <si>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</si>
  <si>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</si>
  <si>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</si>
  <si>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</si>
  <si>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</si>
  <si>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</si>
  <si>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</si>
  <si>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</si>
  <si>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</si>
  <si>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</si>
  <si>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</si>
  <si>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</si>
  <si>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</si>
  <si>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</si>
  <si>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</si>
  <si>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</si>
  <si>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</si>
  <si>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</si>
  <si>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</si>
  <si>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</si>
  <si>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</si>
  <si>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</si>
  <si>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</si>
  <si>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</si>
  <si>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</si>
  <si>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</si>
  <si>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</si>
  <si>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</si>
  <si>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</si>
  <si>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</si>
  <si>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</si>
  <si>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</si>
  <si>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</si>
  <si>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</si>
  <si>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</si>
  <si>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</si>
  <si>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</si>
  <si>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</si>
  <si>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</si>
  <si>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</si>
  <si>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</si>
  <si>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</si>
  <si>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</si>
  <si>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</si>
  <si>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</si>
  <si>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</si>
  <si>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</si>
  <si>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</si>
  <si>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</si>
  <si>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</si>
  <si>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</si>
  <si>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</si>
  <si>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</si>
  <si>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</si>
  <si>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</si>
  <si>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</si>
  <si>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</si>
  <si>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</si>
  <si>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</si>
  <si>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</si>
  <si>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</si>
  <si>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</si>
  <si>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</si>
  <si>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</si>
  <si>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</si>
  <si>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</si>
  <si>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</si>
  <si>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</si>
  <si>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</si>
  <si>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</si>
  <si>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</si>
  <si>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</si>
  <si>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</si>
  <si>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</si>
  <si>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</si>
  <si>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</si>
  <si>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</si>
  <si>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</si>
  <si>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</si>
  <si>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</si>
  <si>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</si>
  <si>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</si>
  <si>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</si>
  <si>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</si>
  <si>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</si>
  <si>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</si>
  <si>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</si>
  <si>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</si>
  <si>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</si>
  <si>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</si>
  <si>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</si>
  <si>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</si>
  <si>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</si>
  <si>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</si>
  <si>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</si>
  <si>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</si>
  <si>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</si>
  <si>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</si>
  <si>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</si>
  <si>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</si>
  <si>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</si>
  <si>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</si>
  <si>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</si>
  <si>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</si>
  <si>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</si>
  <si>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</si>
  <si>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</si>
  <si>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</si>
  <si>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</si>
  <si>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</si>
  <si>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</si>
  <si>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</si>
  <si>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</si>
  <si>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</si>
  <si>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</si>
  <si>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</si>
  <si>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</si>
  <si>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</si>
  <si>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</si>
  <si>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</si>
  <si>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</si>
  <si>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</si>
  <si>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</si>
  <si>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</si>
  <si>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</si>
  <si>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</si>
  <si>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</si>
  <si>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</si>
  <si>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</si>
  <si>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</si>
  <si>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</si>
  <si>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</si>
  <si>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</si>
  <si>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</si>
  <si>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</si>
  <si>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</si>
  <si>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</si>
  <si>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</si>
  <si>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</si>
  <si>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</si>
  <si>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</si>
  <si>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</si>
  <si>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</si>
  <si>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</si>
  <si>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</si>
  <si>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</si>
  <si>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</si>
  <si>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</si>
  <si>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</si>
  <si>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</si>
  <si>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</si>
  <si>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</si>
  <si>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</si>
  <si>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</si>
  <si>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</si>
  <si>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</si>
  <si>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</si>
  <si>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</si>
  <si>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</si>
  <si>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</si>
  <si>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</si>
  <si>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</si>
  <si>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</si>
  <si>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</si>
  <si>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</si>
  <si>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</si>
  <si>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</si>
  <si>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</si>
  <si>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</si>
  <si>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</si>
  <si>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</si>
  <si>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</si>
  <si>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</si>
  <si>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</si>
  <si>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</si>
  <si>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</si>
  <si>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</si>
  <si>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</si>
  <si>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</si>
  <si>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</si>
  <si>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</si>
  <si>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</si>
  <si>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</si>
  <si>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</si>
  <si>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</si>
  <si>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</si>
  <si>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</si>
  <si>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</si>
  <si>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</si>
  <si>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</si>
  <si>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</si>
  <si>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</si>
  <si>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</si>
  <si>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</si>
  <si>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</si>
  <si>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</si>
  <si>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</si>
  <si>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</si>
  <si>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</si>
  <si>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</si>
  <si>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</si>
  <si>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</si>
  <si>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</si>
  <si>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</si>
  <si>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</si>
  <si>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</si>
  <si>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</si>
  <si>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</si>
  <si>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</si>
  <si>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</si>
  <si>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</si>
  <si>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</si>
  <si>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</si>
  <si>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</si>
  <si>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</si>
  <si>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</si>
  <si>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</si>
  <si>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</si>
  <si>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</si>
  <si>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</si>
  <si>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</si>
  <si>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</si>
  <si>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</si>
  <si>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</si>
  <si>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</si>
  <si>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</si>
  <si>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</si>
  <si>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</si>
  <si>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</si>
  <si>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</si>
  <si>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</si>
  <si>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</si>
  <si>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</si>
  <si>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</si>
  <si>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</si>
  <si>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</si>
  <si>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</si>
  <si>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</si>
  <si>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</si>
  <si>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</si>
  <si>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</si>
  <si>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</si>
  <si>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</si>
  <si>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</si>
  <si>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</si>
  <si>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</si>
  <si>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</si>
  <si>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</si>
  <si>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</si>
  <si>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</si>
  <si>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</si>
  <si>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</si>
  <si>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</si>
  <si>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</si>
  <si>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</si>
  <si>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</si>
  <si>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</si>
  <si>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</si>
  <si>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</si>
  <si>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</si>
  <si>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</si>
  <si>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</si>
  <si>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</si>
  <si>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</si>
  <si>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</si>
  <si>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</si>
  <si>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</si>
  <si>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</si>
  <si>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</si>
  <si>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</si>
  <si>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</si>
  <si>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</si>
  <si>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</si>
  <si>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</si>
  <si>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</si>
  <si>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</si>
  <si>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</si>
  <si>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</si>
  <si>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</si>
  <si>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</si>
  <si>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</si>
  <si>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</si>
  <si>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</si>
  <si>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</si>
  <si>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</si>
  <si>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</si>
  <si>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</si>
  <si>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</si>
  <si>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</si>
  <si>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</si>
  <si>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</si>
  <si>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</si>
  <si>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</si>
  <si>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</si>
  <si>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</si>
  <si>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</si>
  <si>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</si>
  <si>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</si>
  <si>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</si>
  <si>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</si>
  <si>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</si>
  <si>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</si>
  <si>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</si>
  <si>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</si>
  <si>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</si>
  <si>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</si>
  <si>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</si>
  <si>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</si>
  <si>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</si>
  <si>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</si>
  <si>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</si>
  <si>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</si>
  <si>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</si>
  <si>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</si>
  <si>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</si>
  <si>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</si>
  <si>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</si>
  <si>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</si>
  <si>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</si>
  <si>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</si>
  <si>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</si>
  <si>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</si>
  <si>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</si>
  <si>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</si>
  <si>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</si>
  <si>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</si>
  <si>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</si>
  <si>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</si>
  <si>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</si>
  <si>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</si>
  <si>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</si>
  <si>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</si>
  <si>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</si>
  <si>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</si>
  <si>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</si>
  <si>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</si>
  <si>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</si>
  <si>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</si>
  <si>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</si>
  <si>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</si>
  <si>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</si>
  <si>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</si>
  <si>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</si>
  <si>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</si>
  <si>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</si>
  <si>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</si>
  <si>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</si>
  <si>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</si>
  <si>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</si>
  <si>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</si>
  <si>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</si>
  <si>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</si>
  <si>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</si>
  <si>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</si>
  <si>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</si>
  <si>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</si>
  <si>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</si>
  <si>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</si>
  <si>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</si>
  <si>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</si>
  <si>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</si>
  <si>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</si>
  <si>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</si>
  <si>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</si>
  <si>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</si>
  <si>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</si>
  <si>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</si>
  <si>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</si>
  <si>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</si>
  <si>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</si>
  <si>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</si>
  <si>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</si>
  <si>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</si>
  <si>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</si>
  <si>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</si>
  <si>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</si>
  <si>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</si>
  <si>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</si>
  <si>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</si>
  <si>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</si>
  <si>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</si>
  <si>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</si>
  <si>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</si>
  <si>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</si>
  <si>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</si>
  <si>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</si>
  <si>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</si>
  <si>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</si>
  <si>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</si>
  <si>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</si>
  <si>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A. Externa löner (kol C)</t>
  </si>
  <si>
    <t>B. Entreprenader och köp av verksamhet (kol F)</t>
  </si>
  <si>
    <t>D. Internt fördelade kostnader, kommunnyckel</t>
  </si>
  <si>
    <t>E. Internt fördelade kostnader, SCB-nyckel</t>
  </si>
  <si>
    <t>J. Försäljning av verksamhet till andra kommuner</t>
  </si>
  <si>
    <t>Summa beräknade personalkostnader</t>
  </si>
  <si>
    <t>- tkr</t>
  </si>
  <si>
    <t>Beräknat belopp för bidrag(+)/avgift(-), kr per invånare</t>
  </si>
  <si>
    <t>Namn</t>
  </si>
  <si>
    <t>Standard-</t>
  </si>
  <si>
    <t>Ersättning</t>
  </si>
  <si>
    <t>Lönekost-</t>
  </si>
  <si>
    <t>Summa</t>
  </si>
  <si>
    <t>Varav</t>
  </si>
  <si>
    <t>Över-</t>
  </si>
  <si>
    <t>Personal-</t>
  </si>
  <si>
    <t>Beräknat</t>
  </si>
  <si>
    <t>Utjämnings-</t>
  </si>
  <si>
    <t>kostnad</t>
  </si>
  <si>
    <t xml:space="preserve">Externa </t>
  </si>
  <si>
    <t>Entreprenad</t>
  </si>
  <si>
    <t>Interna köp</t>
  </si>
  <si>
    <t xml:space="preserve">Interna </t>
  </si>
  <si>
    <t>beräknade</t>
  </si>
  <si>
    <t>personal-</t>
  </si>
  <si>
    <t>skjutande</t>
  </si>
  <si>
    <t>kostnads-</t>
  </si>
  <si>
    <t>belopp för</t>
  </si>
  <si>
    <t>för LSS-</t>
  </si>
  <si>
    <t>index</t>
  </si>
  <si>
    <t xml:space="preserve">och köp av </t>
  </si>
  <si>
    <t>från Fk,</t>
  </si>
  <si>
    <t>kostnader</t>
  </si>
  <si>
    <t>bidrag(+)/</t>
  </si>
  <si>
    <t>insatser,</t>
  </si>
  <si>
    <t>tkr</t>
  </si>
  <si>
    <t>PO-påslag</t>
  </si>
  <si>
    <t>från Fk</t>
  </si>
  <si>
    <t>intäkter</t>
  </si>
  <si>
    <t>kostnader,</t>
  </si>
  <si>
    <t>avgift(-),</t>
  </si>
  <si>
    <t>ojusterad,</t>
  </si>
  <si>
    <t>kr per inv</t>
  </si>
  <si>
    <t>Beräknade personalkostnader, tkr:</t>
  </si>
  <si>
    <t>C. Interna köp och övriga interna kostnader (kol L)</t>
  </si>
  <si>
    <t>Beräkning av personalkostnadsindex</t>
  </si>
  <si>
    <t>Ange kommun:</t>
  </si>
  <si>
    <t>F. Interna intäkter (kol S)</t>
  </si>
  <si>
    <t>A. S:a beräknade personalkostnader (enligt ovan), tkr</t>
  </si>
  <si>
    <r>
      <t>Tillkommer</t>
    </r>
    <r>
      <rPr>
        <sz val="10"/>
        <rFont val="Arial"/>
        <family val="2"/>
      </rPr>
      <t xml:space="preserve"> ersättning till Försäkringskassan för LASS</t>
    </r>
  </si>
  <si>
    <t>till Fk</t>
  </si>
  <si>
    <t>Beräknade belopp i tkr</t>
  </si>
  <si>
    <t>Interna kostnader exkl. lokaler</t>
  </si>
  <si>
    <t>Beräknad</t>
  </si>
  <si>
    <t>Fördelad gemensam</t>
  </si>
  <si>
    <t>löner</t>
  </si>
  <si>
    <t>verksamhet</t>
  </si>
  <si>
    <t>[50-51,</t>
  </si>
  <si>
    <t>nyckel</t>
  </si>
  <si>
    <t>kol C</t>
  </si>
  <si>
    <t>70%</t>
  </si>
  <si>
    <t>53, 54</t>
  </si>
  <si>
    <t>samhet</t>
  </si>
  <si>
    <t xml:space="preserve"> 55x2]</t>
  </si>
  <si>
    <t>radnr</t>
  </si>
  <si>
    <t>513</t>
  </si>
  <si>
    <t>köp av</t>
  </si>
  <si>
    <t>verksam-</t>
  </si>
  <si>
    <t>het m.m.</t>
  </si>
  <si>
    <t>ersättn</t>
  </si>
  <si>
    <t>försäljn</t>
  </si>
  <si>
    <t>för . . .</t>
  </si>
  <si>
    <t>justerad o</t>
  </si>
  <si>
    <t>uppräknad,</t>
  </si>
  <si>
    <t>G. Ersättning från Försäkringskassan [354]</t>
  </si>
  <si>
    <t>H. Ersättning till Försäkringskassan [4538]</t>
  </si>
  <si>
    <t>D. Överskjutande personalkostnader, tkr (A - C)</t>
  </si>
  <si>
    <t>E. Överskjutande personalkostnader, 70 %, tkr (0,7 x D)</t>
  </si>
  <si>
    <t>Utjämningsbidrag, kronor</t>
  </si>
  <si>
    <t>0331</t>
  </si>
  <si>
    <t>(För kommentarer, se "Beräkningsexempel")</t>
  </si>
  <si>
    <t>Malung-Sälen</t>
  </si>
  <si>
    <t>Standardkostnad för LSS m.m. (s:a insatser x kostnad per insats)</t>
  </si>
  <si>
    <t>Grundläggande standardkostnad</t>
  </si>
  <si>
    <t>2. Kostnadsskillnader p.g.a. skillnader i behov av stöd</t>
  </si>
  <si>
    <r>
      <t>Tillkommer</t>
    </r>
    <r>
      <rPr>
        <sz val="10"/>
        <rFont val="Arial"/>
        <family val="2"/>
      </rPr>
      <t xml:space="preserve"> 85 % av köp av verks m.m. (0,85 x (B + C + D + E))</t>
    </r>
  </si>
  <si>
    <r>
      <t>Avgår</t>
    </r>
    <r>
      <rPr>
        <sz val="10"/>
        <rFont val="Arial"/>
        <family val="2"/>
      </rPr>
      <t xml:space="preserve"> 85 % av ersättning från Fk m.m. (0,85 x (F + G + J))</t>
    </r>
  </si>
  <si>
    <r>
      <t>Tillkommer</t>
    </r>
    <r>
      <rPr>
        <sz val="10"/>
        <rFont val="Arial"/>
        <family val="2"/>
      </rPr>
      <t xml:space="preserve"> för verks avs personl ass (0,85 x 0,2 x ((H / 0,2) - G))</t>
    </r>
  </si>
  <si>
    <t>B. Grundläggande standardkostnad (enligt avdelning 1), tkr</t>
  </si>
  <si>
    <t>C. - varav personalkostnader, 85 %, tkr (0,85 x B)</t>
  </si>
  <si>
    <t>3. Beräkning av utjämningsbidrag/utjämningsavgift</t>
  </si>
  <si>
    <t>Utjämningsbidrag/utjämningsavgift</t>
  </si>
  <si>
    <t>Utjämningsavgift, kronor</t>
  </si>
  <si>
    <t>Grund-</t>
  </si>
  <si>
    <t>till Fk,</t>
  </si>
  <si>
    <t>läggande</t>
  </si>
  <si>
    <t>Försälj-</t>
  </si>
  <si>
    <t>85 % av</t>
  </si>
  <si>
    <t>bidrag,</t>
  </si>
  <si>
    <t>avgift,</t>
  </si>
  <si>
    <t>standard-</t>
  </si>
  <si>
    <t>ning av</t>
  </si>
  <si>
    <t>nader inkl</t>
  </si>
  <si>
    <t>inkl PK-IX,</t>
  </si>
  <si>
    <t>kronor</t>
  </si>
  <si>
    <t>kostnad,</t>
  </si>
  <si>
    <t>och övriga</t>
  </si>
  <si>
    <t>(85%)</t>
  </si>
  <si>
    <t>(PK-IX)</t>
  </si>
  <si>
    <t>interna</t>
  </si>
  <si>
    <t>Kommun-</t>
  </si>
  <si>
    <t xml:space="preserve">SCB- </t>
  </si>
  <si>
    <t>het till</t>
  </si>
  <si>
    <t>andra</t>
  </si>
  <si>
    <t>av verk-</t>
  </si>
  <si>
    <t>kom-</t>
  </si>
  <si>
    <t>muner</t>
  </si>
  <si>
    <t>Utjämning av LSS-kostnader mellan kommuner, utjämningsåret 2013</t>
  </si>
  <si>
    <t>1. Grundläggande standardkostnad 2011, tkr</t>
  </si>
  <si>
    <r>
      <t xml:space="preserve">Beräkningsunderlag från </t>
    </r>
    <r>
      <rPr>
        <b/>
        <i/>
        <sz val="10"/>
        <rFont val="Arial"/>
        <family val="2"/>
      </rPr>
      <t>RS 2011</t>
    </r>
    <r>
      <rPr>
        <i/>
        <sz val="10"/>
        <rFont val="Arial"/>
        <family val="2"/>
      </rPr>
      <t>, tkr:</t>
    </r>
  </si>
  <si>
    <t>Lönekostnader inkl 38,46 % PO-påslag (A x 1,3846)</t>
  </si>
  <si>
    <r>
      <t xml:space="preserve">F. </t>
    </r>
    <r>
      <rPr>
        <i/>
        <sz val="10"/>
        <rFont val="Arial"/>
        <family val="2"/>
      </rPr>
      <t>Personalkostnadsindex 2011</t>
    </r>
    <r>
      <rPr>
        <sz val="10"/>
        <rFont val="Arial"/>
        <family val="2"/>
      </rPr>
      <t xml:space="preserve"> (PK-IX, avr. till 3 dec; (B + E) / B) </t>
    </r>
  </si>
  <si>
    <t>Standardkostnad inklusive PK-IX (2011 års nivå), tkr</t>
  </si>
  <si>
    <t>Standardkostnad korrigerad och omräknad till 2013 års nivå</t>
  </si>
  <si>
    <t>Uppgifter från RS 2011, belopp i tkr</t>
  </si>
  <si>
    <t>huvud</t>
  </si>
  <si>
    <t>[463]</t>
  </si>
  <si>
    <t>Folkmängd den 1 november 2012</t>
  </si>
  <si>
    <t>- kronor per invånare (riksmedelvärde: 3 979)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</si>
</sst>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.00000"/>
    <numFmt numFmtId="166" formatCode="0000"/>
    <numFmt numFmtId="167" formatCode="0.000"/>
    <numFmt numFmtId="168" formatCode="#,##0.0000"/>
    <numFmt numFmtId="169" formatCode="#,##0.000"/>
    <numFmt numFmtId="170" formatCode="#,##0_ ;\-#,##0\ "/>
    <numFmt numFmtId="171" formatCode="#,##0.0"/>
    <numFmt numFmtId="172" formatCode="0.000000000"/>
    <numFmt numFmtId="173" formatCode="0.000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67" fontId="0" fillId="0" borderId="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right"/>
    </xf>
    <xf numFmtId="3" fontId="0" fillId="0" borderId="0" xfId="0" applyNumberFormat="1" applyFont="1" applyAlignment="1" applyProtection="1" quotePrefix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3" fontId="0" fillId="0" borderId="0" xfId="57" applyNumberFormat="1" applyFont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3</xdr:col>
      <xdr:colOff>381000</xdr:colOff>
      <xdr:row>4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57225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AG30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:AF300"/>
    </sheetView>
  </sheetViews>
  <sheetFormatPr defaultColWidth="9.140625" defaultRowHeight="12.75"/>
  <cols>
    <col min="1" max="1" width="5.00390625" style="0" bestFit="1" customWidth="1"/>
    <col min="2" max="2" width="14.7109375" style="0" bestFit="1" customWidth="1"/>
    <col min="4" max="4" width="9.421875" style="0" bestFit="1" customWidth="1"/>
    <col min="7" max="7" width="11.00390625" style="0" bestFit="1" customWidth="1"/>
    <col min="8" max="8" width="10.140625" style="0" bestFit="1" customWidth="1"/>
    <col min="9" max="9" width="9.00390625" style="0" bestFit="1" customWidth="1"/>
    <col min="10" max="11" width="7.57421875" style="0" bestFit="1" customWidth="1"/>
    <col min="12" max="13" width="9.421875" style="0" bestFit="1" customWidth="1"/>
    <col min="14" max="14" width="8.421875" style="0" bestFit="1" customWidth="1"/>
    <col min="15" max="15" width="9.7109375" style="0" bestFit="1" customWidth="1"/>
    <col min="16" max="16" width="8.421875" style="0" bestFit="1" customWidth="1"/>
    <col min="17" max="17" width="8.140625" style="0" bestFit="1" customWidth="1"/>
    <col min="18" max="18" width="8.8515625" style="0" bestFit="1" customWidth="1"/>
    <col min="19" max="19" width="9.57421875" style="0" bestFit="1" customWidth="1"/>
    <col min="23" max="23" width="9.7109375" style="0" bestFit="1" customWidth="1"/>
    <col min="25" max="25" width="10.140625" style="0" bestFit="1" customWidth="1"/>
    <col min="26" max="26" width="9.57421875" style="0" bestFit="1" customWidth="1"/>
    <col min="27" max="28" width="10.140625" style="0" bestFit="1" customWidth="1"/>
    <col min="29" max="29" width="9.00390625" style="0" bestFit="1" customWidth="1"/>
    <col min="30" max="31" width="11.140625" style="0" bestFit="1" customWidth="1"/>
    <col min="32" max="32" width="14.7109375" style="0" bestFit="1" customWidth="1"/>
    <col min="33" max="33" width="10.00390625" style="0" bestFit="1" customWidth="1"/>
    <col min="34" max="34" width="9.8515625" style="0" bestFit="1" customWidth="1"/>
    <col min="35" max="35" width="9.7109375" style="0" bestFit="1" customWidth="1"/>
    <col min="36" max="36" width="9.00390625" style="0" bestFit="1" customWidth="1"/>
    <col min="37" max="37" width="12.00390625" style="0" bestFit="1" customWidth="1"/>
    <col min="38" max="38" width="11.8515625" style="0" bestFit="1" customWidth="1"/>
    <col min="39" max="40" width="7.8515625" style="0" bestFit="1" customWidth="1"/>
  </cols>
  <sheetData>
    <row r="1" spans="2:31" ht="12.75">
      <c r="B1" s="32" t="s">
        <v>587</v>
      </c>
      <c r="C1" s="35" t="s">
        <v>588</v>
      </c>
      <c r="D1" s="36" t="s">
        <v>589</v>
      </c>
      <c r="E1" s="36" t="s">
        <v>672</v>
      </c>
      <c r="F1" s="55" t="s">
        <v>703</v>
      </c>
      <c r="G1" s="56"/>
      <c r="H1" s="56"/>
      <c r="I1" s="56"/>
      <c r="J1" s="56"/>
      <c r="K1" s="56"/>
      <c r="L1" s="56"/>
      <c r="M1" s="56"/>
      <c r="N1" s="56"/>
      <c r="O1" s="57" t="s">
        <v>630</v>
      </c>
      <c r="P1" s="56"/>
      <c r="Q1" s="56"/>
      <c r="R1" s="56"/>
      <c r="S1" s="56"/>
      <c r="T1" s="36" t="s">
        <v>672</v>
      </c>
      <c r="U1" s="36" t="s">
        <v>592</v>
      </c>
      <c r="V1" s="36" t="s">
        <v>593</v>
      </c>
      <c r="W1" s="36" t="s">
        <v>593</v>
      </c>
      <c r="X1" s="36" t="s">
        <v>594</v>
      </c>
      <c r="Y1" s="37" t="s">
        <v>1</v>
      </c>
      <c r="Z1" s="36" t="s">
        <v>588</v>
      </c>
      <c r="AA1" s="36" t="s">
        <v>588</v>
      </c>
      <c r="AB1" s="36" t="s">
        <v>588</v>
      </c>
      <c r="AC1" s="36" t="s">
        <v>595</v>
      </c>
      <c r="AD1" s="36" t="s">
        <v>596</v>
      </c>
      <c r="AE1" s="36" t="s">
        <v>596</v>
      </c>
    </row>
    <row r="2" spans="2:31" ht="12.75">
      <c r="B2" s="28"/>
      <c r="C2" s="35" t="s">
        <v>597</v>
      </c>
      <c r="D2" s="36" t="s">
        <v>673</v>
      </c>
      <c r="E2" s="36" t="s">
        <v>674</v>
      </c>
      <c r="F2" s="36" t="s">
        <v>598</v>
      </c>
      <c r="G2" s="36" t="s">
        <v>599</v>
      </c>
      <c r="H2" s="58" t="s">
        <v>631</v>
      </c>
      <c r="I2" s="58"/>
      <c r="J2" s="58"/>
      <c r="K2" s="36" t="s">
        <v>601</v>
      </c>
      <c r="L2" s="36" t="s">
        <v>589</v>
      </c>
      <c r="M2" s="36" t="s">
        <v>589</v>
      </c>
      <c r="N2" s="36" t="s">
        <v>675</v>
      </c>
      <c r="O2" s="36" t="s">
        <v>590</v>
      </c>
      <c r="P2" s="38" t="s">
        <v>676</v>
      </c>
      <c r="Q2" s="38" t="s">
        <v>676</v>
      </c>
      <c r="R2" s="29" t="s">
        <v>632</v>
      </c>
      <c r="S2" s="36" t="s">
        <v>591</v>
      </c>
      <c r="T2" s="36" t="s">
        <v>674</v>
      </c>
      <c r="U2" s="36" t="s">
        <v>603</v>
      </c>
      <c r="V2" s="36" t="s">
        <v>604</v>
      </c>
      <c r="W2" s="36" t="s">
        <v>604</v>
      </c>
      <c r="X2" s="36" t="s">
        <v>605</v>
      </c>
      <c r="Y2" s="38"/>
      <c r="Z2" s="36" t="s">
        <v>597</v>
      </c>
      <c r="AA2" s="36" t="s">
        <v>597</v>
      </c>
      <c r="AB2" s="36" t="s">
        <v>597</v>
      </c>
      <c r="AC2" s="36" t="s">
        <v>606</v>
      </c>
      <c r="AD2" s="36" t="s">
        <v>677</v>
      </c>
      <c r="AE2" s="36" t="s">
        <v>678</v>
      </c>
    </row>
    <row r="3" spans="2:31" ht="12.75">
      <c r="B3" s="28"/>
      <c r="C3" s="35" t="s">
        <v>607</v>
      </c>
      <c r="D3" s="39" t="s">
        <v>614</v>
      </c>
      <c r="E3" s="36" t="s">
        <v>679</v>
      </c>
      <c r="F3" s="36" t="s">
        <v>634</v>
      </c>
      <c r="G3" s="36" t="s">
        <v>609</v>
      </c>
      <c r="H3" s="36" t="s">
        <v>600</v>
      </c>
      <c r="I3" s="59" t="s">
        <v>633</v>
      </c>
      <c r="J3" s="59"/>
      <c r="K3" s="36" t="s">
        <v>617</v>
      </c>
      <c r="L3" s="36" t="s">
        <v>616</v>
      </c>
      <c r="M3" s="36" t="s">
        <v>629</v>
      </c>
      <c r="N3" s="36" t="s">
        <v>680</v>
      </c>
      <c r="O3" s="36" t="s">
        <v>681</v>
      </c>
      <c r="P3" s="29" t="s">
        <v>645</v>
      </c>
      <c r="Q3" s="29" t="s">
        <v>648</v>
      </c>
      <c r="R3" s="29" t="s">
        <v>603</v>
      </c>
      <c r="S3" s="36" t="s">
        <v>602</v>
      </c>
      <c r="T3" s="36" t="s">
        <v>679</v>
      </c>
      <c r="U3" s="36" t="s">
        <v>611</v>
      </c>
      <c r="V3" s="36" t="s">
        <v>603</v>
      </c>
      <c r="W3" s="36" t="s">
        <v>603</v>
      </c>
      <c r="X3" s="36" t="s">
        <v>608</v>
      </c>
      <c r="Y3" s="40"/>
      <c r="Z3" s="36" t="s">
        <v>682</v>
      </c>
      <c r="AA3" s="36" t="s">
        <v>651</v>
      </c>
      <c r="AB3" s="36" t="s">
        <v>651</v>
      </c>
      <c r="AC3" s="36" t="s">
        <v>612</v>
      </c>
      <c r="AD3" s="36" t="s">
        <v>683</v>
      </c>
      <c r="AE3" s="36" t="s">
        <v>683</v>
      </c>
    </row>
    <row r="4" spans="2:31" ht="12.75">
      <c r="B4" s="28"/>
      <c r="C4" s="35" t="s">
        <v>613</v>
      </c>
      <c r="D4" s="39"/>
      <c r="E4" s="36" t="s">
        <v>684</v>
      </c>
      <c r="F4" s="36" t="s">
        <v>636</v>
      </c>
      <c r="G4" s="36" t="s">
        <v>704</v>
      </c>
      <c r="H4" s="36" t="s">
        <v>685</v>
      </c>
      <c r="I4" s="54" t="s">
        <v>635</v>
      </c>
      <c r="J4" s="54"/>
      <c r="K4" s="36"/>
      <c r="L4" s="35"/>
      <c r="M4" s="35"/>
      <c r="N4" s="36" t="s">
        <v>646</v>
      </c>
      <c r="O4" s="36" t="s">
        <v>615</v>
      </c>
      <c r="P4" s="29" t="s">
        <v>646</v>
      </c>
      <c r="Q4" s="29" t="s">
        <v>610</v>
      </c>
      <c r="R4" s="29" t="s">
        <v>597</v>
      </c>
      <c r="S4" s="36" t="s">
        <v>603</v>
      </c>
      <c r="T4" s="36" t="s">
        <v>684</v>
      </c>
      <c r="U4" s="41" t="s">
        <v>686</v>
      </c>
      <c r="V4" s="36" t="s">
        <v>611</v>
      </c>
      <c r="W4" s="36" t="s">
        <v>618</v>
      </c>
      <c r="X4" s="36" t="s">
        <v>687</v>
      </c>
      <c r="Y4" s="29"/>
      <c r="Z4" s="36" t="s">
        <v>620</v>
      </c>
      <c r="AA4" s="36" t="s">
        <v>652</v>
      </c>
      <c r="AB4" s="36" t="s">
        <v>652</v>
      </c>
      <c r="AC4" s="36" t="s">
        <v>619</v>
      </c>
      <c r="AD4" s="36"/>
      <c r="AE4" s="36"/>
    </row>
    <row r="5" spans="2:31" ht="12.75">
      <c r="B5" s="28"/>
      <c r="C5" s="35" t="s">
        <v>614</v>
      </c>
      <c r="D5" s="42"/>
      <c r="E5" s="36" t="s">
        <v>614</v>
      </c>
      <c r="F5" s="36" t="s">
        <v>640</v>
      </c>
      <c r="G5" s="36" t="s">
        <v>635</v>
      </c>
      <c r="H5" s="36" t="s">
        <v>688</v>
      </c>
      <c r="I5" s="36" t="s">
        <v>689</v>
      </c>
      <c r="J5" s="36" t="s">
        <v>690</v>
      </c>
      <c r="K5" s="36"/>
      <c r="L5" s="36"/>
      <c r="M5" s="36"/>
      <c r="N5" s="36" t="s">
        <v>691</v>
      </c>
      <c r="O5" s="36" t="s">
        <v>638</v>
      </c>
      <c r="P5" s="29" t="s">
        <v>647</v>
      </c>
      <c r="Q5" s="29" t="s">
        <v>649</v>
      </c>
      <c r="R5" s="29" t="s">
        <v>650</v>
      </c>
      <c r="S5" s="36" t="s">
        <v>611</v>
      </c>
      <c r="T5" s="36" t="s">
        <v>614</v>
      </c>
      <c r="U5" s="36"/>
      <c r="V5" s="29"/>
      <c r="W5" s="41" t="s">
        <v>639</v>
      </c>
      <c r="X5" s="36"/>
      <c r="Y5" s="29"/>
      <c r="Z5" s="36" t="s">
        <v>614</v>
      </c>
      <c r="AA5" s="36" t="s">
        <v>614</v>
      </c>
      <c r="AB5" s="36" t="s">
        <v>621</v>
      </c>
      <c r="AC5" s="36" t="s">
        <v>621</v>
      </c>
      <c r="AD5" s="36"/>
      <c r="AE5" s="36"/>
    </row>
    <row r="6" spans="2:31" ht="12.75">
      <c r="B6" s="14"/>
      <c r="C6" s="35"/>
      <c r="D6" s="29"/>
      <c r="E6" s="36"/>
      <c r="F6" s="36" t="s">
        <v>642</v>
      </c>
      <c r="G6" s="36"/>
      <c r="H6" s="36" t="s">
        <v>611</v>
      </c>
      <c r="I6" s="36" t="s">
        <v>637</v>
      </c>
      <c r="J6" s="36" t="s">
        <v>637</v>
      </c>
      <c r="K6" s="36"/>
      <c r="L6" s="36"/>
      <c r="M6" s="36"/>
      <c r="N6" s="36" t="s">
        <v>692</v>
      </c>
      <c r="O6" s="35"/>
      <c r="P6" s="29"/>
      <c r="Q6" s="29" t="s">
        <v>693</v>
      </c>
      <c r="R6" s="29"/>
      <c r="S6" s="35"/>
      <c r="T6" s="35"/>
      <c r="U6" s="35"/>
      <c r="V6" s="35"/>
      <c r="W6" s="35"/>
      <c r="X6" s="35"/>
      <c r="Y6" s="29"/>
      <c r="Z6" s="36"/>
      <c r="AA6" s="35"/>
      <c r="AB6" s="29"/>
      <c r="AC6" s="29"/>
      <c r="AD6" s="36"/>
      <c r="AE6" s="36"/>
    </row>
    <row r="7" spans="2:31" ht="12.75">
      <c r="B7" s="14"/>
      <c r="C7" s="35"/>
      <c r="D7" s="29"/>
      <c r="E7" s="36"/>
      <c r="F7" s="36" t="s">
        <v>643</v>
      </c>
      <c r="G7" s="36" t="s">
        <v>705</v>
      </c>
      <c r="H7" s="36"/>
      <c r="I7" s="36"/>
      <c r="J7" s="36"/>
      <c r="K7" s="36"/>
      <c r="L7" s="36"/>
      <c r="M7" s="36"/>
      <c r="N7" s="36" t="s">
        <v>694</v>
      </c>
      <c r="O7" s="36"/>
      <c r="P7" s="29"/>
      <c r="Q7" s="29" t="s">
        <v>641</v>
      </c>
      <c r="R7" s="29"/>
      <c r="S7" s="36"/>
      <c r="T7" s="36"/>
      <c r="U7" s="42"/>
      <c r="V7" s="37"/>
      <c r="W7" s="42"/>
      <c r="X7" s="29"/>
      <c r="Y7" s="29"/>
      <c r="Z7" s="36"/>
      <c r="AA7" s="35"/>
      <c r="AB7" s="29"/>
      <c r="AC7" s="29"/>
      <c r="AD7" s="41"/>
      <c r="AE7" s="36"/>
    </row>
    <row r="8" spans="2:31" ht="12.75">
      <c r="B8" s="14"/>
      <c r="C8" s="35"/>
      <c r="D8" s="29"/>
      <c r="E8" s="36"/>
      <c r="F8" s="36" t="s">
        <v>644</v>
      </c>
      <c r="G8" s="35"/>
      <c r="H8" s="36"/>
      <c r="I8" s="36"/>
      <c r="J8" s="36"/>
      <c r="K8" s="36"/>
      <c r="L8" s="36"/>
      <c r="M8" s="36"/>
      <c r="N8" s="36" t="s">
        <v>695</v>
      </c>
      <c r="O8" s="36"/>
      <c r="P8" s="29"/>
      <c r="Q8" s="29"/>
      <c r="R8" s="29"/>
      <c r="S8" s="29"/>
      <c r="T8" s="29"/>
      <c r="U8" s="29"/>
      <c r="V8" s="29"/>
      <c r="W8" s="29"/>
      <c r="X8" s="42"/>
      <c r="Y8" s="29"/>
      <c r="Z8" s="36"/>
      <c r="AA8" s="36"/>
      <c r="AB8" s="29"/>
      <c r="AC8" s="29"/>
      <c r="AD8" s="29"/>
      <c r="AE8" s="29"/>
    </row>
    <row r="9" spans="2:31" ht="12.75">
      <c r="B9" s="14"/>
      <c r="C9" s="35"/>
      <c r="D9" s="29"/>
      <c r="E9" s="29"/>
      <c r="F9" s="35"/>
      <c r="G9" s="36"/>
      <c r="H9" s="36"/>
      <c r="I9" s="36"/>
      <c r="J9" s="36"/>
      <c r="K9" s="36"/>
      <c r="L9" s="36"/>
      <c r="M9" s="36"/>
      <c r="N9" s="36"/>
      <c r="O9" s="36"/>
      <c r="P9" s="43"/>
      <c r="Q9" s="43"/>
      <c r="R9" s="43"/>
      <c r="S9" s="36"/>
      <c r="T9" s="36"/>
      <c r="U9" s="29"/>
      <c r="V9" s="29"/>
      <c r="W9" s="29"/>
      <c r="X9" s="29"/>
      <c r="Y9" s="29"/>
      <c r="Z9" s="36"/>
      <c r="AA9" s="36"/>
      <c r="AB9" s="29"/>
      <c r="AC9" s="29"/>
      <c r="AD9" s="29"/>
      <c r="AE9" s="29"/>
    </row>
    <row r="10" spans="1:31" ht="12.75">
      <c r="A10" s="5"/>
      <c r="B10" s="33">
        <v>1</v>
      </c>
      <c r="C10" s="44">
        <v>2</v>
      </c>
      <c r="D10" s="44">
        <v>3</v>
      </c>
      <c r="E10" s="44">
        <v>4</v>
      </c>
      <c r="F10" s="44">
        <v>5</v>
      </c>
      <c r="G10" s="44">
        <v>6</v>
      </c>
      <c r="H10" s="44">
        <v>7</v>
      </c>
      <c r="I10" s="44">
        <v>8</v>
      </c>
      <c r="J10" s="44">
        <v>9</v>
      </c>
      <c r="K10" s="44">
        <v>10</v>
      </c>
      <c r="L10" s="44">
        <v>11</v>
      </c>
      <c r="M10" s="44">
        <v>12</v>
      </c>
      <c r="N10" s="44">
        <v>13</v>
      </c>
      <c r="O10" s="44">
        <v>14</v>
      </c>
      <c r="P10" s="44">
        <v>15</v>
      </c>
      <c r="Q10" s="44">
        <v>16</v>
      </c>
      <c r="R10" s="44">
        <v>17</v>
      </c>
      <c r="S10" s="44">
        <v>18</v>
      </c>
      <c r="T10" s="44">
        <v>19</v>
      </c>
      <c r="U10" s="44">
        <v>20</v>
      </c>
      <c r="V10" s="44">
        <v>21</v>
      </c>
      <c r="W10" s="44">
        <v>22</v>
      </c>
      <c r="X10" s="44">
        <v>23</v>
      </c>
      <c r="Y10" s="44">
        <v>24</v>
      </c>
      <c r="Z10" s="44">
        <v>25</v>
      </c>
      <c r="AA10" s="44">
        <v>26</v>
      </c>
      <c r="AB10" s="44">
        <v>27</v>
      </c>
      <c r="AC10" s="44">
        <v>28</v>
      </c>
      <c r="AD10" s="44">
        <v>29</v>
      </c>
      <c r="AE10" s="44">
        <v>30</v>
      </c>
    </row>
    <row r="11" spans="1:33" ht="12.75">
      <c r="A11" t="s">
        <v>15</v>
      </c>
      <c r="B11" s="15" t="s">
        <v>16</v>
      </c>
      <c r="C11" s="36">
        <v>294619.714</v>
      </c>
      <c r="D11" s="41">
        <v>44233</v>
      </c>
      <c r="E11" s="45">
        <v>338852.714</v>
      </c>
      <c r="F11" s="47">
        <v>209673</v>
      </c>
      <c r="G11" s="47">
        <v>84895</v>
      </c>
      <c r="H11" s="47">
        <v>15306</v>
      </c>
      <c r="I11" s="47">
        <v>14128</v>
      </c>
      <c r="J11" s="47">
        <v>3732</v>
      </c>
      <c r="K11" s="48">
        <v>143</v>
      </c>
      <c r="L11" s="48">
        <v>72256</v>
      </c>
      <c r="M11" s="48">
        <v>44233</v>
      </c>
      <c r="N11" s="48">
        <v>2615</v>
      </c>
      <c r="O11" s="48">
        <v>290313.2358</v>
      </c>
      <c r="P11" s="48">
        <v>100351.84999999999</v>
      </c>
      <c r="Q11" s="48">
        <v>-63761.9</v>
      </c>
      <c r="R11" s="48">
        <v>25314.530000000002</v>
      </c>
      <c r="S11" s="48">
        <v>352217.71580000006</v>
      </c>
      <c r="T11" s="48">
        <v>338852.714</v>
      </c>
      <c r="U11" s="48">
        <v>288024.80689999997</v>
      </c>
      <c r="V11" s="48">
        <v>64192.9089000001</v>
      </c>
      <c r="W11" s="48">
        <v>44935.03623000006</v>
      </c>
      <c r="X11" s="49">
        <v>1.133</v>
      </c>
      <c r="Y11" s="50">
        <v>86062</v>
      </c>
      <c r="Z11" s="46">
        <v>383920.124962</v>
      </c>
      <c r="AA11" s="46">
        <v>388591.6202214038</v>
      </c>
      <c r="AB11" s="46">
        <v>4515.252030180612</v>
      </c>
      <c r="AC11" s="46">
        <v>536.4633734203157</v>
      </c>
      <c r="AD11" s="46">
        <v>46169111</v>
      </c>
      <c r="AE11" s="46">
        <v>0</v>
      </c>
      <c r="AF11" s="15" t="s">
        <v>16</v>
      </c>
      <c r="AG11" t="b">
        <f>EXACT(B11,AF11)</f>
        <v>1</v>
      </c>
    </row>
    <row r="12" spans="1:33" ht="12.75">
      <c r="A12" t="s">
        <v>29</v>
      </c>
      <c r="B12" s="15" t="s">
        <v>30</v>
      </c>
      <c r="C12" s="36">
        <v>72625.589</v>
      </c>
      <c r="D12" s="41">
        <v>10054</v>
      </c>
      <c r="E12" s="45">
        <v>82679.589</v>
      </c>
      <c r="F12" s="47">
        <v>14300</v>
      </c>
      <c r="G12" s="47">
        <v>85677</v>
      </c>
      <c r="H12" s="47">
        <v>5989</v>
      </c>
      <c r="I12" s="47">
        <v>0</v>
      </c>
      <c r="J12" s="47">
        <v>563</v>
      </c>
      <c r="K12" s="48">
        <v>3969</v>
      </c>
      <c r="L12" s="48">
        <v>12530</v>
      </c>
      <c r="M12" s="48">
        <v>10054</v>
      </c>
      <c r="N12" s="48">
        <v>1035</v>
      </c>
      <c r="O12" s="48">
        <v>19799.780000000002</v>
      </c>
      <c r="P12" s="48">
        <v>78394.65</v>
      </c>
      <c r="Q12" s="48">
        <v>-14903.9</v>
      </c>
      <c r="R12" s="48">
        <v>6415.8</v>
      </c>
      <c r="S12" s="48">
        <v>89706.33</v>
      </c>
      <c r="T12" s="48">
        <v>82679.589</v>
      </c>
      <c r="U12" s="48">
        <v>70277.65065000001</v>
      </c>
      <c r="V12" s="48">
        <v>19428.67934999999</v>
      </c>
      <c r="W12" s="48">
        <v>13600.075544999992</v>
      </c>
      <c r="X12" s="49">
        <v>1.164</v>
      </c>
      <c r="Y12" s="50">
        <v>32016</v>
      </c>
      <c r="Z12" s="46">
        <v>96239.041596</v>
      </c>
      <c r="AA12" s="46">
        <v>97410.06701861824</v>
      </c>
      <c r="AB12" s="46">
        <v>3042.543322670485</v>
      </c>
      <c r="AC12" s="46">
        <v>-936.245334089811</v>
      </c>
      <c r="AD12" s="46">
        <v>0</v>
      </c>
      <c r="AE12" s="46">
        <v>29974831</v>
      </c>
      <c r="AF12" s="15" t="s">
        <v>30</v>
      </c>
      <c r="AG12" t="b">
        <f aca="true" t="shared" si="0" ref="AG12:AG75">EXACT(B12,AF12)</f>
        <v>1</v>
      </c>
    </row>
    <row r="13" spans="1:33" ht="12.75">
      <c r="A13" t="s">
        <v>11</v>
      </c>
      <c r="B13" s="15" t="s">
        <v>12</v>
      </c>
      <c r="C13" s="36">
        <v>105178.205</v>
      </c>
      <c r="D13" s="41">
        <v>8555</v>
      </c>
      <c r="E13" s="45">
        <v>113733.205</v>
      </c>
      <c r="F13" s="47">
        <v>64259</v>
      </c>
      <c r="G13" s="47">
        <v>54353</v>
      </c>
      <c r="H13" s="47">
        <v>96959</v>
      </c>
      <c r="I13" s="47">
        <v>0</v>
      </c>
      <c r="J13" s="47">
        <v>6490</v>
      </c>
      <c r="K13" s="48">
        <v>95893</v>
      </c>
      <c r="L13" s="48">
        <v>13999</v>
      </c>
      <c r="M13" s="48">
        <v>8555</v>
      </c>
      <c r="N13" s="48">
        <v>1204</v>
      </c>
      <c r="O13" s="48">
        <v>88973.0114</v>
      </c>
      <c r="P13" s="48">
        <v>134131.69999999998</v>
      </c>
      <c r="Q13" s="48">
        <v>-94431.59999999999</v>
      </c>
      <c r="R13" s="48">
        <v>4891.92</v>
      </c>
      <c r="S13" s="48">
        <v>133565.0314</v>
      </c>
      <c r="T13" s="48">
        <v>113733.205</v>
      </c>
      <c r="U13" s="48">
        <v>96673.22425</v>
      </c>
      <c r="V13" s="48">
        <v>36891.80715000001</v>
      </c>
      <c r="W13" s="48">
        <v>25824.265005000005</v>
      </c>
      <c r="X13" s="49">
        <v>1.227</v>
      </c>
      <c r="Y13" s="50">
        <v>26085</v>
      </c>
      <c r="Z13" s="46">
        <v>139550.64253500002</v>
      </c>
      <c r="AA13" s="46">
        <v>141248.67846138842</v>
      </c>
      <c r="AB13" s="46">
        <v>5414.938794762829</v>
      </c>
      <c r="AC13" s="46">
        <v>1436.1501380025334</v>
      </c>
      <c r="AD13" s="46">
        <v>37461976</v>
      </c>
      <c r="AE13" s="46">
        <v>0</v>
      </c>
      <c r="AF13" s="15" t="s">
        <v>12</v>
      </c>
      <c r="AG13" t="b">
        <f t="shared" si="0"/>
        <v>1</v>
      </c>
    </row>
    <row r="14" spans="1:33" ht="12.75">
      <c r="A14" t="s">
        <v>19</v>
      </c>
      <c r="B14" s="15" t="s">
        <v>20</v>
      </c>
      <c r="C14" s="36">
        <v>228433.17000000004</v>
      </c>
      <c r="D14" s="41">
        <v>37185</v>
      </c>
      <c r="E14" s="45">
        <v>265618.17000000004</v>
      </c>
      <c r="F14" s="47">
        <v>185450</v>
      </c>
      <c r="G14" s="47">
        <v>69447</v>
      </c>
      <c r="H14" s="47">
        <v>36946</v>
      </c>
      <c r="I14" s="47">
        <v>0</v>
      </c>
      <c r="J14" s="47">
        <v>0</v>
      </c>
      <c r="K14" s="48">
        <v>13909</v>
      </c>
      <c r="L14" s="48">
        <v>119495</v>
      </c>
      <c r="M14" s="48">
        <v>37185</v>
      </c>
      <c r="N14" s="48">
        <v>0</v>
      </c>
      <c r="O14" s="48">
        <v>256774.07</v>
      </c>
      <c r="P14" s="48">
        <v>90434.05</v>
      </c>
      <c r="Q14" s="48">
        <v>-113393.4</v>
      </c>
      <c r="R14" s="48">
        <v>11293.1</v>
      </c>
      <c r="S14" s="48">
        <v>245107.82</v>
      </c>
      <c r="T14" s="48">
        <v>265618.17000000004</v>
      </c>
      <c r="U14" s="48">
        <v>225775.44450000004</v>
      </c>
      <c r="V14" s="48">
        <v>19332.375499999966</v>
      </c>
      <c r="W14" s="48">
        <v>13532.662849999975</v>
      </c>
      <c r="X14" s="49">
        <v>1.051</v>
      </c>
      <c r="Y14" s="50">
        <v>79282</v>
      </c>
      <c r="Z14" s="46">
        <v>279164.69667000003</v>
      </c>
      <c r="AA14" s="46">
        <v>282561.54010772257</v>
      </c>
      <c r="AB14" s="46">
        <v>3564.0062070548497</v>
      </c>
      <c r="AC14" s="46">
        <v>-414.7824497054462</v>
      </c>
      <c r="AD14" s="46">
        <v>0</v>
      </c>
      <c r="AE14" s="46">
        <v>32884782</v>
      </c>
      <c r="AF14" s="15" t="s">
        <v>20</v>
      </c>
      <c r="AG14" t="b">
        <f t="shared" si="0"/>
        <v>1</v>
      </c>
    </row>
    <row r="15" spans="1:33" ht="12.75">
      <c r="A15" t="s">
        <v>13</v>
      </c>
      <c r="B15" s="15" t="s">
        <v>14</v>
      </c>
      <c r="C15" s="36">
        <v>244655.728</v>
      </c>
      <c r="D15" s="41">
        <v>40687</v>
      </c>
      <c r="E15" s="45">
        <v>285342.728</v>
      </c>
      <c r="F15" s="47">
        <v>172910</v>
      </c>
      <c r="G15" s="47">
        <v>63865</v>
      </c>
      <c r="H15" s="47">
        <v>170088</v>
      </c>
      <c r="I15" s="47">
        <v>0</v>
      </c>
      <c r="J15" s="47">
        <v>14148</v>
      </c>
      <c r="K15" s="48">
        <v>166633</v>
      </c>
      <c r="L15" s="48">
        <v>71358</v>
      </c>
      <c r="M15" s="48">
        <v>40687</v>
      </c>
      <c r="N15" s="48">
        <v>4304</v>
      </c>
      <c r="O15" s="48">
        <v>239411.18600000002</v>
      </c>
      <c r="P15" s="48">
        <v>210885.85</v>
      </c>
      <c r="Q15" s="48">
        <v>-205950.75</v>
      </c>
      <c r="R15" s="48">
        <v>22453.09</v>
      </c>
      <c r="S15" s="48">
        <v>266799.37600000005</v>
      </c>
      <c r="T15" s="48">
        <v>285342.728</v>
      </c>
      <c r="U15" s="48">
        <v>242541.3188</v>
      </c>
      <c r="V15" s="48">
        <v>24258.05720000004</v>
      </c>
      <c r="W15" s="48">
        <v>16980.640040000028</v>
      </c>
      <c r="X15" s="49">
        <v>1.06</v>
      </c>
      <c r="Y15" s="50">
        <v>100655</v>
      </c>
      <c r="Z15" s="46">
        <v>302463.29168</v>
      </c>
      <c r="AA15" s="46">
        <v>306143.6297017868</v>
      </c>
      <c r="AB15" s="46">
        <v>3041.5143778429965</v>
      </c>
      <c r="AC15" s="46">
        <v>-937.2742789172994</v>
      </c>
      <c r="AD15" s="46">
        <v>0</v>
      </c>
      <c r="AE15" s="46">
        <v>94341343</v>
      </c>
      <c r="AF15" s="15" t="s">
        <v>14</v>
      </c>
      <c r="AG15" t="b">
        <f t="shared" si="0"/>
        <v>1</v>
      </c>
    </row>
    <row r="16" spans="1:33" ht="12.75">
      <c r="A16" t="s">
        <v>9</v>
      </c>
      <c r="B16" s="15" t="s">
        <v>10</v>
      </c>
      <c r="C16" s="36">
        <v>218638.998</v>
      </c>
      <c r="D16" s="41">
        <v>33429</v>
      </c>
      <c r="E16" s="45">
        <v>252067.998</v>
      </c>
      <c r="F16" s="47">
        <v>104042</v>
      </c>
      <c r="G16" s="47">
        <v>99598</v>
      </c>
      <c r="H16" s="47">
        <v>13632</v>
      </c>
      <c r="I16" s="47">
        <v>0</v>
      </c>
      <c r="J16" s="47">
        <v>7452</v>
      </c>
      <c r="K16" s="48">
        <v>2739</v>
      </c>
      <c r="L16" s="48">
        <v>73591</v>
      </c>
      <c r="M16" s="48">
        <v>33429</v>
      </c>
      <c r="N16" s="48">
        <v>1677</v>
      </c>
      <c r="O16" s="48">
        <v>144056.5532</v>
      </c>
      <c r="P16" s="48">
        <v>102579.7</v>
      </c>
      <c r="Q16" s="48">
        <v>-66305.95</v>
      </c>
      <c r="R16" s="48">
        <v>15904.18</v>
      </c>
      <c r="S16" s="48">
        <v>196234.4832</v>
      </c>
      <c r="T16" s="48">
        <v>252067.998</v>
      </c>
      <c r="U16" s="48">
        <v>214257.7983</v>
      </c>
      <c r="V16" s="48">
        <v>-18023.315100000007</v>
      </c>
      <c r="W16" s="48">
        <v>-12616.320570000003</v>
      </c>
      <c r="X16" s="49">
        <v>0.95</v>
      </c>
      <c r="Y16" s="50">
        <v>68123</v>
      </c>
      <c r="Z16" s="46">
        <v>239464.59809999997</v>
      </c>
      <c r="AA16" s="46">
        <v>242378.37537314996</v>
      </c>
      <c r="AB16" s="46">
        <v>3557.9521655410063</v>
      </c>
      <c r="AC16" s="46">
        <v>-420.83649121928966</v>
      </c>
      <c r="AD16" s="46">
        <v>0</v>
      </c>
      <c r="AE16" s="46">
        <v>28668644</v>
      </c>
      <c r="AF16" s="15" t="s">
        <v>10</v>
      </c>
      <c r="AG16" t="b">
        <f t="shared" si="0"/>
        <v>1</v>
      </c>
    </row>
    <row r="17" spans="1:33" ht="12.75">
      <c r="A17" t="s">
        <v>43</v>
      </c>
      <c r="B17" s="15" t="s">
        <v>44</v>
      </c>
      <c r="C17" s="36">
        <v>147900.99</v>
      </c>
      <c r="D17" s="41">
        <v>14108</v>
      </c>
      <c r="E17" s="45">
        <v>162008.99</v>
      </c>
      <c r="F17" s="47">
        <v>94020</v>
      </c>
      <c r="G17" s="47">
        <v>36486</v>
      </c>
      <c r="H17" s="47">
        <v>17055</v>
      </c>
      <c r="I17" s="47">
        <v>0</v>
      </c>
      <c r="J17" s="47">
        <v>0</v>
      </c>
      <c r="K17" s="48">
        <v>276</v>
      </c>
      <c r="L17" s="48">
        <v>30573</v>
      </c>
      <c r="M17" s="48">
        <v>14108</v>
      </c>
      <c r="N17" s="48">
        <v>4711</v>
      </c>
      <c r="O17" s="48">
        <v>130180.092</v>
      </c>
      <c r="P17" s="48">
        <v>45509.85</v>
      </c>
      <c r="Q17" s="48">
        <v>-30226</v>
      </c>
      <c r="R17" s="48">
        <v>6794.39</v>
      </c>
      <c r="S17" s="48">
        <v>152258.33200000002</v>
      </c>
      <c r="T17" s="48">
        <v>162008.99</v>
      </c>
      <c r="U17" s="48">
        <v>137707.6415</v>
      </c>
      <c r="V17" s="48">
        <v>14550.690500000026</v>
      </c>
      <c r="W17" s="48">
        <v>10185.483350000017</v>
      </c>
      <c r="X17" s="49">
        <v>1.063</v>
      </c>
      <c r="Y17" s="50">
        <v>44331</v>
      </c>
      <c r="Z17" s="46">
        <v>172215.55636999998</v>
      </c>
      <c r="AA17" s="46">
        <v>174311.05515443507</v>
      </c>
      <c r="AB17" s="46">
        <v>3932.0352609784363</v>
      </c>
      <c r="AC17" s="46">
        <v>-46.75339578185958</v>
      </c>
      <c r="AD17" s="46">
        <v>0</v>
      </c>
      <c r="AE17" s="46">
        <v>2072625</v>
      </c>
      <c r="AF17" s="15" t="s">
        <v>44</v>
      </c>
      <c r="AG17" t="b">
        <f t="shared" si="0"/>
        <v>1</v>
      </c>
    </row>
    <row r="18" spans="1:33" ht="12.75">
      <c r="A18" t="s">
        <v>37</v>
      </c>
      <c r="B18" s="15" t="s">
        <v>38</v>
      </c>
      <c r="C18" s="36">
        <v>210455.438</v>
      </c>
      <c r="D18" s="41">
        <v>31782</v>
      </c>
      <c r="E18" s="45">
        <v>242237.438</v>
      </c>
      <c r="F18" s="47">
        <v>71651</v>
      </c>
      <c r="G18" s="47">
        <v>150290</v>
      </c>
      <c r="H18" s="47">
        <v>81671</v>
      </c>
      <c r="I18" s="47">
        <v>0</v>
      </c>
      <c r="J18" s="47">
        <v>10306</v>
      </c>
      <c r="K18" s="48">
        <v>70900</v>
      </c>
      <c r="L18" s="48">
        <v>36246</v>
      </c>
      <c r="M18" s="48">
        <v>31782</v>
      </c>
      <c r="N18" s="48">
        <v>5318</v>
      </c>
      <c r="O18" s="48">
        <v>99207.9746</v>
      </c>
      <c r="P18" s="48">
        <v>205926.94999999998</v>
      </c>
      <c r="Q18" s="48">
        <v>-95594.4</v>
      </c>
      <c r="R18" s="48">
        <v>20852.88</v>
      </c>
      <c r="S18" s="48">
        <v>230393.4046</v>
      </c>
      <c r="T18" s="48">
        <v>242237.438</v>
      </c>
      <c r="U18" s="48">
        <v>205901.8223</v>
      </c>
      <c r="V18" s="48">
        <v>24491.58230000001</v>
      </c>
      <c r="W18" s="48">
        <v>17144.107610000006</v>
      </c>
      <c r="X18" s="49">
        <v>1.071</v>
      </c>
      <c r="Y18" s="50">
        <v>92736</v>
      </c>
      <c r="Z18" s="46">
        <v>259436.296098</v>
      </c>
      <c r="AA18" s="46">
        <v>262593.0866607741</v>
      </c>
      <c r="AB18" s="46">
        <v>2831.619723308899</v>
      </c>
      <c r="AC18" s="46">
        <v>-1147.1689334513967</v>
      </c>
      <c r="AD18" s="46">
        <v>0</v>
      </c>
      <c r="AE18" s="46">
        <v>106383858</v>
      </c>
      <c r="AF18" s="15" t="s">
        <v>38</v>
      </c>
      <c r="AG18" t="b">
        <f t="shared" si="0"/>
        <v>1</v>
      </c>
    </row>
    <row r="19" spans="1:33" ht="12.75">
      <c r="A19" t="s">
        <v>47</v>
      </c>
      <c r="B19" s="15" t="s">
        <v>48</v>
      </c>
      <c r="C19" s="36">
        <v>218353.878</v>
      </c>
      <c r="D19" s="41">
        <v>23643</v>
      </c>
      <c r="E19" s="45">
        <v>241996.878</v>
      </c>
      <c r="F19" s="47">
        <v>6709</v>
      </c>
      <c r="G19" s="47">
        <v>180958</v>
      </c>
      <c r="H19" s="47">
        <v>3334</v>
      </c>
      <c r="I19" s="47">
        <v>2214</v>
      </c>
      <c r="J19" s="47">
        <v>0</v>
      </c>
      <c r="K19" s="48">
        <v>446</v>
      </c>
      <c r="L19" s="48">
        <v>134</v>
      </c>
      <c r="M19" s="48">
        <v>23643</v>
      </c>
      <c r="N19" s="48">
        <v>2014</v>
      </c>
      <c r="O19" s="48">
        <v>9289.2814</v>
      </c>
      <c r="P19" s="48">
        <v>158530.1</v>
      </c>
      <c r="Q19" s="48">
        <v>-2204.9</v>
      </c>
      <c r="R19" s="48">
        <v>20073.77</v>
      </c>
      <c r="S19" s="48">
        <v>185688.25139999998</v>
      </c>
      <c r="T19" s="48">
        <v>241996.878</v>
      </c>
      <c r="U19" s="48">
        <v>205697.3463</v>
      </c>
      <c r="V19" s="48">
        <v>-20009.094900000026</v>
      </c>
      <c r="W19" s="48">
        <v>-14006.366430000016</v>
      </c>
      <c r="X19" s="49">
        <v>0.942</v>
      </c>
      <c r="Y19" s="50">
        <v>56599</v>
      </c>
      <c r="Z19" s="46">
        <v>227961.05907599998</v>
      </c>
      <c r="AA19" s="46">
        <v>230734.86262929795</v>
      </c>
      <c r="AB19" s="46">
        <v>4076.659704752698</v>
      </c>
      <c r="AC19" s="46">
        <v>97.87104799240205</v>
      </c>
      <c r="AD19" s="46">
        <v>5539403</v>
      </c>
      <c r="AE19" s="46">
        <v>0</v>
      </c>
      <c r="AF19" s="15" t="s">
        <v>48</v>
      </c>
      <c r="AG19" t="b">
        <f t="shared" si="0"/>
        <v>1</v>
      </c>
    </row>
    <row r="20" spans="1:33" ht="12.75">
      <c r="A20" t="s">
        <v>25</v>
      </c>
      <c r="B20" s="15" t="s">
        <v>26</v>
      </c>
      <c r="C20" s="36">
        <v>27846.58</v>
      </c>
      <c r="D20" s="41">
        <v>4390</v>
      </c>
      <c r="E20" s="45">
        <v>32236.58</v>
      </c>
      <c r="F20" s="47">
        <v>22895</v>
      </c>
      <c r="G20" s="47">
        <v>8015</v>
      </c>
      <c r="H20" s="47">
        <v>24344</v>
      </c>
      <c r="I20" s="47">
        <v>0</v>
      </c>
      <c r="J20" s="47">
        <v>3026</v>
      </c>
      <c r="K20" s="48">
        <v>23335</v>
      </c>
      <c r="L20" s="48">
        <v>5758</v>
      </c>
      <c r="M20" s="48">
        <v>4390</v>
      </c>
      <c r="N20" s="48">
        <v>1088</v>
      </c>
      <c r="O20" s="48">
        <v>31700.417</v>
      </c>
      <c r="P20" s="48">
        <v>30077.25</v>
      </c>
      <c r="Q20" s="48">
        <v>-25653.85</v>
      </c>
      <c r="R20" s="48">
        <v>2752.6400000000003</v>
      </c>
      <c r="S20" s="48">
        <v>38876.457</v>
      </c>
      <c r="T20" s="48">
        <v>32236.58</v>
      </c>
      <c r="U20" s="48">
        <v>27401.093</v>
      </c>
      <c r="V20" s="48">
        <v>11475.364000000001</v>
      </c>
      <c r="W20" s="48">
        <v>8032.754800000001</v>
      </c>
      <c r="X20" s="49">
        <v>1.249</v>
      </c>
      <c r="Y20" s="50">
        <v>9436</v>
      </c>
      <c r="Z20" s="46">
        <v>40263.48842000001</v>
      </c>
      <c r="AA20" s="46">
        <v>40753.40984649388</v>
      </c>
      <c r="AB20" s="46">
        <v>4318.928555160436</v>
      </c>
      <c r="AC20" s="46">
        <v>340.1398984001403</v>
      </c>
      <c r="AD20" s="46">
        <v>3209560</v>
      </c>
      <c r="AE20" s="46">
        <v>0</v>
      </c>
      <c r="AF20" s="15" t="s">
        <v>26</v>
      </c>
      <c r="AG20" t="b">
        <f t="shared" si="0"/>
        <v>1</v>
      </c>
    </row>
    <row r="21" spans="1:33" ht="12.75">
      <c r="A21" t="s">
        <v>51</v>
      </c>
      <c r="B21" s="15" t="s">
        <v>52</v>
      </c>
      <c r="C21" s="36">
        <v>81136.165</v>
      </c>
      <c r="D21" s="41">
        <v>14867</v>
      </c>
      <c r="E21" s="45">
        <v>96003.165</v>
      </c>
      <c r="F21" s="47">
        <v>57604</v>
      </c>
      <c r="G21" s="47">
        <v>17206</v>
      </c>
      <c r="H21" s="47">
        <v>2080</v>
      </c>
      <c r="I21" s="47">
        <v>0</v>
      </c>
      <c r="J21" s="47">
        <v>4542</v>
      </c>
      <c r="K21" s="48">
        <v>3130</v>
      </c>
      <c r="L21" s="48">
        <v>37176</v>
      </c>
      <c r="M21" s="48">
        <v>14867</v>
      </c>
      <c r="N21" s="48">
        <v>103</v>
      </c>
      <c r="O21" s="48">
        <v>79758.4984</v>
      </c>
      <c r="P21" s="48">
        <v>20253.8</v>
      </c>
      <c r="Q21" s="48">
        <v>-34347.65</v>
      </c>
      <c r="R21" s="48">
        <v>6317.030000000001</v>
      </c>
      <c r="S21" s="48">
        <v>71981.67839999999</v>
      </c>
      <c r="T21" s="48">
        <v>96003.165</v>
      </c>
      <c r="U21" s="48">
        <v>81602.69025</v>
      </c>
      <c r="V21" s="48">
        <v>-9621.01185000001</v>
      </c>
      <c r="W21" s="48">
        <v>-6734.708295000007</v>
      </c>
      <c r="X21" s="49">
        <v>0.93</v>
      </c>
      <c r="Y21" s="50">
        <v>26481</v>
      </c>
      <c r="Z21" s="46">
        <v>89282.94344999999</v>
      </c>
      <c r="AA21" s="46">
        <v>90369.32788247424</v>
      </c>
      <c r="AB21" s="46">
        <v>3412.6100933678576</v>
      </c>
      <c r="AC21" s="46">
        <v>-566.1785633924383</v>
      </c>
      <c r="AD21" s="46">
        <v>0</v>
      </c>
      <c r="AE21" s="46">
        <v>14992975</v>
      </c>
      <c r="AF21" s="15" t="s">
        <v>52</v>
      </c>
      <c r="AG21" t="b">
        <f t="shared" si="0"/>
        <v>1</v>
      </c>
    </row>
    <row r="22" spans="1:33" ht="12.75">
      <c r="A22" t="s">
        <v>17</v>
      </c>
      <c r="B22" s="15" t="s">
        <v>18</v>
      </c>
      <c r="C22" s="36">
        <v>41793.064</v>
      </c>
      <c r="D22" s="41">
        <v>6435</v>
      </c>
      <c r="E22" s="45">
        <v>48228.064</v>
      </c>
      <c r="F22" s="47">
        <v>36286</v>
      </c>
      <c r="G22" s="47">
        <v>17626</v>
      </c>
      <c r="H22" s="47">
        <v>11164</v>
      </c>
      <c r="I22" s="47">
        <v>0</v>
      </c>
      <c r="J22" s="47">
        <v>2115</v>
      </c>
      <c r="K22" s="48">
        <v>11058</v>
      </c>
      <c r="L22" s="48">
        <v>26799</v>
      </c>
      <c r="M22" s="48">
        <v>6435</v>
      </c>
      <c r="N22" s="48">
        <v>871</v>
      </c>
      <c r="O22" s="48">
        <v>50241.5956</v>
      </c>
      <c r="P22" s="48">
        <v>26269.25</v>
      </c>
      <c r="Q22" s="48">
        <v>-32918.799999999996</v>
      </c>
      <c r="R22" s="48">
        <v>913.9200000000001</v>
      </c>
      <c r="S22" s="48">
        <v>44505.965599999996</v>
      </c>
      <c r="T22" s="48">
        <v>48228.064</v>
      </c>
      <c r="U22" s="48">
        <v>40993.8544</v>
      </c>
      <c r="V22" s="48">
        <v>3512.1111999999994</v>
      </c>
      <c r="W22" s="48">
        <v>2458.4778399999996</v>
      </c>
      <c r="X22" s="49">
        <v>1.051</v>
      </c>
      <c r="Y22" s="50">
        <v>15790</v>
      </c>
      <c r="Z22" s="46">
        <v>50687.695263999994</v>
      </c>
      <c r="AA22" s="46">
        <v>51304.45722238734</v>
      </c>
      <c r="AB22" s="46">
        <v>3249.1739849517</v>
      </c>
      <c r="AC22" s="46">
        <v>-729.6146718085961</v>
      </c>
      <c r="AD22" s="46">
        <v>0</v>
      </c>
      <c r="AE22" s="46">
        <v>11520616</v>
      </c>
      <c r="AF22" s="15" t="s">
        <v>18</v>
      </c>
      <c r="AG22" t="b">
        <f t="shared" si="0"/>
        <v>1</v>
      </c>
    </row>
    <row r="23" spans="1:33" ht="12.75">
      <c r="A23" t="s">
        <v>49</v>
      </c>
      <c r="B23" s="15" t="s">
        <v>50</v>
      </c>
      <c r="C23" s="36">
        <v>120519.437</v>
      </c>
      <c r="D23" s="41">
        <v>17735</v>
      </c>
      <c r="E23" s="45">
        <v>138254.437</v>
      </c>
      <c r="F23" s="47">
        <v>70841</v>
      </c>
      <c r="G23" s="47">
        <v>44250</v>
      </c>
      <c r="H23" s="47">
        <v>4056</v>
      </c>
      <c r="I23" s="47">
        <v>0</v>
      </c>
      <c r="J23" s="47">
        <v>9845</v>
      </c>
      <c r="K23" s="48">
        <v>124</v>
      </c>
      <c r="L23" s="48">
        <v>39960</v>
      </c>
      <c r="M23" s="48">
        <v>17735</v>
      </c>
      <c r="N23" s="48">
        <v>180</v>
      </c>
      <c r="O23" s="48">
        <v>98086.4486</v>
      </c>
      <c r="P23" s="48">
        <v>49428.35</v>
      </c>
      <c r="Q23" s="48">
        <v>-34224.4</v>
      </c>
      <c r="R23" s="48">
        <v>8281.550000000001</v>
      </c>
      <c r="S23" s="48">
        <v>121571.9486</v>
      </c>
      <c r="T23" s="48">
        <v>138254.437</v>
      </c>
      <c r="U23" s="48">
        <v>117516.27145</v>
      </c>
      <c r="V23" s="48">
        <v>4055.677150000003</v>
      </c>
      <c r="W23" s="48">
        <v>2838.974005000002</v>
      </c>
      <c r="X23" s="49">
        <v>1.021</v>
      </c>
      <c r="Y23" s="50">
        <v>42174</v>
      </c>
      <c r="Z23" s="46">
        <v>141157.78017699998</v>
      </c>
      <c r="AA23" s="46">
        <v>142875.37156658937</v>
      </c>
      <c r="AB23" s="46">
        <v>3387.7595572293203</v>
      </c>
      <c r="AC23" s="46">
        <v>-591.0290995309756</v>
      </c>
      <c r="AD23" s="46">
        <v>0</v>
      </c>
      <c r="AE23" s="46">
        <v>24926061</v>
      </c>
      <c r="AF23" s="15" t="s">
        <v>50</v>
      </c>
      <c r="AG23" t="b">
        <f t="shared" si="0"/>
        <v>1</v>
      </c>
    </row>
    <row r="24" spans="1:33" ht="12.75">
      <c r="A24" t="s">
        <v>31</v>
      </c>
      <c r="B24" s="15" t="s">
        <v>32</v>
      </c>
      <c r="C24" s="36">
        <v>177337.086</v>
      </c>
      <c r="D24" s="41">
        <v>31309</v>
      </c>
      <c r="E24" s="45">
        <v>208646.086</v>
      </c>
      <c r="F24" s="47">
        <v>101455</v>
      </c>
      <c r="G24" s="47">
        <v>75817</v>
      </c>
      <c r="H24" s="47">
        <v>128046</v>
      </c>
      <c r="I24" s="47">
        <v>9979</v>
      </c>
      <c r="J24" s="47">
        <v>8923</v>
      </c>
      <c r="K24" s="48">
        <v>128690</v>
      </c>
      <c r="L24" s="48">
        <v>24205</v>
      </c>
      <c r="M24" s="48">
        <v>31309</v>
      </c>
      <c r="N24" s="48">
        <v>20402</v>
      </c>
      <c r="O24" s="48">
        <v>140474.593</v>
      </c>
      <c r="P24" s="48">
        <v>189350.25</v>
      </c>
      <c r="Q24" s="48">
        <v>-147302.44999999998</v>
      </c>
      <c r="R24" s="48">
        <v>22497.800000000003</v>
      </c>
      <c r="S24" s="48">
        <v>205020.19299999997</v>
      </c>
      <c r="T24" s="48">
        <v>208646.086</v>
      </c>
      <c r="U24" s="48">
        <v>177349.1731</v>
      </c>
      <c r="V24" s="48">
        <v>27671.019899999956</v>
      </c>
      <c r="W24" s="48">
        <v>19369.71392999997</v>
      </c>
      <c r="X24" s="49">
        <v>1.093</v>
      </c>
      <c r="Y24" s="50">
        <v>66679</v>
      </c>
      <c r="Z24" s="46">
        <v>228050.171998</v>
      </c>
      <c r="AA24" s="46">
        <v>230825.05986692928</v>
      </c>
      <c r="AB24" s="46">
        <v>3461.735476940705</v>
      </c>
      <c r="AC24" s="46">
        <v>-517.0531798195907</v>
      </c>
      <c r="AD24" s="46">
        <v>0</v>
      </c>
      <c r="AE24" s="46">
        <v>34476589</v>
      </c>
      <c r="AF24" s="15" t="s">
        <v>32</v>
      </c>
      <c r="AG24" t="b">
        <f t="shared" si="0"/>
        <v>1</v>
      </c>
    </row>
    <row r="25" spans="1:33" ht="12.75">
      <c r="A25" t="s">
        <v>41</v>
      </c>
      <c r="B25" s="15" t="s">
        <v>42</v>
      </c>
      <c r="C25" s="36">
        <v>119563.155</v>
      </c>
      <c r="D25" s="41">
        <v>18442</v>
      </c>
      <c r="E25" s="45">
        <v>138005.155</v>
      </c>
      <c r="F25" s="47">
        <v>26565</v>
      </c>
      <c r="G25" s="47">
        <v>112143</v>
      </c>
      <c r="H25" s="47">
        <v>4211</v>
      </c>
      <c r="I25" s="47">
        <v>1222</v>
      </c>
      <c r="J25" s="47">
        <v>1444</v>
      </c>
      <c r="K25" s="48">
        <v>603</v>
      </c>
      <c r="L25" s="48">
        <v>10924</v>
      </c>
      <c r="M25" s="48">
        <v>18442</v>
      </c>
      <c r="N25" s="48">
        <v>915</v>
      </c>
      <c r="O25" s="48">
        <v>36781.899000000005</v>
      </c>
      <c r="P25" s="48">
        <v>101167</v>
      </c>
      <c r="Q25" s="48">
        <v>-10575.699999999999</v>
      </c>
      <c r="R25" s="48">
        <v>13818.62</v>
      </c>
      <c r="S25" s="48">
        <v>141191.81900000002</v>
      </c>
      <c r="T25" s="48">
        <v>138005.155</v>
      </c>
      <c r="U25" s="48">
        <v>117304.38175</v>
      </c>
      <c r="V25" s="48">
        <v>23887.437250000017</v>
      </c>
      <c r="W25" s="48">
        <v>16721.206075000013</v>
      </c>
      <c r="X25" s="49">
        <v>1.121</v>
      </c>
      <c r="Y25" s="50">
        <v>71379</v>
      </c>
      <c r="Z25" s="46">
        <v>154703.778755</v>
      </c>
      <c r="AA25" s="46">
        <v>156586.19627384553</v>
      </c>
      <c r="AB25" s="46">
        <v>2193.729195895789</v>
      </c>
      <c r="AC25" s="46">
        <v>-1785.059460864507</v>
      </c>
      <c r="AD25" s="46">
        <v>0</v>
      </c>
      <c r="AE25" s="46">
        <v>127415759</v>
      </c>
      <c r="AF25" s="15" t="s">
        <v>42</v>
      </c>
      <c r="AG25" t="b">
        <f t="shared" si="0"/>
        <v>1</v>
      </c>
    </row>
    <row r="26" spans="1:33" ht="12.75">
      <c r="A26" t="s">
        <v>33</v>
      </c>
      <c r="B26" s="15" t="s">
        <v>34</v>
      </c>
      <c r="C26" s="36">
        <v>1989006.8789999997</v>
      </c>
      <c r="D26" s="41">
        <v>332267</v>
      </c>
      <c r="E26" s="45">
        <v>2321273.8789999997</v>
      </c>
      <c r="F26" s="47">
        <v>592305</v>
      </c>
      <c r="G26" s="47">
        <v>1747644</v>
      </c>
      <c r="H26" s="47">
        <v>314687</v>
      </c>
      <c r="I26" s="47">
        <v>0</v>
      </c>
      <c r="J26" s="47">
        <v>82636</v>
      </c>
      <c r="K26" s="48">
        <v>114507</v>
      </c>
      <c r="L26" s="48">
        <v>283365</v>
      </c>
      <c r="M26" s="48">
        <v>332267</v>
      </c>
      <c r="N26" s="48">
        <v>22550</v>
      </c>
      <c r="O26" s="48">
        <v>820105.503</v>
      </c>
      <c r="P26" s="48">
        <v>1823221.95</v>
      </c>
      <c r="Q26" s="48">
        <v>-357358.7</v>
      </c>
      <c r="R26" s="48">
        <v>234254.90000000002</v>
      </c>
      <c r="S26" s="48">
        <v>2520223.653</v>
      </c>
      <c r="T26" s="48">
        <v>2321273.8789999997</v>
      </c>
      <c r="U26" s="48">
        <v>1973082.7971499998</v>
      </c>
      <c r="V26" s="48">
        <v>547140.8558500002</v>
      </c>
      <c r="W26" s="48">
        <v>382998.59909500007</v>
      </c>
      <c r="X26" s="49">
        <v>1.165</v>
      </c>
      <c r="Y26" s="50">
        <v>880008</v>
      </c>
      <c r="Z26" s="46">
        <v>2704284.0690349997</v>
      </c>
      <c r="AA26" s="46">
        <v>2737189.4818727053</v>
      </c>
      <c r="AB26" s="46">
        <v>3110.4143165433784</v>
      </c>
      <c r="AC26" s="46">
        <v>-868.3743402169175</v>
      </c>
      <c r="AD26" s="46">
        <v>0</v>
      </c>
      <c r="AE26" s="46">
        <v>764176366</v>
      </c>
      <c r="AF26" s="15" t="s">
        <v>34</v>
      </c>
      <c r="AG26" t="b">
        <f t="shared" si="0"/>
        <v>1</v>
      </c>
    </row>
    <row r="27" spans="1:33" ht="12.75">
      <c r="A27" t="s">
        <v>39</v>
      </c>
      <c r="B27" s="15" t="s">
        <v>40</v>
      </c>
      <c r="C27" s="36">
        <v>93068.295</v>
      </c>
      <c r="D27" s="41">
        <v>11606</v>
      </c>
      <c r="E27" s="45">
        <v>104674.295</v>
      </c>
      <c r="F27" s="47">
        <v>49293</v>
      </c>
      <c r="G27" s="47">
        <v>43782</v>
      </c>
      <c r="H27" s="47">
        <v>1954</v>
      </c>
      <c r="I27" s="47">
        <v>0</v>
      </c>
      <c r="J27" s="47">
        <v>4938</v>
      </c>
      <c r="K27" s="48">
        <v>278</v>
      </c>
      <c r="L27" s="48">
        <v>18342</v>
      </c>
      <c r="M27" s="48">
        <v>11606</v>
      </c>
      <c r="N27" s="48">
        <v>1172</v>
      </c>
      <c r="O27" s="48">
        <v>68251.08780000001</v>
      </c>
      <c r="P27" s="48">
        <v>43072.9</v>
      </c>
      <c r="Q27" s="48">
        <v>-16823.2</v>
      </c>
      <c r="R27" s="48">
        <v>6746.96</v>
      </c>
      <c r="S27" s="48">
        <v>101247.74780000001</v>
      </c>
      <c r="T27" s="48">
        <v>104674.295</v>
      </c>
      <c r="U27" s="48">
        <v>88973.15075</v>
      </c>
      <c r="V27" s="48">
        <v>12274.597050000011</v>
      </c>
      <c r="W27" s="48">
        <v>8592.217935000008</v>
      </c>
      <c r="X27" s="49">
        <v>1.082</v>
      </c>
      <c r="Y27" s="50">
        <v>40621</v>
      </c>
      <c r="Z27" s="46">
        <v>113257.58719</v>
      </c>
      <c r="AA27" s="46">
        <v>114635.69228855915</v>
      </c>
      <c r="AB27" s="46">
        <v>2822.079522625222</v>
      </c>
      <c r="AC27" s="46">
        <v>-1156.7091341350738</v>
      </c>
      <c r="AD27" s="46">
        <v>0</v>
      </c>
      <c r="AE27" s="46">
        <v>46986682</v>
      </c>
      <c r="AF27" s="15" t="s">
        <v>40</v>
      </c>
      <c r="AG27" t="b">
        <f t="shared" si="0"/>
        <v>1</v>
      </c>
    </row>
    <row r="28" spans="1:33" ht="12.75">
      <c r="A28" t="s">
        <v>35</v>
      </c>
      <c r="B28" s="15" t="s">
        <v>36</v>
      </c>
      <c r="C28" s="36">
        <v>470225.39</v>
      </c>
      <c r="D28" s="41">
        <v>50275</v>
      </c>
      <c r="E28" s="45">
        <v>520500.39</v>
      </c>
      <c r="F28" s="47">
        <v>181184</v>
      </c>
      <c r="G28" s="47">
        <v>274001</v>
      </c>
      <c r="H28" s="47">
        <v>192028</v>
      </c>
      <c r="I28" s="47">
        <v>0</v>
      </c>
      <c r="J28" s="47">
        <v>13303</v>
      </c>
      <c r="K28" s="48">
        <v>184885</v>
      </c>
      <c r="L28" s="48">
        <v>81053</v>
      </c>
      <c r="M28" s="48">
        <v>50275</v>
      </c>
      <c r="N28" s="48">
        <v>2829</v>
      </c>
      <c r="O28" s="48">
        <v>250867.3664</v>
      </c>
      <c r="P28" s="48">
        <v>407432.2</v>
      </c>
      <c r="Q28" s="48">
        <v>-228451.94999999998</v>
      </c>
      <c r="R28" s="48">
        <v>28954.74</v>
      </c>
      <c r="S28" s="48">
        <v>458802.3564</v>
      </c>
      <c r="T28" s="48">
        <v>520500.39</v>
      </c>
      <c r="U28" s="48">
        <v>442425.33150000003</v>
      </c>
      <c r="V28" s="48">
        <v>16377.02489999996</v>
      </c>
      <c r="W28" s="48">
        <v>11463.917429999972</v>
      </c>
      <c r="X28" s="49">
        <v>1.022</v>
      </c>
      <c r="Y28" s="50">
        <v>89178</v>
      </c>
      <c r="Z28" s="46">
        <v>531951.39858</v>
      </c>
      <c r="AA28" s="46">
        <v>538424.1210947304</v>
      </c>
      <c r="AB28" s="46">
        <v>6037.633957867753</v>
      </c>
      <c r="AC28" s="46">
        <v>2058.8453011074575</v>
      </c>
      <c r="AD28" s="46">
        <v>183603706</v>
      </c>
      <c r="AE28" s="46">
        <v>0</v>
      </c>
      <c r="AF28" s="15" t="s">
        <v>36</v>
      </c>
      <c r="AG28" t="b">
        <f t="shared" si="0"/>
        <v>1</v>
      </c>
    </row>
    <row r="29" spans="1:33" ht="12.75">
      <c r="A29" t="s">
        <v>21</v>
      </c>
      <c r="B29" s="15" t="s">
        <v>22</v>
      </c>
      <c r="C29" s="36">
        <v>131647.151</v>
      </c>
      <c r="D29" s="41">
        <v>17846</v>
      </c>
      <c r="E29" s="45">
        <v>149493.151</v>
      </c>
      <c r="F29" s="47">
        <v>97060</v>
      </c>
      <c r="G29" s="47">
        <v>40058</v>
      </c>
      <c r="H29" s="47">
        <v>11227</v>
      </c>
      <c r="I29" s="47">
        <v>0</v>
      </c>
      <c r="J29" s="47">
        <v>6851</v>
      </c>
      <c r="K29" s="48">
        <v>0</v>
      </c>
      <c r="L29" s="48">
        <v>59420</v>
      </c>
      <c r="M29" s="48">
        <v>17846</v>
      </c>
      <c r="N29" s="48">
        <v>538</v>
      </c>
      <c r="O29" s="48">
        <v>134389.276</v>
      </c>
      <c r="P29" s="48">
        <v>49415.6</v>
      </c>
      <c r="Q29" s="48">
        <v>-50964.299999999996</v>
      </c>
      <c r="R29" s="48">
        <v>5067.700000000001</v>
      </c>
      <c r="S29" s="48">
        <v>137908.276</v>
      </c>
      <c r="T29" s="48">
        <v>149493.151</v>
      </c>
      <c r="U29" s="48">
        <v>127069.17835</v>
      </c>
      <c r="V29" s="48">
        <v>10839.09765000001</v>
      </c>
      <c r="W29" s="48">
        <v>7587.368355000007</v>
      </c>
      <c r="X29" s="49">
        <v>1.051</v>
      </c>
      <c r="Y29" s="50">
        <v>43711</v>
      </c>
      <c r="Z29" s="46">
        <v>157117.301701</v>
      </c>
      <c r="AA29" s="46">
        <v>159029.08668528334</v>
      </c>
      <c r="AB29" s="46">
        <v>3638.1937426570735</v>
      </c>
      <c r="AC29" s="46">
        <v>-340.59491410322244</v>
      </c>
      <c r="AD29" s="46">
        <v>0</v>
      </c>
      <c r="AE29" s="46">
        <v>14887744</v>
      </c>
      <c r="AF29" s="15" t="s">
        <v>22</v>
      </c>
      <c r="AG29" t="b">
        <f t="shared" si="0"/>
        <v>1</v>
      </c>
    </row>
    <row r="30" spans="1:33" ht="12.75">
      <c r="A30" t="s">
        <v>27</v>
      </c>
      <c r="B30" s="15" t="s">
        <v>28</v>
      </c>
      <c r="C30" s="36">
        <v>158420.558</v>
      </c>
      <c r="D30" s="41">
        <v>33134</v>
      </c>
      <c r="E30" s="45">
        <v>191554.558</v>
      </c>
      <c r="F30" s="47">
        <v>131469</v>
      </c>
      <c r="G30" s="47">
        <v>77323</v>
      </c>
      <c r="H30" s="47">
        <v>185409</v>
      </c>
      <c r="I30" s="47">
        <v>0</v>
      </c>
      <c r="J30" s="47">
        <v>5139</v>
      </c>
      <c r="K30" s="48">
        <v>178629</v>
      </c>
      <c r="L30" s="48">
        <v>86272</v>
      </c>
      <c r="M30" s="48">
        <v>33134</v>
      </c>
      <c r="N30" s="48">
        <v>4076</v>
      </c>
      <c r="O30" s="48">
        <v>182031.9774</v>
      </c>
      <c r="P30" s="48">
        <v>227690.35</v>
      </c>
      <c r="Q30" s="48">
        <v>-228630.44999999998</v>
      </c>
      <c r="R30" s="48">
        <v>13497.660000000002</v>
      </c>
      <c r="S30" s="48">
        <v>194589.5374</v>
      </c>
      <c r="T30" s="48">
        <v>191554.558</v>
      </c>
      <c r="U30" s="48">
        <v>162821.3743</v>
      </c>
      <c r="V30" s="48">
        <v>31768.163100000005</v>
      </c>
      <c r="W30" s="48">
        <v>22237.714170000003</v>
      </c>
      <c r="X30" s="49">
        <v>1.116</v>
      </c>
      <c r="Y30" s="50">
        <v>65293</v>
      </c>
      <c r="Z30" s="46">
        <v>213774.886728</v>
      </c>
      <c r="AA30" s="46">
        <v>216376.07459234618</v>
      </c>
      <c r="AB30" s="46">
        <v>3313.9245339063327</v>
      </c>
      <c r="AC30" s="46">
        <v>-664.8641228539632</v>
      </c>
      <c r="AD30" s="46">
        <v>0</v>
      </c>
      <c r="AE30" s="46">
        <v>43410973</v>
      </c>
      <c r="AF30" s="15" t="s">
        <v>28</v>
      </c>
      <c r="AG30" t="b">
        <f t="shared" si="0"/>
        <v>1</v>
      </c>
    </row>
    <row r="31" spans="1:33" ht="12.75">
      <c r="A31" t="s">
        <v>2</v>
      </c>
      <c r="B31" s="15" t="s">
        <v>0</v>
      </c>
      <c r="C31" s="36">
        <v>136805.762</v>
      </c>
      <c r="D31" s="41">
        <v>20849</v>
      </c>
      <c r="E31" s="45">
        <v>157654.762</v>
      </c>
      <c r="F31" s="47">
        <v>78578</v>
      </c>
      <c r="G31" s="47">
        <v>49002</v>
      </c>
      <c r="H31" s="47">
        <v>3270</v>
      </c>
      <c r="I31" s="47">
        <v>0</v>
      </c>
      <c r="J31" s="47">
        <v>7967</v>
      </c>
      <c r="K31" s="48">
        <v>2205</v>
      </c>
      <c r="L31" s="48">
        <v>27418</v>
      </c>
      <c r="M31" s="48">
        <v>20849</v>
      </c>
      <c r="N31" s="48">
        <v>1153</v>
      </c>
      <c r="O31" s="48">
        <v>108799.0988</v>
      </c>
      <c r="P31" s="48">
        <v>51203.15</v>
      </c>
      <c r="Q31" s="48">
        <v>-26159.6</v>
      </c>
      <c r="R31" s="48">
        <v>13060.59</v>
      </c>
      <c r="S31" s="48">
        <v>146903.2388</v>
      </c>
      <c r="T31" s="48">
        <v>157654.762</v>
      </c>
      <c r="U31" s="48">
        <v>134006.5477</v>
      </c>
      <c r="V31" s="48">
        <v>12896.691099999996</v>
      </c>
      <c r="W31" s="48">
        <v>9027.683769999996</v>
      </c>
      <c r="X31" s="49">
        <v>1.057</v>
      </c>
      <c r="Y31" s="50">
        <v>40589</v>
      </c>
      <c r="Z31" s="46">
        <v>166641.08343399997</v>
      </c>
      <c r="AA31" s="46">
        <v>168668.75268254714</v>
      </c>
      <c r="AB31" s="46">
        <v>4155.528657580801</v>
      </c>
      <c r="AC31" s="46">
        <v>176.74000082050543</v>
      </c>
      <c r="AD31" s="46">
        <v>7173700</v>
      </c>
      <c r="AE31" s="46">
        <v>0</v>
      </c>
      <c r="AF31" s="15" t="s">
        <v>0</v>
      </c>
      <c r="AG31" t="b">
        <f t="shared" si="0"/>
        <v>1</v>
      </c>
    </row>
    <row r="32" spans="1:33" ht="12.75">
      <c r="A32" t="s">
        <v>23</v>
      </c>
      <c r="B32" s="15" t="s">
        <v>24</v>
      </c>
      <c r="C32" s="36">
        <v>67494.022</v>
      </c>
      <c r="D32" s="41">
        <v>14703</v>
      </c>
      <c r="E32" s="45">
        <v>82197.022</v>
      </c>
      <c r="F32" s="47">
        <v>57598</v>
      </c>
      <c r="G32" s="47">
        <v>14069</v>
      </c>
      <c r="H32" s="47">
        <v>2287</v>
      </c>
      <c r="I32" s="47">
        <v>0</v>
      </c>
      <c r="J32" s="47">
        <v>-13</v>
      </c>
      <c r="K32" s="48">
        <v>666</v>
      </c>
      <c r="L32" s="48">
        <v>42517</v>
      </c>
      <c r="M32" s="48">
        <v>14703</v>
      </c>
      <c r="N32" s="48">
        <v>2</v>
      </c>
      <c r="O32" s="48">
        <v>79750.1908</v>
      </c>
      <c r="P32" s="48">
        <v>13891.55</v>
      </c>
      <c r="Q32" s="48">
        <v>-36707.25</v>
      </c>
      <c r="R32" s="48">
        <v>5269.660000000001</v>
      </c>
      <c r="S32" s="48">
        <v>62204.1508</v>
      </c>
      <c r="T32" s="48">
        <v>82197.022</v>
      </c>
      <c r="U32" s="48">
        <v>69867.4687</v>
      </c>
      <c r="V32" s="48">
        <v>-7663.317899999995</v>
      </c>
      <c r="W32" s="48">
        <v>-5364.322529999996</v>
      </c>
      <c r="X32" s="49">
        <v>0.935</v>
      </c>
      <c r="Y32" s="50">
        <v>24243</v>
      </c>
      <c r="Z32" s="46">
        <v>76854.21557</v>
      </c>
      <c r="AA32" s="46">
        <v>77789.36869263451</v>
      </c>
      <c r="AB32" s="46">
        <v>3208.73525110896</v>
      </c>
      <c r="AC32" s="46">
        <v>-770.0534056513361</v>
      </c>
      <c r="AD32" s="46">
        <v>0</v>
      </c>
      <c r="AE32" s="46">
        <v>18668405</v>
      </c>
      <c r="AF32" s="15" t="s">
        <v>24</v>
      </c>
      <c r="AG32" t="b">
        <f t="shared" si="0"/>
        <v>1</v>
      </c>
    </row>
    <row r="33" spans="1:33" ht="12.75">
      <c r="A33" t="s">
        <v>3</v>
      </c>
      <c r="B33" s="15" t="s">
        <v>4</v>
      </c>
      <c r="C33" s="36">
        <v>124069.82</v>
      </c>
      <c r="D33" s="41">
        <v>14214</v>
      </c>
      <c r="E33" s="45">
        <v>138283.82</v>
      </c>
      <c r="F33" s="47">
        <v>46008</v>
      </c>
      <c r="G33" s="47">
        <v>67171</v>
      </c>
      <c r="H33" s="47">
        <v>1530</v>
      </c>
      <c r="I33" s="47">
        <v>0</v>
      </c>
      <c r="J33" s="47">
        <v>4376</v>
      </c>
      <c r="K33" s="48">
        <v>21</v>
      </c>
      <c r="L33" s="48">
        <v>12598</v>
      </c>
      <c r="M33" s="48">
        <v>14214</v>
      </c>
      <c r="N33" s="48">
        <v>2649</v>
      </c>
      <c r="O33" s="48">
        <v>63702.6768</v>
      </c>
      <c r="P33" s="48">
        <v>62115.45</v>
      </c>
      <c r="Q33" s="48">
        <v>-12977.8</v>
      </c>
      <c r="R33" s="48">
        <v>9940.240000000002</v>
      </c>
      <c r="S33" s="48">
        <v>122780.56680000002</v>
      </c>
      <c r="T33" s="48">
        <v>138283.82</v>
      </c>
      <c r="U33" s="48">
        <v>117541.247</v>
      </c>
      <c r="V33" s="48">
        <v>5239.319800000012</v>
      </c>
      <c r="W33" s="48">
        <v>3667.523860000008</v>
      </c>
      <c r="X33" s="49">
        <v>1.027</v>
      </c>
      <c r="Y33" s="50">
        <v>31167</v>
      </c>
      <c r="Z33" s="46">
        <v>142017.48314</v>
      </c>
      <c r="AA33" s="46">
        <v>143745.53529487632</v>
      </c>
      <c r="AB33" s="46">
        <v>4612.106885323461</v>
      </c>
      <c r="AC33" s="46">
        <v>633.3182285631651</v>
      </c>
      <c r="AD33" s="46">
        <v>19738629</v>
      </c>
      <c r="AE33" s="46">
        <v>0</v>
      </c>
      <c r="AF33" s="15" t="s">
        <v>4</v>
      </c>
      <c r="AG33" t="b">
        <f t="shared" si="0"/>
        <v>1</v>
      </c>
    </row>
    <row r="34" spans="1:33" ht="12.75">
      <c r="A34" t="s">
        <v>45</v>
      </c>
      <c r="B34" s="15" t="s">
        <v>46</v>
      </c>
      <c r="C34" s="36">
        <v>23585.416</v>
      </c>
      <c r="D34" s="41">
        <v>2392</v>
      </c>
      <c r="E34" s="45">
        <v>25977.416</v>
      </c>
      <c r="F34" s="47">
        <v>3018</v>
      </c>
      <c r="G34" s="47">
        <v>23722</v>
      </c>
      <c r="H34" s="47">
        <v>49</v>
      </c>
      <c r="I34" s="47">
        <v>0</v>
      </c>
      <c r="J34" s="47">
        <v>574</v>
      </c>
      <c r="K34" s="48">
        <v>5</v>
      </c>
      <c r="L34" s="48">
        <v>2279</v>
      </c>
      <c r="M34" s="48">
        <v>2392</v>
      </c>
      <c r="N34" s="48">
        <v>23</v>
      </c>
      <c r="O34" s="48">
        <v>4178.7228000000005</v>
      </c>
      <c r="P34" s="48">
        <v>20693.25</v>
      </c>
      <c r="Q34" s="48">
        <v>-1960.95</v>
      </c>
      <c r="R34" s="48">
        <v>1645.7700000000002</v>
      </c>
      <c r="S34" s="48">
        <v>24556.7928</v>
      </c>
      <c r="T34" s="48">
        <v>25977.416</v>
      </c>
      <c r="U34" s="48">
        <v>22080.8036</v>
      </c>
      <c r="V34" s="48">
        <v>2475.9892</v>
      </c>
      <c r="W34" s="48">
        <v>1733.1924399999998</v>
      </c>
      <c r="X34" s="49">
        <v>1.067</v>
      </c>
      <c r="Y34" s="50">
        <v>11141</v>
      </c>
      <c r="Z34" s="46">
        <v>27717.902872</v>
      </c>
      <c r="AA34" s="46">
        <v>28055.171078192572</v>
      </c>
      <c r="AB34" s="46">
        <v>2518.1914620045395</v>
      </c>
      <c r="AC34" s="46">
        <v>-1460.5971947557564</v>
      </c>
      <c r="AD34" s="46">
        <v>0</v>
      </c>
      <c r="AE34" s="46">
        <v>16272513</v>
      </c>
      <c r="AF34" s="15" t="s">
        <v>46</v>
      </c>
      <c r="AG34" t="b">
        <f t="shared" si="0"/>
        <v>1</v>
      </c>
    </row>
    <row r="35" spans="1:33" ht="12.75">
      <c r="A35" t="s">
        <v>7</v>
      </c>
      <c r="B35" s="15" t="s">
        <v>8</v>
      </c>
      <c r="C35" s="36">
        <v>104448.869</v>
      </c>
      <c r="D35" s="41">
        <v>16758</v>
      </c>
      <c r="E35" s="45">
        <v>121206.869</v>
      </c>
      <c r="F35" s="47">
        <v>78893</v>
      </c>
      <c r="G35" s="47">
        <v>34408</v>
      </c>
      <c r="H35" s="47">
        <v>65601</v>
      </c>
      <c r="I35" s="47">
        <v>0</v>
      </c>
      <c r="J35" s="47">
        <v>1854</v>
      </c>
      <c r="K35" s="48">
        <v>59851</v>
      </c>
      <c r="L35" s="48">
        <v>50534</v>
      </c>
      <c r="M35" s="48">
        <v>16758</v>
      </c>
      <c r="N35" s="48">
        <v>612</v>
      </c>
      <c r="O35" s="48">
        <v>109235.2478</v>
      </c>
      <c r="P35" s="48">
        <v>86583.55</v>
      </c>
      <c r="Q35" s="48">
        <v>-94347.45</v>
      </c>
      <c r="R35" s="48">
        <v>5653.52</v>
      </c>
      <c r="S35" s="48">
        <v>107124.8678</v>
      </c>
      <c r="T35" s="48">
        <v>121206.869</v>
      </c>
      <c r="U35" s="48">
        <v>103025.83865</v>
      </c>
      <c r="V35" s="48">
        <v>4099.029150000002</v>
      </c>
      <c r="W35" s="48">
        <v>2869.3204050000013</v>
      </c>
      <c r="X35" s="49">
        <v>1.024</v>
      </c>
      <c r="Y35" s="50">
        <v>39370</v>
      </c>
      <c r="Z35" s="46">
        <v>124115.83385600001</v>
      </c>
      <c r="AA35" s="46">
        <v>125626.06083233432</v>
      </c>
      <c r="AB35" s="46">
        <v>3190.908326957946</v>
      </c>
      <c r="AC35" s="46">
        <v>-787.8803298023499</v>
      </c>
      <c r="AD35" s="46">
        <v>0</v>
      </c>
      <c r="AE35" s="46">
        <v>31018849</v>
      </c>
      <c r="AF35" s="15" t="s">
        <v>8</v>
      </c>
      <c r="AG35" t="b">
        <f t="shared" si="0"/>
        <v>1</v>
      </c>
    </row>
    <row r="36" spans="1:33" ht="12.75">
      <c r="A36" t="s">
        <v>5</v>
      </c>
      <c r="B36" s="15" t="s">
        <v>6</v>
      </c>
      <c r="C36" s="36">
        <v>175626.413</v>
      </c>
      <c r="D36" s="41">
        <v>19310</v>
      </c>
      <c r="E36" s="45">
        <v>194936.413</v>
      </c>
      <c r="F36" s="47">
        <v>81363</v>
      </c>
      <c r="G36" s="47">
        <v>54794</v>
      </c>
      <c r="H36" s="47">
        <v>104279</v>
      </c>
      <c r="I36" s="47">
        <v>0</v>
      </c>
      <c r="J36" s="47">
        <v>3867</v>
      </c>
      <c r="K36" s="48">
        <v>98931</v>
      </c>
      <c r="L36" s="48">
        <v>20670</v>
      </c>
      <c r="M36" s="48">
        <v>19310</v>
      </c>
      <c r="N36" s="48">
        <v>2978</v>
      </c>
      <c r="O36" s="48">
        <v>112655.20980000001</v>
      </c>
      <c r="P36" s="48">
        <v>138499</v>
      </c>
      <c r="Q36" s="48">
        <v>-104192.15</v>
      </c>
      <c r="R36" s="48">
        <v>12899.6</v>
      </c>
      <c r="S36" s="48">
        <v>159861.65980000002</v>
      </c>
      <c r="T36" s="48">
        <v>194936.413</v>
      </c>
      <c r="U36" s="48">
        <v>165695.95105</v>
      </c>
      <c r="V36" s="48">
        <v>-5834.29124999998</v>
      </c>
      <c r="W36" s="48">
        <v>-4084.003874999986</v>
      </c>
      <c r="X36" s="49">
        <v>0.979</v>
      </c>
      <c r="Y36" s="50">
        <v>40188</v>
      </c>
      <c r="Z36" s="46">
        <v>190842.748327</v>
      </c>
      <c r="AA36" s="46">
        <v>193164.90060851796</v>
      </c>
      <c r="AB36" s="46">
        <v>4806.531815679256</v>
      </c>
      <c r="AC36" s="46">
        <v>827.7431589189605</v>
      </c>
      <c r="AD36" s="46">
        <v>33265342</v>
      </c>
      <c r="AE36" s="46">
        <v>0</v>
      </c>
      <c r="AF36" s="15" t="s">
        <v>6</v>
      </c>
      <c r="AG36" t="b">
        <f t="shared" si="0"/>
        <v>1</v>
      </c>
    </row>
    <row r="37" spans="1:33" ht="12.75">
      <c r="A37" t="s">
        <v>63</v>
      </c>
      <c r="B37" s="15" t="s">
        <v>64</v>
      </c>
      <c r="C37" s="36">
        <v>136667.712</v>
      </c>
      <c r="D37" s="41">
        <v>13663</v>
      </c>
      <c r="E37" s="45">
        <v>150330.712</v>
      </c>
      <c r="F37" s="47">
        <v>98098</v>
      </c>
      <c r="G37" s="47">
        <v>25887</v>
      </c>
      <c r="H37" s="47">
        <v>14906</v>
      </c>
      <c r="I37" s="47">
        <v>0</v>
      </c>
      <c r="J37" s="47">
        <v>2952</v>
      </c>
      <c r="K37" s="48">
        <v>3153</v>
      </c>
      <c r="L37" s="48">
        <v>25784</v>
      </c>
      <c r="M37" s="48">
        <v>13663</v>
      </c>
      <c r="N37" s="48">
        <v>75</v>
      </c>
      <c r="O37" s="48">
        <v>135826.4908</v>
      </c>
      <c r="P37" s="48">
        <v>37183.25</v>
      </c>
      <c r="Q37" s="48">
        <v>-24660.2</v>
      </c>
      <c r="R37" s="48">
        <v>7230.27</v>
      </c>
      <c r="S37" s="48">
        <v>155579.81079999998</v>
      </c>
      <c r="T37" s="48">
        <v>150330.712</v>
      </c>
      <c r="U37" s="48">
        <v>127781.10519999999</v>
      </c>
      <c r="V37" s="48">
        <v>27798.705599999987</v>
      </c>
      <c r="W37" s="48">
        <v>19459.09391999999</v>
      </c>
      <c r="X37" s="49">
        <v>1.129</v>
      </c>
      <c r="Y37" s="50">
        <v>40311</v>
      </c>
      <c r="Z37" s="46">
        <v>169723.373848</v>
      </c>
      <c r="AA37" s="46">
        <v>171788.54804645968</v>
      </c>
      <c r="AB37" s="46">
        <v>4261.57991730445</v>
      </c>
      <c r="AC37" s="46">
        <v>282.79126054415383</v>
      </c>
      <c r="AD37" s="46">
        <v>11399599</v>
      </c>
      <c r="AE37" s="46">
        <v>0</v>
      </c>
      <c r="AF37" s="15" t="s">
        <v>64</v>
      </c>
      <c r="AG37" t="b">
        <f t="shared" si="0"/>
        <v>1</v>
      </c>
    </row>
    <row r="38" spans="1:33" ht="12.75">
      <c r="A38" t="s">
        <v>658</v>
      </c>
      <c r="B38" s="15" t="s">
        <v>425</v>
      </c>
      <c r="C38" s="36">
        <v>45026.789</v>
      </c>
      <c r="D38" s="41">
        <v>8663</v>
      </c>
      <c r="E38" s="45">
        <v>53689.789</v>
      </c>
      <c r="F38" s="47">
        <v>41664</v>
      </c>
      <c r="G38" s="47">
        <v>5390</v>
      </c>
      <c r="H38" s="47">
        <v>1890</v>
      </c>
      <c r="I38" s="47">
        <v>0</v>
      </c>
      <c r="J38" s="47">
        <v>5551</v>
      </c>
      <c r="K38" s="48">
        <v>112</v>
      </c>
      <c r="L38" s="48">
        <v>27074</v>
      </c>
      <c r="M38" s="48">
        <v>8663</v>
      </c>
      <c r="N38" s="48">
        <v>0</v>
      </c>
      <c r="O38" s="48">
        <v>57687.9744</v>
      </c>
      <c r="P38" s="48">
        <v>10906.35</v>
      </c>
      <c r="Q38" s="48">
        <v>-23108.1</v>
      </c>
      <c r="R38" s="48">
        <v>2760.9700000000003</v>
      </c>
      <c r="S38" s="48">
        <v>48247.1944</v>
      </c>
      <c r="T38" s="48">
        <v>53689.789</v>
      </c>
      <c r="U38" s="48">
        <v>45636.320649999994</v>
      </c>
      <c r="V38" s="48">
        <v>2610.873750000006</v>
      </c>
      <c r="W38" s="48">
        <v>1827.611625000004</v>
      </c>
      <c r="X38" s="49">
        <v>1.034</v>
      </c>
      <c r="Y38" s="50">
        <v>13360</v>
      </c>
      <c r="Z38" s="46">
        <v>55515.241826</v>
      </c>
      <c r="AA38" s="46">
        <v>56190.74480735708</v>
      </c>
      <c r="AB38" s="46">
        <v>4205.894072406967</v>
      </c>
      <c r="AC38" s="46">
        <v>227.1054156466712</v>
      </c>
      <c r="AD38" s="46">
        <v>3034128</v>
      </c>
      <c r="AE38" s="46">
        <v>0</v>
      </c>
      <c r="AF38" s="15" t="s">
        <v>425</v>
      </c>
      <c r="AG38" t="b">
        <f t="shared" si="0"/>
        <v>1</v>
      </c>
    </row>
    <row r="39" spans="1:33" ht="12.75">
      <c r="A39" t="s">
        <v>53</v>
      </c>
      <c r="B39" s="15" t="s">
        <v>54</v>
      </c>
      <c r="C39" s="36">
        <v>29429.778999999995</v>
      </c>
      <c r="D39" s="41">
        <v>6577</v>
      </c>
      <c r="E39" s="45">
        <v>36006.778999999995</v>
      </c>
      <c r="F39" s="47">
        <v>29073</v>
      </c>
      <c r="G39" s="47">
        <v>10077</v>
      </c>
      <c r="H39" s="47">
        <v>451</v>
      </c>
      <c r="I39" s="47">
        <v>1629</v>
      </c>
      <c r="J39" s="47">
        <v>194</v>
      </c>
      <c r="K39" s="48">
        <v>0</v>
      </c>
      <c r="L39" s="48">
        <v>20725</v>
      </c>
      <c r="M39" s="48">
        <v>6577</v>
      </c>
      <c r="N39" s="48">
        <v>242</v>
      </c>
      <c r="O39" s="48">
        <v>40254.4758</v>
      </c>
      <c r="P39" s="48">
        <v>10498.35</v>
      </c>
      <c r="Q39" s="48">
        <v>-17821.95</v>
      </c>
      <c r="R39" s="48">
        <v>2067.2000000000003</v>
      </c>
      <c r="S39" s="48">
        <v>34998.0758</v>
      </c>
      <c r="T39" s="48">
        <v>36006.778999999995</v>
      </c>
      <c r="U39" s="48">
        <v>30605.762149999995</v>
      </c>
      <c r="V39" s="48">
        <v>4392.313650000004</v>
      </c>
      <c r="W39" s="48">
        <v>3074.6195550000025</v>
      </c>
      <c r="X39" s="49">
        <v>1.085</v>
      </c>
      <c r="Y39" s="50">
        <v>19796</v>
      </c>
      <c r="Z39" s="46">
        <v>39067.355214999996</v>
      </c>
      <c r="AA39" s="46">
        <v>39542.72223229918</v>
      </c>
      <c r="AB39" s="46">
        <v>1997.510720968841</v>
      </c>
      <c r="AC39" s="46">
        <v>-1981.2779357914549</v>
      </c>
      <c r="AD39" s="46">
        <v>0</v>
      </c>
      <c r="AE39" s="46">
        <v>39221378</v>
      </c>
      <c r="AF39" s="15" t="s">
        <v>54</v>
      </c>
      <c r="AG39" t="b">
        <f t="shared" si="0"/>
        <v>1</v>
      </c>
    </row>
    <row r="40" spans="1:33" ht="12.75">
      <c r="A40" t="s">
        <v>57</v>
      </c>
      <c r="B40" s="15" t="s">
        <v>58</v>
      </c>
      <c r="C40" s="36">
        <v>31502.534</v>
      </c>
      <c r="D40" s="41">
        <v>4833</v>
      </c>
      <c r="E40" s="45">
        <v>36335.534</v>
      </c>
      <c r="F40" s="47">
        <v>16394</v>
      </c>
      <c r="G40" s="47">
        <v>22245</v>
      </c>
      <c r="H40" s="47">
        <v>101</v>
      </c>
      <c r="I40" s="47">
        <v>0</v>
      </c>
      <c r="J40" s="47">
        <v>2238</v>
      </c>
      <c r="K40" s="48">
        <v>43</v>
      </c>
      <c r="L40" s="48">
        <v>11592</v>
      </c>
      <c r="M40" s="48">
        <v>4833</v>
      </c>
      <c r="N40" s="48">
        <v>13</v>
      </c>
      <c r="O40" s="48">
        <v>22699.132400000002</v>
      </c>
      <c r="P40" s="48">
        <v>20896.399999999998</v>
      </c>
      <c r="Q40" s="48">
        <v>-9900.8</v>
      </c>
      <c r="R40" s="48">
        <v>2137.4100000000003</v>
      </c>
      <c r="S40" s="48">
        <v>35832.142400000004</v>
      </c>
      <c r="T40" s="48">
        <v>36335.534</v>
      </c>
      <c r="U40" s="48">
        <v>30885.2039</v>
      </c>
      <c r="V40" s="48">
        <v>4946.938500000004</v>
      </c>
      <c r="W40" s="48">
        <v>3462.8569500000026</v>
      </c>
      <c r="X40" s="49">
        <v>1.095</v>
      </c>
      <c r="Y40" s="50">
        <v>15238</v>
      </c>
      <c r="Z40" s="46">
        <v>39787.40973</v>
      </c>
      <c r="AA40" s="46">
        <v>40271.53828657422</v>
      </c>
      <c r="AB40" s="46">
        <v>2642.8362177827944</v>
      </c>
      <c r="AC40" s="46">
        <v>-1335.9524389775015</v>
      </c>
      <c r="AD40" s="46">
        <v>0</v>
      </c>
      <c r="AE40" s="46">
        <v>20357243</v>
      </c>
      <c r="AF40" s="15" t="s">
        <v>58</v>
      </c>
      <c r="AG40" t="b">
        <f t="shared" si="0"/>
        <v>1</v>
      </c>
    </row>
    <row r="41" spans="1:33" ht="12.75">
      <c r="A41" t="s">
        <v>59</v>
      </c>
      <c r="B41" s="15" t="s">
        <v>60</v>
      </c>
      <c r="C41" s="36">
        <v>95319.077</v>
      </c>
      <c r="D41" s="41">
        <v>8653</v>
      </c>
      <c r="E41" s="45">
        <v>103972.077</v>
      </c>
      <c r="F41" s="47">
        <v>57051</v>
      </c>
      <c r="G41" s="47">
        <v>10309</v>
      </c>
      <c r="H41" s="47">
        <v>2973</v>
      </c>
      <c r="I41" s="47">
        <v>3280</v>
      </c>
      <c r="J41" s="47">
        <v>0</v>
      </c>
      <c r="K41" s="48">
        <v>3387</v>
      </c>
      <c r="L41" s="48">
        <v>20195</v>
      </c>
      <c r="M41" s="48">
        <v>8653</v>
      </c>
      <c r="N41" s="48">
        <v>34</v>
      </c>
      <c r="O41" s="48">
        <v>78992.8146</v>
      </c>
      <c r="P41" s="48">
        <v>14077.699999999999</v>
      </c>
      <c r="Q41" s="48">
        <v>-20073.6</v>
      </c>
      <c r="R41" s="48">
        <v>3921.9</v>
      </c>
      <c r="S41" s="48">
        <v>76918.8146</v>
      </c>
      <c r="T41" s="48">
        <v>103972.077</v>
      </c>
      <c r="U41" s="48">
        <v>88376.26545</v>
      </c>
      <c r="V41" s="48">
        <v>-11457.450850000008</v>
      </c>
      <c r="W41" s="48">
        <v>-8020.215595000005</v>
      </c>
      <c r="X41" s="49">
        <v>0.923</v>
      </c>
      <c r="Y41" s="50">
        <v>20120</v>
      </c>
      <c r="Z41" s="46">
        <v>95966.22707100002</v>
      </c>
      <c r="AA41" s="46">
        <v>97133.93291832806</v>
      </c>
      <c r="AB41" s="46">
        <v>4827.73026433042</v>
      </c>
      <c r="AC41" s="46">
        <v>848.9416075701242</v>
      </c>
      <c r="AD41" s="46">
        <v>17080705</v>
      </c>
      <c r="AE41" s="46">
        <v>0</v>
      </c>
      <c r="AF41" s="15" t="s">
        <v>60</v>
      </c>
      <c r="AG41" t="b">
        <f t="shared" si="0"/>
        <v>1</v>
      </c>
    </row>
    <row r="42" spans="1:33" ht="12.75">
      <c r="A42" t="s">
        <v>61</v>
      </c>
      <c r="B42" s="15" t="s">
        <v>62</v>
      </c>
      <c r="C42" s="36">
        <v>769804.192</v>
      </c>
      <c r="D42" s="41">
        <v>78032</v>
      </c>
      <c r="E42" s="45">
        <v>847836.192</v>
      </c>
      <c r="F42" s="47">
        <v>411369</v>
      </c>
      <c r="G42" s="47">
        <v>166715</v>
      </c>
      <c r="H42" s="47">
        <v>748775</v>
      </c>
      <c r="I42" s="47">
        <v>0</v>
      </c>
      <c r="J42" s="47">
        <v>7120</v>
      </c>
      <c r="K42" s="48">
        <v>656970</v>
      </c>
      <c r="L42" s="48">
        <v>115363</v>
      </c>
      <c r="M42" s="48">
        <v>78032</v>
      </c>
      <c r="N42" s="48">
        <v>6219</v>
      </c>
      <c r="O42" s="48">
        <v>569581.5174</v>
      </c>
      <c r="P42" s="48">
        <v>784218.5</v>
      </c>
      <c r="Q42" s="48">
        <v>-661769.2</v>
      </c>
      <c r="R42" s="48">
        <v>46715.490000000005</v>
      </c>
      <c r="S42" s="48">
        <v>738746.3074</v>
      </c>
      <c r="T42" s="48">
        <v>847836.192</v>
      </c>
      <c r="U42" s="48">
        <v>720660.7632</v>
      </c>
      <c r="V42" s="48">
        <v>18085.544200000004</v>
      </c>
      <c r="W42" s="48">
        <v>12659.880940000003</v>
      </c>
      <c r="X42" s="49">
        <v>1.015</v>
      </c>
      <c r="Y42" s="50">
        <v>202275</v>
      </c>
      <c r="Z42" s="46">
        <v>860553.73488</v>
      </c>
      <c r="AA42" s="46">
        <v>871024.8522598249</v>
      </c>
      <c r="AB42" s="46">
        <v>4306.141897218266</v>
      </c>
      <c r="AC42" s="46">
        <v>327.3532404579705</v>
      </c>
      <c r="AD42" s="46">
        <v>66215377</v>
      </c>
      <c r="AE42" s="46">
        <v>0</v>
      </c>
      <c r="AF42" s="15" t="s">
        <v>62</v>
      </c>
      <c r="AG42" t="b">
        <f t="shared" si="0"/>
        <v>1</v>
      </c>
    </row>
    <row r="43" spans="1:33" ht="12.75">
      <c r="A43" t="s">
        <v>55</v>
      </c>
      <c r="B43" s="15" t="s">
        <v>56</v>
      </c>
      <c r="C43" s="36">
        <v>18151.092</v>
      </c>
      <c r="D43" s="41">
        <v>2556</v>
      </c>
      <c r="E43" s="45">
        <v>20707.092</v>
      </c>
      <c r="F43" s="47">
        <v>14172</v>
      </c>
      <c r="G43" s="47">
        <v>1911</v>
      </c>
      <c r="H43" s="47">
        <v>18</v>
      </c>
      <c r="I43" s="47">
        <v>0</v>
      </c>
      <c r="J43" s="47">
        <v>938</v>
      </c>
      <c r="K43" s="48">
        <v>4</v>
      </c>
      <c r="L43" s="48">
        <v>6793</v>
      </c>
      <c r="M43" s="48">
        <v>2556</v>
      </c>
      <c r="N43" s="48">
        <v>13</v>
      </c>
      <c r="O43" s="48">
        <v>19622.5512</v>
      </c>
      <c r="P43" s="48">
        <v>2436.95</v>
      </c>
      <c r="Q43" s="48">
        <v>-5788.5</v>
      </c>
      <c r="R43" s="48">
        <v>1017.7900000000001</v>
      </c>
      <c r="S43" s="48">
        <v>17288.791200000003</v>
      </c>
      <c r="T43" s="48">
        <v>20707.092</v>
      </c>
      <c r="U43" s="48">
        <v>17601.0282</v>
      </c>
      <c r="V43" s="48">
        <v>-312.23699999999735</v>
      </c>
      <c r="W43" s="48">
        <v>-218.56589999999812</v>
      </c>
      <c r="X43" s="49">
        <v>0.989</v>
      </c>
      <c r="Y43" s="50">
        <v>9074</v>
      </c>
      <c r="Z43" s="46">
        <v>20479.313988</v>
      </c>
      <c r="AA43" s="46">
        <v>20728.503889728265</v>
      </c>
      <c r="AB43" s="46">
        <v>2284.384382822158</v>
      </c>
      <c r="AC43" s="46">
        <v>-1694.404273938138</v>
      </c>
      <c r="AD43" s="46">
        <v>0</v>
      </c>
      <c r="AE43" s="46">
        <v>15375024</v>
      </c>
      <c r="AF43" s="15" t="s">
        <v>56</v>
      </c>
      <c r="AG43" t="b">
        <f t="shared" si="0"/>
        <v>1</v>
      </c>
    </row>
    <row r="44" spans="1:33" ht="12.75">
      <c r="A44" t="s">
        <v>65</v>
      </c>
      <c r="B44" s="15" t="s">
        <v>66</v>
      </c>
      <c r="C44" s="36">
        <v>57113.659</v>
      </c>
      <c r="D44" s="41">
        <v>7166</v>
      </c>
      <c r="E44" s="45">
        <v>64279.659</v>
      </c>
      <c r="F44" s="47">
        <v>48799</v>
      </c>
      <c r="G44" s="47">
        <v>5783</v>
      </c>
      <c r="H44" s="47">
        <v>8767</v>
      </c>
      <c r="I44" s="47">
        <v>0</v>
      </c>
      <c r="J44" s="47">
        <v>3888</v>
      </c>
      <c r="K44" s="48">
        <v>7969</v>
      </c>
      <c r="L44" s="48">
        <v>26144</v>
      </c>
      <c r="M44" s="48">
        <v>7166</v>
      </c>
      <c r="N44" s="48">
        <v>24</v>
      </c>
      <c r="O44" s="48">
        <v>67567.0954</v>
      </c>
      <c r="P44" s="48">
        <v>15672.3</v>
      </c>
      <c r="Q44" s="48">
        <v>-29016.45</v>
      </c>
      <c r="R44" s="48">
        <v>1646.6200000000001</v>
      </c>
      <c r="S44" s="48">
        <v>55869.56540000001</v>
      </c>
      <c r="T44" s="48">
        <v>64279.659</v>
      </c>
      <c r="U44" s="48">
        <v>54637.71015</v>
      </c>
      <c r="V44" s="48">
        <v>1231.8552500000078</v>
      </c>
      <c r="W44" s="48">
        <v>862.2986750000055</v>
      </c>
      <c r="X44" s="49">
        <v>1.013</v>
      </c>
      <c r="Y44" s="50">
        <v>21291</v>
      </c>
      <c r="Z44" s="46">
        <v>65115.29456699999</v>
      </c>
      <c r="AA44" s="46">
        <v>65907.60986934192</v>
      </c>
      <c r="AB44" s="46">
        <v>3095.561968406459</v>
      </c>
      <c r="AC44" s="46">
        <v>-883.2266883538368</v>
      </c>
      <c r="AD44" s="46">
        <v>0</v>
      </c>
      <c r="AE44" s="46">
        <v>18804779</v>
      </c>
      <c r="AF44" s="15" t="s">
        <v>66</v>
      </c>
      <c r="AG44" t="b">
        <f t="shared" si="0"/>
        <v>1</v>
      </c>
    </row>
    <row r="45" spans="1:33" ht="12.75">
      <c r="A45" t="s">
        <v>79</v>
      </c>
      <c r="B45" s="15" t="s">
        <v>80</v>
      </c>
      <c r="C45" s="36">
        <v>342645.51</v>
      </c>
      <c r="D45" s="41">
        <v>64279</v>
      </c>
      <c r="E45" s="45">
        <v>406924.51</v>
      </c>
      <c r="F45" s="47">
        <v>261226</v>
      </c>
      <c r="G45" s="47">
        <v>19969</v>
      </c>
      <c r="H45" s="47">
        <v>16047</v>
      </c>
      <c r="I45" s="47">
        <v>13118</v>
      </c>
      <c r="J45" s="47">
        <v>5</v>
      </c>
      <c r="K45" s="48">
        <v>8272</v>
      </c>
      <c r="L45" s="48">
        <v>122554</v>
      </c>
      <c r="M45" s="48">
        <v>64279</v>
      </c>
      <c r="N45" s="48">
        <v>0</v>
      </c>
      <c r="O45" s="48">
        <v>361693.5196</v>
      </c>
      <c r="P45" s="48">
        <v>41768.15</v>
      </c>
      <c r="Q45" s="48">
        <v>-111202.09999999999</v>
      </c>
      <c r="R45" s="48">
        <v>33802.97</v>
      </c>
      <c r="S45" s="48">
        <v>326062.5396</v>
      </c>
      <c r="T45" s="48">
        <v>406924.51</v>
      </c>
      <c r="U45" s="48">
        <v>345885.8335</v>
      </c>
      <c r="V45" s="48">
        <v>-19823.29389999999</v>
      </c>
      <c r="W45" s="48">
        <v>-13876.305729999993</v>
      </c>
      <c r="X45" s="49">
        <v>0.966</v>
      </c>
      <c r="Y45" s="50">
        <v>98606</v>
      </c>
      <c r="Z45" s="46">
        <v>393089.07666</v>
      </c>
      <c r="AA45" s="46">
        <v>397872.1386532267</v>
      </c>
      <c r="AB45" s="46">
        <v>4034.9688523338004</v>
      </c>
      <c r="AC45" s="46">
        <v>56.180195573504534</v>
      </c>
      <c r="AD45" s="46">
        <v>5539704</v>
      </c>
      <c r="AE45" s="46">
        <v>0</v>
      </c>
      <c r="AF45" s="15" t="s">
        <v>80</v>
      </c>
      <c r="AG45" t="b">
        <f t="shared" si="0"/>
        <v>1</v>
      </c>
    </row>
    <row r="46" spans="1:33" ht="12.75">
      <c r="A46" t="s">
        <v>75</v>
      </c>
      <c r="B46" s="15" t="s">
        <v>76</v>
      </c>
      <c r="C46" s="36">
        <v>48066.403</v>
      </c>
      <c r="D46" s="41">
        <v>11898</v>
      </c>
      <c r="E46" s="45">
        <v>59964.403</v>
      </c>
      <c r="F46" s="47">
        <v>56562</v>
      </c>
      <c r="G46" s="47">
        <v>10602</v>
      </c>
      <c r="H46" s="47">
        <v>303</v>
      </c>
      <c r="I46" s="47">
        <v>0</v>
      </c>
      <c r="J46" s="47">
        <v>4240</v>
      </c>
      <c r="K46" s="48">
        <v>0</v>
      </c>
      <c r="L46" s="48">
        <v>40908</v>
      </c>
      <c r="M46" s="48">
        <v>11898</v>
      </c>
      <c r="N46" s="48">
        <v>0</v>
      </c>
      <c r="O46" s="48">
        <v>78315.7452</v>
      </c>
      <c r="P46" s="48">
        <v>12873.25</v>
      </c>
      <c r="Q46" s="48">
        <v>-34771.799999999996</v>
      </c>
      <c r="R46" s="48">
        <v>3158.94</v>
      </c>
      <c r="S46" s="48">
        <v>59576.135200000004</v>
      </c>
      <c r="T46" s="48">
        <v>59964.403</v>
      </c>
      <c r="U46" s="48">
        <v>50969.742549999995</v>
      </c>
      <c r="V46" s="48">
        <v>8606.392650000009</v>
      </c>
      <c r="W46" s="48">
        <v>6024.474855000006</v>
      </c>
      <c r="X46" s="49">
        <v>1.1</v>
      </c>
      <c r="Y46" s="50">
        <v>16009</v>
      </c>
      <c r="Z46" s="46">
        <v>65960.84330000001</v>
      </c>
      <c r="AA46" s="46">
        <v>66763.44714061067</v>
      </c>
      <c r="AB46" s="46">
        <v>4170.369613380641</v>
      </c>
      <c r="AC46" s="46">
        <v>191.58095662034475</v>
      </c>
      <c r="AD46" s="46">
        <v>3067020</v>
      </c>
      <c r="AE46" s="46">
        <v>0</v>
      </c>
      <c r="AF46" s="15" t="s">
        <v>76</v>
      </c>
      <c r="AG46" t="b">
        <f t="shared" si="0"/>
        <v>1</v>
      </c>
    </row>
    <row r="47" spans="1:33" ht="12.75">
      <c r="A47" t="s">
        <v>69</v>
      </c>
      <c r="B47" s="15" t="s">
        <v>70</v>
      </c>
      <c r="C47" s="36">
        <v>34542.019</v>
      </c>
      <c r="D47" s="41">
        <v>4263</v>
      </c>
      <c r="E47" s="45">
        <v>38805.019</v>
      </c>
      <c r="F47" s="47">
        <v>22497</v>
      </c>
      <c r="G47" s="47">
        <v>8541</v>
      </c>
      <c r="H47" s="47">
        <v>7662</v>
      </c>
      <c r="I47" s="47">
        <v>1946</v>
      </c>
      <c r="J47" s="47">
        <v>0</v>
      </c>
      <c r="K47" s="48">
        <v>9185</v>
      </c>
      <c r="L47" s="48">
        <v>8156</v>
      </c>
      <c r="M47" s="48">
        <v>4263</v>
      </c>
      <c r="N47" s="48">
        <v>0</v>
      </c>
      <c r="O47" s="48">
        <v>31149.3462</v>
      </c>
      <c r="P47" s="48">
        <v>15426.65</v>
      </c>
      <c r="Q47" s="48">
        <v>-14739.85</v>
      </c>
      <c r="R47" s="48">
        <v>2237.03</v>
      </c>
      <c r="S47" s="48">
        <v>34073.1762</v>
      </c>
      <c r="T47" s="48">
        <v>38805.019</v>
      </c>
      <c r="U47" s="48">
        <v>32984.266149999996</v>
      </c>
      <c r="V47" s="48">
        <v>1088.9100500000059</v>
      </c>
      <c r="W47" s="48">
        <v>762.2370350000041</v>
      </c>
      <c r="X47" s="49">
        <v>1.02</v>
      </c>
      <c r="Y47" s="50">
        <v>10430</v>
      </c>
      <c r="Z47" s="46">
        <v>39581.119380000004</v>
      </c>
      <c r="AA47" s="46">
        <v>40062.737819679</v>
      </c>
      <c r="AB47" s="46">
        <v>3841.106214734324</v>
      </c>
      <c r="AC47" s="46">
        <v>-137.6824420259718</v>
      </c>
      <c r="AD47" s="46">
        <v>0</v>
      </c>
      <c r="AE47" s="46">
        <v>1436028</v>
      </c>
      <c r="AF47" s="15" t="s">
        <v>70</v>
      </c>
      <c r="AG47" t="b">
        <f t="shared" si="0"/>
        <v>1</v>
      </c>
    </row>
    <row r="48" spans="1:33" ht="12.75">
      <c r="A48" t="s">
        <v>77</v>
      </c>
      <c r="B48" s="15" t="s">
        <v>78</v>
      </c>
      <c r="C48" s="36">
        <v>157123.747</v>
      </c>
      <c r="D48" s="41">
        <v>19940</v>
      </c>
      <c r="E48" s="45">
        <v>177063.747</v>
      </c>
      <c r="F48" s="47">
        <v>104983</v>
      </c>
      <c r="G48" s="47">
        <v>11814</v>
      </c>
      <c r="H48" s="47">
        <v>5589</v>
      </c>
      <c r="I48" s="47">
        <v>0</v>
      </c>
      <c r="J48" s="47">
        <v>-553</v>
      </c>
      <c r="K48" s="48">
        <v>1046</v>
      </c>
      <c r="L48" s="48">
        <v>32182</v>
      </c>
      <c r="M48" s="48">
        <v>19940</v>
      </c>
      <c r="N48" s="48">
        <v>651</v>
      </c>
      <c r="O48" s="48">
        <v>145359.46180000002</v>
      </c>
      <c r="P48" s="48">
        <v>14322.5</v>
      </c>
      <c r="Q48" s="48">
        <v>-28797.149999999998</v>
      </c>
      <c r="R48" s="48">
        <v>11478.060000000001</v>
      </c>
      <c r="S48" s="48">
        <v>142362.87180000002</v>
      </c>
      <c r="T48" s="48">
        <v>177063.747</v>
      </c>
      <c r="U48" s="48">
        <v>150504.18495</v>
      </c>
      <c r="V48" s="48">
        <v>-8141.313149999973</v>
      </c>
      <c r="W48" s="48">
        <v>-5698.91920499998</v>
      </c>
      <c r="X48" s="49">
        <v>0.968</v>
      </c>
      <c r="Y48" s="50">
        <v>32465</v>
      </c>
      <c r="Z48" s="46">
        <v>171397.707096</v>
      </c>
      <c r="AA48" s="46">
        <v>173483.25438594967</v>
      </c>
      <c r="AB48" s="46">
        <v>5343.701043768664</v>
      </c>
      <c r="AC48" s="46">
        <v>1364.9123870083681</v>
      </c>
      <c r="AD48" s="46">
        <v>44311881</v>
      </c>
      <c r="AE48" s="46">
        <v>0</v>
      </c>
      <c r="AF48" s="15" t="s">
        <v>78</v>
      </c>
      <c r="AG48" t="b">
        <f t="shared" si="0"/>
        <v>1</v>
      </c>
    </row>
    <row r="49" spans="1:33" ht="12.75">
      <c r="A49" t="s">
        <v>71</v>
      </c>
      <c r="B49" s="15" t="s">
        <v>72</v>
      </c>
      <c r="C49" s="36">
        <v>166583.865</v>
      </c>
      <c r="D49" s="41">
        <v>18570</v>
      </c>
      <c r="E49" s="45">
        <v>185153.865</v>
      </c>
      <c r="F49" s="47">
        <v>129861</v>
      </c>
      <c r="G49" s="47">
        <v>13164</v>
      </c>
      <c r="H49" s="47">
        <v>2640</v>
      </c>
      <c r="I49" s="47">
        <v>0</v>
      </c>
      <c r="J49" s="47">
        <v>10623</v>
      </c>
      <c r="K49" s="48">
        <v>188</v>
      </c>
      <c r="L49" s="48">
        <v>43470</v>
      </c>
      <c r="M49" s="48">
        <v>18570</v>
      </c>
      <c r="N49" s="48">
        <v>120</v>
      </c>
      <c r="O49" s="48">
        <v>179805.5406</v>
      </c>
      <c r="P49" s="48">
        <v>22462.95</v>
      </c>
      <c r="Q49" s="48">
        <v>-37211.299999999996</v>
      </c>
      <c r="R49" s="48">
        <v>8394.6</v>
      </c>
      <c r="S49" s="48">
        <v>173451.7906</v>
      </c>
      <c r="T49" s="48">
        <v>185153.865</v>
      </c>
      <c r="U49" s="48">
        <v>157380.78525</v>
      </c>
      <c r="V49" s="48">
        <v>16071.005350000021</v>
      </c>
      <c r="W49" s="48">
        <v>11249.703745000013</v>
      </c>
      <c r="X49" s="49">
        <v>1.061</v>
      </c>
      <c r="Y49" s="50">
        <v>52286</v>
      </c>
      <c r="Z49" s="46">
        <v>196448.25076499998</v>
      </c>
      <c r="AA49" s="46">
        <v>198838.61014576358</v>
      </c>
      <c r="AB49" s="46">
        <v>3802.9034568672987</v>
      </c>
      <c r="AC49" s="46">
        <v>-175.8851998929972</v>
      </c>
      <c r="AD49" s="46">
        <v>0</v>
      </c>
      <c r="AE49" s="46">
        <v>9196334</v>
      </c>
      <c r="AF49" s="15" t="s">
        <v>72</v>
      </c>
      <c r="AG49" t="b">
        <f t="shared" si="0"/>
        <v>1</v>
      </c>
    </row>
    <row r="50" spans="1:33" ht="12.75">
      <c r="A50" t="s">
        <v>73</v>
      </c>
      <c r="B50" s="15" t="s">
        <v>74</v>
      </c>
      <c r="C50" s="36">
        <v>32427.235</v>
      </c>
      <c r="D50" s="41">
        <v>3602</v>
      </c>
      <c r="E50" s="45">
        <v>36029.235</v>
      </c>
      <c r="F50" s="47">
        <v>19864</v>
      </c>
      <c r="G50" s="47">
        <v>7746</v>
      </c>
      <c r="H50" s="47">
        <v>195</v>
      </c>
      <c r="I50" s="47">
        <v>0</v>
      </c>
      <c r="J50" s="47">
        <v>2086</v>
      </c>
      <c r="K50" s="48">
        <v>6</v>
      </c>
      <c r="L50" s="48">
        <v>4636</v>
      </c>
      <c r="M50" s="48">
        <v>3602</v>
      </c>
      <c r="N50" s="48">
        <v>0</v>
      </c>
      <c r="O50" s="48">
        <v>27503.6944</v>
      </c>
      <c r="P50" s="48">
        <v>8522.949999999999</v>
      </c>
      <c r="Q50" s="48">
        <v>-3945.7</v>
      </c>
      <c r="R50" s="48">
        <v>2273.5800000000004</v>
      </c>
      <c r="S50" s="48">
        <v>34354.5244</v>
      </c>
      <c r="T50" s="48">
        <v>36029.235</v>
      </c>
      <c r="U50" s="48">
        <v>30624.84975</v>
      </c>
      <c r="V50" s="48">
        <v>3729.674650000001</v>
      </c>
      <c r="W50" s="48">
        <v>2610.7722550000003</v>
      </c>
      <c r="X50" s="49">
        <v>1.072</v>
      </c>
      <c r="Y50" s="50">
        <v>11223</v>
      </c>
      <c r="Z50" s="46">
        <v>38623.339920000006</v>
      </c>
      <c r="AA50" s="46">
        <v>39093.30421102663</v>
      </c>
      <c r="AB50" s="46">
        <v>3483.320343137007</v>
      </c>
      <c r="AC50" s="46">
        <v>-495.46831362328885</v>
      </c>
      <c r="AD50" s="46">
        <v>0</v>
      </c>
      <c r="AE50" s="46">
        <v>5560641</v>
      </c>
      <c r="AF50" s="15" t="s">
        <v>74</v>
      </c>
      <c r="AG50" t="b">
        <f t="shared" si="0"/>
        <v>1</v>
      </c>
    </row>
    <row r="51" spans="1:33" ht="12.75">
      <c r="A51" t="s">
        <v>81</v>
      </c>
      <c r="B51" s="15" t="s">
        <v>82</v>
      </c>
      <c r="C51" s="36">
        <v>82160.224</v>
      </c>
      <c r="D51" s="41">
        <v>9579</v>
      </c>
      <c r="E51" s="45">
        <v>91739.224</v>
      </c>
      <c r="F51" s="47">
        <v>47947</v>
      </c>
      <c r="G51" s="47">
        <v>41499</v>
      </c>
      <c r="H51" s="47">
        <v>4745</v>
      </c>
      <c r="I51" s="47">
        <v>0</v>
      </c>
      <c r="J51" s="47">
        <v>4142</v>
      </c>
      <c r="K51" s="48">
        <v>1351</v>
      </c>
      <c r="L51" s="48">
        <v>21566</v>
      </c>
      <c r="M51" s="48">
        <v>9579</v>
      </c>
      <c r="N51" s="48">
        <v>0</v>
      </c>
      <c r="O51" s="48">
        <v>66387.4162</v>
      </c>
      <c r="P51" s="48">
        <v>42828.1</v>
      </c>
      <c r="Q51" s="48">
        <v>-19479.45</v>
      </c>
      <c r="R51" s="48">
        <v>4475.93</v>
      </c>
      <c r="S51" s="48">
        <v>94211.9962</v>
      </c>
      <c r="T51" s="48">
        <v>91739.224</v>
      </c>
      <c r="U51" s="48">
        <v>77978.3404</v>
      </c>
      <c r="V51" s="48">
        <v>16233.655799999993</v>
      </c>
      <c r="W51" s="48">
        <v>11363.559059999994</v>
      </c>
      <c r="X51" s="49">
        <v>1.124</v>
      </c>
      <c r="Y51" s="50">
        <v>33024</v>
      </c>
      <c r="Z51" s="46">
        <v>103114.88777600002</v>
      </c>
      <c r="AA51" s="46">
        <v>104369.57769220906</v>
      </c>
      <c r="AB51" s="46">
        <v>3160.4159911642764</v>
      </c>
      <c r="AC51" s="46">
        <v>-818.3726655960195</v>
      </c>
      <c r="AD51" s="46">
        <v>0</v>
      </c>
      <c r="AE51" s="46">
        <v>27025939</v>
      </c>
      <c r="AF51" s="15" t="s">
        <v>82</v>
      </c>
      <c r="AG51" t="b">
        <f t="shared" si="0"/>
        <v>1</v>
      </c>
    </row>
    <row r="52" spans="1:33" ht="12.75">
      <c r="A52" t="s">
        <v>83</v>
      </c>
      <c r="B52" s="15" t="s">
        <v>84</v>
      </c>
      <c r="C52" s="36">
        <v>23202.783</v>
      </c>
      <c r="D52" s="41">
        <v>6816</v>
      </c>
      <c r="E52" s="45">
        <v>30018.783</v>
      </c>
      <c r="F52" s="47">
        <v>18557</v>
      </c>
      <c r="G52" s="47">
        <v>8545</v>
      </c>
      <c r="H52" s="47">
        <v>66</v>
      </c>
      <c r="I52" s="47">
        <v>0</v>
      </c>
      <c r="J52" s="47">
        <v>1868</v>
      </c>
      <c r="K52" s="48">
        <v>4</v>
      </c>
      <c r="L52" s="48">
        <v>6496</v>
      </c>
      <c r="M52" s="48">
        <v>6816</v>
      </c>
      <c r="N52" s="48">
        <v>0</v>
      </c>
      <c r="O52" s="48">
        <v>25694.0222</v>
      </c>
      <c r="P52" s="48">
        <v>8907.15</v>
      </c>
      <c r="Q52" s="48">
        <v>-5525</v>
      </c>
      <c r="R52" s="48">
        <v>4689.280000000001</v>
      </c>
      <c r="S52" s="48">
        <v>33765.4522</v>
      </c>
      <c r="T52" s="48">
        <v>30018.783</v>
      </c>
      <c r="U52" s="48">
        <v>25515.965549999997</v>
      </c>
      <c r="V52" s="48">
        <v>8249.486650000003</v>
      </c>
      <c r="W52" s="48">
        <v>5774.640655000001</v>
      </c>
      <c r="X52" s="49">
        <v>1.192</v>
      </c>
      <c r="Y52" s="50">
        <v>11529</v>
      </c>
      <c r="Z52" s="46">
        <v>35782.389336</v>
      </c>
      <c r="AA52" s="46">
        <v>36217.78527199009</v>
      </c>
      <c r="AB52" s="46">
        <v>3141.4507131572636</v>
      </c>
      <c r="AC52" s="46">
        <v>-837.3379436030323</v>
      </c>
      <c r="AD52" s="46">
        <v>0</v>
      </c>
      <c r="AE52" s="46">
        <v>9653669</v>
      </c>
      <c r="AF52" s="15" t="s">
        <v>84</v>
      </c>
      <c r="AG52" t="b">
        <f t="shared" si="0"/>
        <v>1</v>
      </c>
    </row>
    <row r="53" spans="1:33" ht="12.75">
      <c r="A53" t="s">
        <v>67</v>
      </c>
      <c r="B53" s="15" t="s">
        <v>68</v>
      </c>
      <c r="C53" s="36">
        <v>32756.816</v>
      </c>
      <c r="D53" s="41">
        <v>7699</v>
      </c>
      <c r="E53" s="45">
        <v>40455.816</v>
      </c>
      <c r="F53" s="47">
        <v>20845</v>
      </c>
      <c r="G53" s="47">
        <v>5642</v>
      </c>
      <c r="H53" s="47">
        <v>510</v>
      </c>
      <c r="I53" s="47">
        <v>0</v>
      </c>
      <c r="J53" s="47">
        <v>1969</v>
      </c>
      <c r="K53" s="48">
        <v>264</v>
      </c>
      <c r="L53" s="48">
        <v>17690</v>
      </c>
      <c r="M53" s="48">
        <v>7699</v>
      </c>
      <c r="N53" s="48">
        <v>85</v>
      </c>
      <c r="O53" s="48">
        <v>28861.987</v>
      </c>
      <c r="P53" s="48">
        <v>6902.849999999999</v>
      </c>
      <c r="Q53" s="48">
        <v>-15333.15</v>
      </c>
      <c r="R53" s="48">
        <v>3536.8500000000004</v>
      </c>
      <c r="S53" s="48">
        <v>23968.537000000004</v>
      </c>
      <c r="T53" s="48">
        <v>40455.816</v>
      </c>
      <c r="U53" s="48">
        <v>34387.4436</v>
      </c>
      <c r="V53" s="48">
        <v>-10418.906599999995</v>
      </c>
      <c r="W53" s="48">
        <v>-7293.234619999996</v>
      </c>
      <c r="X53" s="49">
        <v>0.82</v>
      </c>
      <c r="Y53" s="50">
        <v>8759</v>
      </c>
      <c r="Z53" s="46">
        <v>33173.76912</v>
      </c>
      <c r="AA53" s="46">
        <v>33577.42366974774</v>
      </c>
      <c r="AB53" s="46">
        <v>3833.476843218146</v>
      </c>
      <c r="AC53" s="46">
        <v>-145.31181354215005</v>
      </c>
      <c r="AD53" s="46">
        <v>0</v>
      </c>
      <c r="AE53" s="46">
        <v>1272786</v>
      </c>
      <c r="AF53" s="15" t="s">
        <v>68</v>
      </c>
      <c r="AG53" t="b">
        <f t="shared" si="0"/>
        <v>1</v>
      </c>
    </row>
    <row r="54" spans="1:33" ht="12.75">
      <c r="A54" t="s">
        <v>91</v>
      </c>
      <c r="B54" s="15" t="s">
        <v>92</v>
      </c>
      <c r="C54" s="36">
        <v>13359.068</v>
      </c>
      <c r="D54" s="41">
        <v>2604</v>
      </c>
      <c r="E54" s="45">
        <v>15963.068</v>
      </c>
      <c r="F54" s="47">
        <v>12279</v>
      </c>
      <c r="G54" s="47">
        <v>1656</v>
      </c>
      <c r="H54" s="47">
        <v>795</v>
      </c>
      <c r="I54" s="47">
        <v>0</v>
      </c>
      <c r="J54" s="47">
        <v>1092</v>
      </c>
      <c r="K54" s="48">
        <v>724</v>
      </c>
      <c r="L54" s="48">
        <v>7000</v>
      </c>
      <c r="M54" s="48">
        <v>2604</v>
      </c>
      <c r="N54" s="48">
        <v>552</v>
      </c>
      <c r="O54" s="48">
        <v>17001.5034</v>
      </c>
      <c r="P54" s="48">
        <v>3011.5499999999997</v>
      </c>
      <c r="Q54" s="48">
        <v>-7034.599999999999</v>
      </c>
      <c r="R54" s="48">
        <v>1023.4000000000001</v>
      </c>
      <c r="S54" s="48">
        <v>14001.853400000002</v>
      </c>
      <c r="T54" s="48">
        <v>15963.068</v>
      </c>
      <c r="U54" s="48">
        <v>13568.6078</v>
      </c>
      <c r="V54" s="48">
        <v>433.245600000002</v>
      </c>
      <c r="W54" s="48">
        <v>303.2719200000014</v>
      </c>
      <c r="X54" s="49">
        <v>1.019</v>
      </c>
      <c r="Y54" s="50">
        <v>5192</v>
      </c>
      <c r="Z54" s="46">
        <v>16266.366291999997</v>
      </c>
      <c r="AA54" s="46">
        <v>16464.293538008067</v>
      </c>
      <c r="AB54" s="46">
        <v>3171.0888940693503</v>
      </c>
      <c r="AC54" s="46">
        <v>-807.6997626909456</v>
      </c>
      <c r="AD54" s="46">
        <v>0</v>
      </c>
      <c r="AE54" s="46">
        <v>4193577</v>
      </c>
      <c r="AF54" s="15" t="s">
        <v>92</v>
      </c>
      <c r="AG54" t="b">
        <f t="shared" si="0"/>
        <v>1</v>
      </c>
    </row>
    <row r="55" spans="1:33" ht="12.75">
      <c r="A55" t="s">
        <v>95</v>
      </c>
      <c r="B55" s="15" t="s">
        <v>96</v>
      </c>
      <c r="C55" s="36">
        <v>82243.257</v>
      </c>
      <c r="D55" s="41">
        <v>12520</v>
      </c>
      <c r="E55" s="45">
        <v>94763.257</v>
      </c>
      <c r="F55" s="47">
        <v>56360</v>
      </c>
      <c r="G55" s="47">
        <v>15659</v>
      </c>
      <c r="H55" s="47">
        <v>1844</v>
      </c>
      <c r="I55" s="47">
        <v>0</v>
      </c>
      <c r="J55" s="47">
        <v>5428</v>
      </c>
      <c r="K55" s="48">
        <v>416</v>
      </c>
      <c r="L55" s="48">
        <v>22662</v>
      </c>
      <c r="M55" s="48">
        <v>12520</v>
      </c>
      <c r="N55" s="48">
        <v>0</v>
      </c>
      <c r="O55" s="48">
        <v>78036.056</v>
      </c>
      <c r="P55" s="48">
        <v>19491.35</v>
      </c>
      <c r="Q55" s="48">
        <v>-19616.3</v>
      </c>
      <c r="R55" s="48">
        <v>6789.46</v>
      </c>
      <c r="S55" s="48">
        <v>84700.566</v>
      </c>
      <c r="T55" s="48">
        <v>94763.257</v>
      </c>
      <c r="U55" s="48">
        <v>80548.76845</v>
      </c>
      <c r="V55" s="48">
        <v>4151.797550000003</v>
      </c>
      <c r="W55" s="48">
        <v>2906.2582850000017</v>
      </c>
      <c r="X55" s="49">
        <v>1.031</v>
      </c>
      <c r="Y55" s="50">
        <v>20818</v>
      </c>
      <c r="Z55" s="46">
        <v>97700.91796699999</v>
      </c>
      <c r="AA55" s="46">
        <v>98889.73133063236</v>
      </c>
      <c r="AB55" s="46">
        <v>4750.203253464903</v>
      </c>
      <c r="AC55" s="46">
        <v>771.4145967046074</v>
      </c>
      <c r="AD55" s="46">
        <v>16059309</v>
      </c>
      <c r="AE55" s="46">
        <v>0</v>
      </c>
      <c r="AF55" s="15" t="s">
        <v>96</v>
      </c>
      <c r="AG55" t="b">
        <f t="shared" si="0"/>
        <v>1</v>
      </c>
    </row>
    <row r="56" spans="1:33" ht="12.75">
      <c r="A56" t="s">
        <v>89</v>
      </c>
      <c r="B56" s="15" t="s">
        <v>90</v>
      </c>
      <c r="C56" s="36">
        <v>41450.763</v>
      </c>
      <c r="D56" s="41">
        <v>3604</v>
      </c>
      <c r="E56" s="45">
        <v>45054.763</v>
      </c>
      <c r="F56" s="47">
        <v>24022</v>
      </c>
      <c r="G56" s="47">
        <v>1491</v>
      </c>
      <c r="H56" s="47">
        <v>290</v>
      </c>
      <c r="I56" s="47">
        <v>0</v>
      </c>
      <c r="J56" s="47">
        <v>1997</v>
      </c>
      <c r="K56" s="48">
        <v>64</v>
      </c>
      <c r="L56" s="48">
        <v>8851</v>
      </c>
      <c r="M56" s="48">
        <v>3604</v>
      </c>
      <c r="N56" s="48">
        <v>12</v>
      </c>
      <c r="O56" s="48">
        <v>33260.8612</v>
      </c>
      <c r="P56" s="48">
        <v>3211.2999999999997</v>
      </c>
      <c r="Q56" s="48">
        <v>-7587.95</v>
      </c>
      <c r="R56" s="48">
        <v>1558.73</v>
      </c>
      <c r="S56" s="48">
        <v>30442.941199999997</v>
      </c>
      <c r="T56" s="48">
        <v>45054.763</v>
      </c>
      <c r="U56" s="48">
        <v>38296.54855</v>
      </c>
      <c r="V56" s="48">
        <v>-7853.607350000002</v>
      </c>
      <c r="W56" s="48">
        <v>-5497.525145000001</v>
      </c>
      <c r="X56" s="49">
        <v>0.878</v>
      </c>
      <c r="Y56" s="50">
        <v>9755</v>
      </c>
      <c r="Z56" s="46">
        <v>39558.081914</v>
      </c>
      <c r="AA56" s="46">
        <v>40039.420036482246</v>
      </c>
      <c r="AB56" s="46">
        <v>4104.502310249333</v>
      </c>
      <c r="AC56" s="46">
        <v>125.71365348903737</v>
      </c>
      <c r="AD56" s="46">
        <v>1226337</v>
      </c>
      <c r="AE56" s="46">
        <v>0</v>
      </c>
      <c r="AF56" s="15" t="s">
        <v>90</v>
      </c>
      <c r="AG56" t="b">
        <f t="shared" si="0"/>
        <v>1</v>
      </c>
    </row>
    <row r="57" spans="1:33" ht="12.75">
      <c r="A57" t="s">
        <v>99</v>
      </c>
      <c r="B57" s="15" t="s">
        <v>100</v>
      </c>
      <c r="C57" s="36">
        <v>582861.009</v>
      </c>
      <c r="D57" s="41">
        <v>59705</v>
      </c>
      <c r="E57" s="45">
        <v>642566.009</v>
      </c>
      <c r="F57" s="47">
        <v>215153</v>
      </c>
      <c r="G57" s="47">
        <v>219371</v>
      </c>
      <c r="H57" s="47">
        <v>0</v>
      </c>
      <c r="I57" s="47">
        <v>1251</v>
      </c>
      <c r="J57" s="47">
        <v>7159</v>
      </c>
      <c r="K57" s="48">
        <v>0</v>
      </c>
      <c r="L57" s="48">
        <v>75216</v>
      </c>
      <c r="M57" s="48">
        <v>59705</v>
      </c>
      <c r="N57" s="48">
        <v>3266</v>
      </c>
      <c r="O57" s="48">
        <v>297900.84380000003</v>
      </c>
      <c r="P57" s="48">
        <v>193613.85</v>
      </c>
      <c r="Q57" s="48">
        <v>-66709.7</v>
      </c>
      <c r="R57" s="48">
        <v>37962.530000000006</v>
      </c>
      <c r="S57" s="48">
        <v>462767.5238000001</v>
      </c>
      <c r="T57" s="48">
        <v>642566.009</v>
      </c>
      <c r="U57" s="48">
        <v>546181.1076499999</v>
      </c>
      <c r="V57" s="48">
        <v>-83413.58384999982</v>
      </c>
      <c r="W57" s="48">
        <v>-58389.50869499987</v>
      </c>
      <c r="X57" s="49">
        <v>0.909</v>
      </c>
      <c r="Y57" s="50">
        <v>148374</v>
      </c>
      <c r="Z57" s="46">
        <v>584092.502181</v>
      </c>
      <c r="AA57" s="46">
        <v>591199.6715570828</v>
      </c>
      <c r="AB57" s="46">
        <v>3984.5233771218864</v>
      </c>
      <c r="AC57" s="46">
        <v>5.734720361590462</v>
      </c>
      <c r="AD57" s="46">
        <v>850883</v>
      </c>
      <c r="AE57" s="46">
        <v>0</v>
      </c>
      <c r="AF57" s="15" t="s">
        <v>100</v>
      </c>
      <c r="AG57" t="b">
        <f t="shared" si="0"/>
        <v>1</v>
      </c>
    </row>
    <row r="58" spans="1:33" ht="12.75">
      <c r="A58" t="s">
        <v>109</v>
      </c>
      <c r="B58" s="15" t="s">
        <v>110</v>
      </c>
      <c r="C58" s="36">
        <v>97594.729</v>
      </c>
      <c r="D58" s="41">
        <v>13343</v>
      </c>
      <c r="E58" s="45">
        <v>110937.729</v>
      </c>
      <c r="F58" s="47">
        <v>100398</v>
      </c>
      <c r="G58" s="47">
        <v>8305</v>
      </c>
      <c r="H58" s="47">
        <v>6786</v>
      </c>
      <c r="I58" s="47">
        <v>0</v>
      </c>
      <c r="J58" s="47">
        <v>5065</v>
      </c>
      <c r="K58" s="48">
        <v>2862</v>
      </c>
      <c r="L58" s="48">
        <v>59649</v>
      </c>
      <c r="M58" s="48">
        <v>13343</v>
      </c>
      <c r="N58" s="48">
        <v>120</v>
      </c>
      <c r="O58" s="48">
        <v>139011.07080000002</v>
      </c>
      <c r="P58" s="48">
        <v>17132.6</v>
      </c>
      <c r="Q58" s="48">
        <v>-53236.35</v>
      </c>
      <c r="R58" s="48">
        <v>1201.22</v>
      </c>
      <c r="S58" s="48">
        <v>104108.54080000002</v>
      </c>
      <c r="T58" s="48">
        <v>110937.729</v>
      </c>
      <c r="U58" s="48">
        <v>94297.06965</v>
      </c>
      <c r="V58" s="48">
        <v>9811.471150000012</v>
      </c>
      <c r="W58" s="48">
        <v>6868.029805000008</v>
      </c>
      <c r="X58" s="49">
        <v>1.062</v>
      </c>
      <c r="Y58" s="50">
        <v>26194</v>
      </c>
      <c r="Z58" s="46">
        <v>117815.86819800001</v>
      </c>
      <c r="AA58" s="46">
        <v>119249.43792770347</v>
      </c>
      <c r="AB58" s="46">
        <v>4552.547832622107</v>
      </c>
      <c r="AC58" s="46">
        <v>573.7591758618114</v>
      </c>
      <c r="AD58" s="46">
        <v>15029048</v>
      </c>
      <c r="AE58" s="46">
        <v>0</v>
      </c>
      <c r="AF58" s="15" t="s">
        <v>110</v>
      </c>
      <c r="AG58" t="b">
        <f t="shared" si="0"/>
        <v>1</v>
      </c>
    </row>
    <row r="59" spans="1:33" ht="12.75">
      <c r="A59" t="s">
        <v>105</v>
      </c>
      <c r="B59" s="15" t="s">
        <v>106</v>
      </c>
      <c r="C59" s="36">
        <v>159260.89</v>
      </c>
      <c r="D59" s="41">
        <v>25686</v>
      </c>
      <c r="E59" s="45">
        <v>184946.89</v>
      </c>
      <c r="F59" s="47">
        <v>104807</v>
      </c>
      <c r="G59" s="47">
        <v>17096</v>
      </c>
      <c r="H59" s="47">
        <v>4074</v>
      </c>
      <c r="I59" s="47">
        <v>0</v>
      </c>
      <c r="J59" s="47">
        <v>5429</v>
      </c>
      <c r="K59" s="48">
        <v>549</v>
      </c>
      <c r="L59" s="48">
        <v>31671</v>
      </c>
      <c r="M59" s="48">
        <v>25686</v>
      </c>
      <c r="N59" s="48">
        <v>17</v>
      </c>
      <c r="O59" s="48">
        <v>145115.7722</v>
      </c>
      <c r="P59" s="48">
        <v>22609.149999999998</v>
      </c>
      <c r="Q59" s="48">
        <v>-27401.45</v>
      </c>
      <c r="R59" s="48">
        <v>16449.030000000002</v>
      </c>
      <c r="S59" s="48">
        <v>156772.50220000002</v>
      </c>
      <c r="T59" s="48">
        <v>184946.89</v>
      </c>
      <c r="U59" s="48">
        <v>157204.8565</v>
      </c>
      <c r="V59" s="48">
        <v>-432.35429999997723</v>
      </c>
      <c r="W59" s="48">
        <v>-302.648009999984</v>
      </c>
      <c r="X59" s="49">
        <v>0.998</v>
      </c>
      <c r="Y59" s="50">
        <v>41825</v>
      </c>
      <c r="Z59" s="46">
        <v>184576.99622</v>
      </c>
      <c r="AA59" s="46">
        <v>186822.9075613814</v>
      </c>
      <c r="AB59" s="46">
        <v>4466.7760325494655</v>
      </c>
      <c r="AC59" s="46">
        <v>487.9873757891696</v>
      </c>
      <c r="AD59" s="46">
        <v>20410072</v>
      </c>
      <c r="AE59" s="46">
        <v>0</v>
      </c>
      <c r="AF59" s="15" t="s">
        <v>106</v>
      </c>
      <c r="AG59" t="b">
        <f t="shared" si="0"/>
        <v>1</v>
      </c>
    </row>
    <row r="60" spans="1:33" ht="12.75">
      <c r="A60" t="s">
        <v>101</v>
      </c>
      <c r="B60" s="15" t="s">
        <v>102</v>
      </c>
      <c r="C60" s="36">
        <v>597494.654</v>
      </c>
      <c r="D60" s="41">
        <v>62026</v>
      </c>
      <c r="E60" s="45">
        <v>659520.654</v>
      </c>
      <c r="F60" s="47">
        <v>302554</v>
      </c>
      <c r="G60" s="47">
        <v>95252</v>
      </c>
      <c r="H60" s="47">
        <v>22919</v>
      </c>
      <c r="I60" s="47">
        <v>0</v>
      </c>
      <c r="J60" s="47">
        <v>4787</v>
      </c>
      <c r="K60" s="48">
        <v>11591</v>
      </c>
      <c r="L60" s="48">
        <v>72377</v>
      </c>
      <c r="M60" s="48">
        <v>62026</v>
      </c>
      <c r="N60" s="48">
        <v>2762</v>
      </c>
      <c r="O60" s="48">
        <v>418916.2684</v>
      </c>
      <c r="P60" s="48">
        <v>104514.3</v>
      </c>
      <c r="Q60" s="48">
        <v>-73720.5</v>
      </c>
      <c r="R60" s="48">
        <v>40418.01</v>
      </c>
      <c r="S60" s="48">
        <v>490128.0784</v>
      </c>
      <c r="T60" s="48">
        <v>659520.654</v>
      </c>
      <c r="U60" s="48">
        <v>560592.5558999999</v>
      </c>
      <c r="V60" s="48">
        <v>-70464.47749999992</v>
      </c>
      <c r="W60" s="48">
        <v>-49325.134249999945</v>
      </c>
      <c r="X60" s="49">
        <v>0.925</v>
      </c>
      <c r="Y60" s="50">
        <v>131917</v>
      </c>
      <c r="Z60" s="46">
        <v>610056.6049500001</v>
      </c>
      <c r="AA60" s="46">
        <v>617479.7024973714</v>
      </c>
      <c r="AB60" s="46">
        <v>4680.819776809443</v>
      </c>
      <c r="AC60" s="46">
        <v>702.0311200491474</v>
      </c>
      <c r="AD60" s="46">
        <v>92609839</v>
      </c>
      <c r="AE60" s="46">
        <v>0</v>
      </c>
      <c r="AF60" s="15" t="s">
        <v>102</v>
      </c>
      <c r="AG60" t="b">
        <f t="shared" si="0"/>
        <v>1</v>
      </c>
    </row>
    <row r="61" spans="1:33" ht="12.75">
      <c r="A61" t="s">
        <v>103</v>
      </c>
      <c r="B61" s="15" t="s">
        <v>104</v>
      </c>
      <c r="C61" s="36">
        <v>66529.125</v>
      </c>
      <c r="D61" s="41">
        <v>8364</v>
      </c>
      <c r="E61" s="45">
        <v>74893.125</v>
      </c>
      <c r="F61" s="47">
        <v>28792</v>
      </c>
      <c r="G61" s="47">
        <v>21247</v>
      </c>
      <c r="H61" s="47">
        <v>620</v>
      </c>
      <c r="I61" s="47">
        <v>0</v>
      </c>
      <c r="J61" s="47">
        <v>2474</v>
      </c>
      <c r="K61" s="48">
        <v>319</v>
      </c>
      <c r="L61" s="48">
        <v>6780</v>
      </c>
      <c r="M61" s="48">
        <v>8364</v>
      </c>
      <c r="N61" s="48">
        <v>1008</v>
      </c>
      <c r="O61" s="48">
        <v>39865.4032</v>
      </c>
      <c r="P61" s="48">
        <v>20689.85</v>
      </c>
      <c r="Q61" s="48">
        <v>-6890.95</v>
      </c>
      <c r="R61" s="48">
        <v>5956.8</v>
      </c>
      <c r="S61" s="48">
        <v>59621.103200000005</v>
      </c>
      <c r="T61" s="48">
        <v>74893.125</v>
      </c>
      <c r="U61" s="48">
        <v>63659.15625</v>
      </c>
      <c r="V61" s="48">
        <v>-4038.053049999995</v>
      </c>
      <c r="W61" s="48">
        <v>-2826.6371349999963</v>
      </c>
      <c r="X61" s="49">
        <v>0.962</v>
      </c>
      <c r="Y61" s="50">
        <v>14123</v>
      </c>
      <c r="Z61" s="46">
        <v>72047.18625</v>
      </c>
      <c r="AA61" s="46">
        <v>72923.84800107015</v>
      </c>
      <c r="AB61" s="46">
        <v>5163.481413373231</v>
      </c>
      <c r="AC61" s="46">
        <v>1184.6927566129348</v>
      </c>
      <c r="AD61" s="46">
        <v>16731416</v>
      </c>
      <c r="AE61" s="46">
        <v>0</v>
      </c>
      <c r="AF61" s="15" t="s">
        <v>104</v>
      </c>
      <c r="AG61" t="b">
        <f t="shared" si="0"/>
        <v>1</v>
      </c>
    </row>
    <row r="62" spans="1:33" ht="12.75">
      <c r="A62" t="s">
        <v>107</v>
      </c>
      <c r="B62" s="15" t="s">
        <v>108</v>
      </c>
      <c r="C62" s="36">
        <v>20343.769</v>
      </c>
      <c r="D62" s="41">
        <v>6979</v>
      </c>
      <c r="E62" s="45">
        <v>27322.769</v>
      </c>
      <c r="F62" s="47">
        <v>31168</v>
      </c>
      <c r="G62" s="47">
        <v>6915</v>
      </c>
      <c r="H62" s="47">
        <v>707</v>
      </c>
      <c r="I62" s="47">
        <v>0</v>
      </c>
      <c r="J62" s="47">
        <v>3935</v>
      </c>
      <c r="K62" s="48">
        <v>292</v>
      </c>
      <c r="L62" s="48">
        <v>24899</v>
      </c>
      <c r="M62" s="48">
        <v>6979</v>
      </c>
      <c r="N62" s="48">
        <v>7831</v>
      </c>
      <c r="O62" s="48">
        <v>43155.2128</v>
      </c>
      <c r="P62" s="48">
        <v>9823.449999999999</v>
      </c>
      <c r="Q62" s="48">
        <v>-28068.7</v>
      </c>
      <c r="R62" s="48">
        <v>1699.3200000000002</v>
      </c>
      <c r="S62" s="48">
        <v>26609.2828</v>
      </c>
      <c r="T62" s="48">
        <v>27322.769</v>
      </c>
      <c r="U62" s="48">
        <v>23224.35365</v>
      </c>
      <c r="V62" s="48">
        <v>3384.92915</v>
      </c>
      <c r="W62" s="48">
        <v>2369.4504049999996</v>
      </c>
      <c r="X62" s="49">
        <v>1.087</v>
      </c>
      <c r="Y62" s="50">
        <v>7335</v>
      </c>
      <c r="Z62" s="46">
        <v>29699.849903</v>
      </c>
      <c r="AA62" s="46">
        <v>30061.234209281414</v>
      </c>
      <c r="AB62" s="46">
        <v>4098.327772226505</v>
      </c>
      <c r="AC62" s="46">
        <v>119.53911546620884</v>
      </c>
      <c r="AD62" s="46">
        <v>876819</v>
      </c>
      <c r="AE62" s="46">
        <v>0</v>
      </c>
      <c r="AF62" s="15" t="s">
        <v>108</v>
      </c>
      <c r="AG62" t="b">
        <f t="shared" si="0"/>
        <v>1</v>
      </c>
    </row>
    <row r="63" spans="1:33" ht="12.75">
      <c r="A63" t="s">
        <v>97</v>
      </c>
      <c r="B63" s="15" t="s">
        <v>98</v>
      </c>
      <c r="C63" s="36">
        <v>37679.996</v>
      </c>
      <c r="D63" s="41">
        <v>3412</v>
      </c>
      <c r="E63" s="45">
        <v>41091.996</v>
      </c>
      <c r="F63" s="47">
        <v>22654</v>
      </c>
      <c r="G63" s="47">
        <v>4567</v>
      </c>
      <c r="H63" s="47">
        <v>787</v>
      </c>
      <c r="I63" s="47">
        <v>0</v>
      </c>
      <c r="J63" s="47">
        <v>2296</v>
      </c>
      <c r="K63" s="48">
        <v>16</v>
      </c>
      <c r="L63" s="48">
        <v>7242</v>
      </c>
      <c r="M63" s="48">
        <v>3412</v>
      </c>
      <c r="N63" s="48">
        <v>800</v>
      </c>
      <c r="O63" s="48">
        <v>31366.7284</v>
      </c>
      <c r="P63" s="48">
        <v>6502.5</v>
      </c>
      <c r="Q63" s="48">
        <v>-6849.3</v>
      </c>
      <c r="R63" s="48">
        <v>1669.0600000000002</v>
      </c>
      <c r="S63" s="48">
        <v>32688.988400000002</v>
      </c>
      <c r="T63" s="48">
        <v>41091.996</v>
      </c>
      <c r="U63" s="48">
        <v>34928.196599999996</v>
      </c>
      <c r="V63" s="48">
        <v>-2239.2081999999937</v>
      </c>
      <c r="W63" s="48">
        <v>-1567.4457399999956</v>
      </c>
      <c r="X63" s="49">
        <v>0.962</v>
      </c>
      <c r="Y63" s="50">
        <v>7604</v>
      </c>
      <c r="Z63" s="46">
        <v>39530.500152</v>
      </c>
      <c r="AA63" s="46">
        <v>40011.50266282229</v>
      </c>
      <c r="AB63" s="46">
        <v>5261.901980907718</v>
      </c>
      <c r="AC63" s="46">
        <v>1283.1133241474222</v>
      </c>
      <c r="AD63" s="46">
        <v>9756794</v>
      </c>
      <c r="AE63" s="46">
        <v>0</v>
      </c>
      <c r="AF63" s="15" t="s">
        <v>98</v>
      </c>
      <c r="AG63" t="b">
        <f t="shared" si="0"/>
        <v>1</v>
      </c>
    </row>
    <row r="64" spans="1:33" ht="12.75">
      <c r="A64" t="s">
        <v>87</v>
      </c>
      <c r="B64" s="15" t="s">
        <v>88</v>
      </c>
      <c r="C64" s="36">
        <v>3330.54</v>
      </c>
      <c r="D64" s="41">
        <v>269</v>
      </c>
      <c r="E64" s="45">
        <v>3599.54</v>
      </c>
      <c r="F64" s="47">
        <v>2036</v>
      </c>
      <c r="G64" s="47">
        <v>816</v>
      </c>
      <c r="H64" s="47">
        <v>74</v>
      </c>
      <c r="I64" s="47">
        <v>0</v>
      </c>
      <c r="J64" s="47">
        <v>95</v>
      </c>
      <c r="K64" s="48">
        <v>40</v>
      </c>
      <c r="L64" s="48">
        <v>0</v>
      </c>
      <c r="M64" s="48">
        <v>269</v>
      </c>
      <c r="N64" s="48">
        <v>0</v>
      </c>
      <c r="O64" s="48">
        <v>2819.0456</v>
      </c>
      <c r="P64" s="48">
        <v>837.25</v>
      </c>
      <c r="Q64" s="48">
        <v>-34</v>
      </c>
      <c r="R64" s="48">
        <v>228.65</v>
      </c>
      <c r="S64" s="48">
        <v>3850.9456</v>
      </c>
      <c r="T64" s="48">
        <v>3599.54</v>
      </c>
      <c r="U64" s="48">
        <v>3059.609</v>
      </c>
      <c r="V64" s="48">
        <v>791.3366000000001</v>
      </c>
      <c r="W64" s="48">
        <v>553.93562</v>
      </c>
      <c r="X64" s="49">
        <v>1.154</v>
      </c>
      <c r="Y64" s="50">
        <v>3641</v>
      </c>
      <c r="Z64" s="46">
        <v>4153.869159999999</v>
      </c>
      <c r="AA64" s="46">
        <v>4204.412954991325</v>
      </c>
      <c r="AB64" s="46">
        <v>1154.7412675065434</v>
      </c>
      <c r="AC64" s="46">
        <v>-2824.0473892537525</v>
      </c>
      <c r="AD64" s="46">
        <v>0</v>
      </c>
      <c r="AE64" s="46">
        <v>10282357</v>
      </c>
      <c r="AF64" s="15" t="s">
        <v>88</v>
      </c>
      <c r="AG64" t="b">
        <f t="shared" si="0"/>
        <v>1</v>
      </c>
    </row>
    <row r="65" spans="1:33" ht="12.75">
      <c r="A65" t="s">
        <v>93</v>
      </c>
      <c r="B65" s="15" t="s">
        <v>94</v>
      </c>
      <c r="C65" s="36">
        <v>35576.846</v>
      </c>
      <c r="D65" s="41">
        <v>5283</v>
      </c>
      <c r="E65" s="45">
        <v>40859.846</v>
      </c>
      <c r="F65" s="47">
        <v>19522</v>
      </c>
      <c r="G65" s="47">
        <v>19889</v>
      </c>
      <c r="H65" s="47">
        <v>181</v>
      </c>
      <c r="I65" s="47">
        <v>0</v>
      </c>
      <c r="J65" s="47">
        <v>1624</v>
      </c>
      <c r="K65" s="48">
        <v>0</v>
      </c>
      <c r="L65" s="48">
        <v>16514</v>
      </c>
      <c r="M65" s="48">
        <v>5283</v>
      </c>
      <c r="N65" s="48">
        <v>0</v>
      </c>
      <c r="O65" s="48">
        <v>27030.161200000002</v>
      </c>
      <c r="P65" s="48">
        <v>18439.899999999998</v>
      </c>
      <c r="Q65" s="48">
        <v>-14036.9</v>
      </c>
      <c r="R65" s="48">
        <v>1683.17</v>
      </c>
      <c r="S65" s="48">
        <v>33116.3312</v>
      </c>
      <c r="T65" s="48">
        <v>40859.846</v>
      </c>
      <c r="U65" s="48">
        <v>34730.869099999996</v>
      </c>
      <c r="V65" s="48">
        <v>-1614.5378999999957</v>
      </c>
      <c r="W65" s="48">
        <v>-1130.176529999997</v>
      </c>
      <c r="X65" s="49">
        <v>0.972</v>
      </c>
      <c r="Y65" s="50">
        <v>11463</v>
      </c>
      <c r="Z65" s="46">
        <v>39715.77031199999</v>
      </c>
      <c r="AA65" s="46">
        <v>40199.02716849961</v>
      </c>
      <c r="AB65" s="46">
        <v>3506.850490142163</v>
      </c>
      <c r="AC65" s="46">
        <v>-471.938166618133</v>
      </c>
      <c r="AD65" s="46">
        <v>0</v>
      </c>
      <c r="AE65" s="46">
        <v>5409827</v>
      </c>
      <c r="AF65" s="15" t="s">
        <v>94</v>
      </c>
      <c r="AG65" t="b">
        <f t="shared" si="0"/>
        <v>1</v>
      </c>
    </row>
    <row r="66" spans="1:33" ht="12.75">
      <c r="A66" t="s">
        <v>85</v>
      </c>
      <c r="B66" s="15" t="s">
        <v>86</v>
      </c>
      <c r="C66" s="36">
        <v>13078.608</v>
      </c>
      <c r="D66" s="41">
        <v>2335</v>
      </c>
      <c r="E66" s="45">
        <v>15413.608</v>
      </c>
      <c r="F66" s="47">
        <v>13400</v>
      </c>
      <c r="G66" s="47">
        <v>1600</v>
      </c>
      <c r="H66" s="47">
        <v>324</v>
      </c>
      <c r="I66" s="47">
        <v>862</v>
      </c>
      <c r="J66" s="47">
        <v>0</v>
      </c>
      <c r="K66" s="48">
        <v>0</v>
      </c>
      <c r="L66" s="48">
        <v>9494</v>
      </c>
      <c r="M66" s="48">
        <v>2335</v>
      </c>
      <c r="N66" s="48">
        <v>0</v>
      </c>
      <c r="O66" s="48">
        <v>18553.64</v>
      </c>
      <c r="P66" s="48">
        <v>2368.1</v>
      </c>
      <c r="Q66" s="48">
        <v>-8069.9</v>
      </c>
      <c r="R66" s="48">
        <v>370.77000000000004</v>
      </c>
      <c r="S66" s="48">
        <v>13222.61</v>
      </c>
      <c r="T66" s="48">
        <v>15413.608</v>
      </c>
      <c r="U66" s="48">
        <v>13101.5668</v>
      </c>
      <c r="V66" s="48">
        <v>121.04320000000007</v>
      </c>
      <c r="W66" s="48">
        <v>84.73024000000004</v>
      </c>
      <c r="X66" s="49">
        <v>1.005</v>
      </c>
      <c r="Y66" s="50">
        <v>5221</v>
      </c>
      <c r="Z66" s="46">
        <v>15490.676039999998</v>
      </c>
      <c r="AA66" s="46">
        <v>15679.164777580458</v>
      </c>
      <c r="AB66" s="46">
        <v>3003.0961075618575</v>
      </c>
      <c r="AC66" s="46">
        <v>-975.6925491984384</v>
      </c>
      <c r="AD66" s="46">
        <v>0</v>
      </c>
      <c r="AE66" s="46">
        <v>5094091</v>
      </c>
      <c r="AF66" s="15" t="s">
        <v>86</v>
      </c>
      <c r="AG66" t="b">
        <f t="shared" si="0"/>
        <v>1</v>
      </c>
    </row>
    <row r="67" spans="1:33" ht="12.75">
      <c r="A67" t="s">
        <v>111</v>
      </c>
      <c r="B67" s="15" t="s">
        <v>112</v>
      </c>
      <c r="C67" s="36">
        <v>22669.262</v>
      </c>
      <c r="D67" s="41">
        <v>2803</v>
      </c>
      <c r="E67" s="45">
        <v>25472.262</v>
      </c>
      <c r="F67" s="47">
        <v>12624</v>
      </c>
      <c r="G67" s="47">
        <v>1263</v>
      </c>
      <c r="H67" s="47">
        <v>55</v>
      </c>
      <c r="I67" s="47">
        <v>0</v>
      </c>
      <c r="J67" s="47">
        <v>1263</v>
      </c>
      <c r="K67" s="48">
        <v>4</v>
      </c>
      <c r="L67" s="48">
        <v>3388</v>
      </c>
      <c r="M67" s="48">
        <v>2803</v>
      </c>
      <c r="N67" s="48">
        <v>140</v>
      </c>
      <c r="O67" s="48">
        <v>17479.1904</v>
      </c>
      <c r="P67" s="48">
        <v>2193.85</v>
      </c>
      <c r="Q67" s="48">
        <v>-3002.2</v>
      </c>
      <c r="R67" s="48">
        <v>1806.5900000000001</v>
      </c>
      <c r="S67" s="48">
        <v>18477.4304</v>
      </c>
      <c r="T67" s="48">
        <v>25472.262</v>
      </c>
      <c r="U67" s="48">
        <v>21651.4227</v>
      </c>
      <c r="V67" s="48">
        <v>-3173.992299999998</v>
      </c>
      <c r="W67" s="48">
        <v>-2221.7946099999986</v>
      </c>
      <c r="X67" s="49">
        <v>0.913</v>
      </c>
      <c r="Y67" s="50">
        <v>6367</v>
      </c>
      <c r="Z67" s="46">
        <v>23256.175206</v>
      </c>
      <c r="AA67" s="46">
        <v>23539.153630841483</v>
      </c>
      <c r="AB67" s="46">
        <v>3697.055698263151</v>
      </c>
      <c r="AC67" s="46">
        <v>-281.73295849714486</v>
      </c>
      <c r="AD67" s="46">
        <v>0</v>
      </c>
      <c r="AE67" s="46">
        <v>1793794</v>
      </c>
      <c r="AF67" s="15" t="s">
        <v>112</v>
      </c>
      <c r="AG67" t="b">
        <f t="shared" si="0"/>
        <v>1</v>
      </c>
    </row>
    <row r="68" spans="1:33" ht="12.75">
      <c r="A68" t="s">
        <v>133</v>
      </c>
      <c r="B68" s="15" t="s">
        <v>134</v>
      </c>
      <c r="C68" s="36">
        <v>61916.674</v>
      </c>
      <c r="D68" s="41">
        <v>16547</v>
      </c>
      <c r="E68" s="45">
        <v>78463.674</v>
      </c>
      <c r="F68" s="47">
        <v>75808</v>
      </c>
      <c r="G68" s="47">
        <v>936</v>
      </c>
      <c r="H68" s="47">
        <v>1217</v>
      </c>
      <c r="I68" s="47">
        <v>0</v>
      </c>
      <c r="J68" s="47">
        <v>4559</v>
      </c>
      <c r="K68" s="48">
        <v>1567</v>
      </c>
      <c r="L68" s="48">
        <v>77849</v>
      </c>
      <c r="M68" s="48">
        <v>16547</v>
      </c>
      <c r="N68" s="48">
        <v>460</v>
      </c>
      <c r="O68" s="48">
        <v>104963.7568</v>
      </c>
      <c r="P68" s="48">
        <v>5705.2</v>
      </c>
      <c r="Q68" s="48">
        <v>-67894.59999999999</v>
      </c>
      <c r="R68" s="48">
        <v>830.62</v>
      </c>
      <c r="S68" s="48">
        <v>43604.976800000004</v>
      </c>
      <c r="T68" s="48">
        <v>78463.674</v>
      </c>
      <c r="U68" s="48">
        <v>66694.1229</v>
      </c>
      <c r="V68" s="48">
        <v>-23089.146099999998</v>
      </c>
      <c r="W68" s="48">
        <v>-16162.402269999997</v>
      </c>
      <c r="X68" s="49">
        <v>0.794</v>
      </c>
      <c r="Y68" s="50">
        <v>16376</v>
      </c>
      <c r="Z68" s="46">
        <v>62300.157156</v>
      </c>
      <c r="AA68" s="46">
        <v>63058.21819498088</v>
      </c>
      <c r="AB68" s="46">
        <v>3850.6483997912114</v>
      </c>
      <c r="AC68" s="46">
        <v>-128.14025696908448</v>
      </c>
      <c r="AD68" s="46">
        <v>0</v>
      </c>
      <c r="AE68" s="46">
        <v>2098425</v>
      </c>
      <c r="AF68" s="15" t="s">
        <v>134</v>
      </c>
      <c r="AG68" t="b">
        <f t="shared" si="0"/>
        <v>1</v>
      </c>
    </row>
    <row r="69" spans="1:33" ht="12.75">
      <c r="A69" t="s">
        <v>119</v>
      </c>
      <c r="B69" s="15" t="s">
        <v>120</v>
      </c>
      <c r="C69" s="36">
        <v>83836.163</v>
      </c>
      <c r="D69" s="41">
        <v>11850</v>
      </c>
      <c r="E69" s="45">
        <v>95686.163</v>
      </c>
      <c r="F69" s="47">
        <v>44876</v>
      </c>
      <c r="G69" s="47">
        <v>34598</v>
      </c>
      <c r="H69" s="47">
        <v>4483</v>
      </c>
      <c r="I69" s="47">
        <v>0</v>
      </c>
      <c r="J69" s="47">
        <v>586</v>
      </c>
      <c r="K69" s="48">
        <v>49</v>
      </c>
      <c r="L69" s="48">
        <v>24679</v>
      </c>
      <c r="M69" s="48">
        <v>11850</v>
      </c>
      <c r="N69" s="48">
        <v>12</v>
      </c>
      <c r="O69" s="48">
        <v>62135.3096</v>
      </c>
      <c r="P69" s="48">
        <v>33716.95</v>
      </c>
      <c r="Q69" s="48">
        <v>-21029</v>
      </c>
      <c r="R69" s="48">
        <v>5877.070000000001</v>
      </c>
      <c r="S69" s="48">
        <v>80700.32960000001</v>
      </c>
      <c r="T69" s="48">
        <v>95686.163</v>
      </c>
      <c r="U69" s="48">
        <v>81333.23855</v>
      </c>
      <c r="V69" s="48">
        <v>-632.9089499999827</v>
      </c>
      <c r="W69" s="48">
        <v>-443.0362649999879</v>
      </c>
      <c r="X69" s="49">
        <v>0.995</v>
      </c>
      <c r="Y69" s="50">
        <v>28730</v>
      </c>
      <c r="Z69" s="46">
        <v>95207.732185</v>
      </c>
      <c r="AA69" s="46">
        <v>96366.20875510643</v>
      </c>
      <c r="AB69" s="46">
        <v>3354.201488169385</v>
      </c>
      <c r="AC69" s="46">
        <v>-624.587168590911</v>
      </c>
      <c r="AD69" s="46">
        <v>0</v>
      </c>
      <c r="AE69" s="46">
        <v>17944389</v>
      </c>
      <c r="AF69" s="15" t="s">
        <v>120</v>
      </c>
      <c r="AG69" t="b">
        <f t="shared" si="0"/>
        <v>1</v>
      </c>
    </row>
    <row r="70" spans="1:33" ht="12.75">
      <c r="A70" t="s">
        <v>113</v>
      </c>
      <c r="B70" s="15" t="s">
        <v>114</v>
      </c>
      <c r="C70" s="36">
        <v>30434.278</v>
      </c>
      <c r="D70" s="41">
        <v>4289</v>
      </c>
      <c r="E70" s="45">
        <v>34723.278</v>
      </c>
      <c r="F70" s="47">
        <v>25975</v>
      </c>
      <c r="G70" s="47">
        <v>6517</v>
      </c>
      <c r="H70" s="47">
        <v>4809</v>
      </c>
      <c r="I70" s="47">
        <v>0</v>
      </c>
      <c r="J70" s="47">
        <v>2092</v>
      </c>
      <c r="K70" s="48">
        <v>1499</v>
      </c>
      <c r="L70" s="48">
        <v>19619</v>
      </c>
      <c r="M70" s="48">
        <v>4289</v>
      </c>
      <c r="N70" s="48">
        <v>0</v>
      </c>
      <c r="O70" s="48">
        <v>35964.985</v>
      </c>
      <c r="P70" s="48">
        <v>11405.3</v>
      </c>
      <c r="Q70" s="48">
        <v>-17950.3</v>
      </c>
      <c r="R70" s="48">
        <v>310.42</v>
      </c>
      <c r="S70" s="48">
        <v>29730.405</v>
      </c>
      <c r="T70" s="48">
        <v>34723.278</v>
      </c>
      <c r="U70" s="48">
        <v>29514.786299999996</v>
      </c>
      <c r="V70" s="48">
        <v>215.61870000000272</v>
      </c>
      <c r="W70" s="48">
        <v>150.9330900000019</v>
      </c>
      <c r="X70" s="49">
        <v>1.004</v>
      </c>
      <c r="Y70" s="50">
        <v>9358</v>
      </c>
      <c r="Z70" s="46">
        <v>34862.171111999996</v>
      </c>
      <c r="AA70" s="46">
        <v>35286.36994007225</v>
      </c>
      <c r="AB70" s="46">
        <v>3770.717027150272</v>
      </c>
      <c r="AC70" s="46">
        <v>-208.07162961002405</v>
      </c>
      <c r="AD70" s="46">
        <v>0</v>
      </c>
      <c r="AE70" s="46">
        <v>1947134</v>
      </c>
      <c r="AF70" s="15" t="s">
        <v>114</v>
      </c>
      <c r="AG70" t="b">
        <f t="shared" si="0"/>
        <v>1</v>
      </c>
    </row>
    <row r="71" spans="1:33" ht="12.75">
      <c r="A71" t="s">
        <v>117</v>
      </c>
      <c r="B71" s="15" t="s">
        <v>118</v>
      </c>
      <c r="C71" s="36">
        <v>10464.233</v>
      </c>
      <c r="D71" s="41">
        <v>5180</v>
      </c>
      <c r="E71" s="45">
        <v>15644.233</v>
      </c>
      <c r="F71" s="47">
        <v>13618</v>
      </c>
      <c r="G71" s="47">
        <v>4025</v>
      </c>
      <c r="H71" s="47">
        <v>242</v>
      </c>
      <c r="I71" s="47">
        <v>0</v>
      </c>
      <c r="J71" s="47">
        <v>868</v>
      </c>
      <c r="K71" s="48">
        <v>0</v>
      </c>
      <c r="L71" s="48">
        <v>13503</v>
      </c>
      <c r="M71" s="48">
        <v>5180</v>
      </c>
      <c r="N71" s="48">
        <v>0</v>
      </c>
      <c r="O71" s="48">
        <v>18855.4828</v>
      </c>
      <c r="P71" s="48">
        <v>4364.75</v>
      </c>
      <c r="Q71" s="48">
        <v>-11477.55</v>
      </c>
      <c r="R71" s="48">
        <v>2107.4900000000002</v>
      </c>
      <c r="S71" s="48">
        <v>13850.172800000002</v>
      </c>
      <c r="T71" s="48">
        <v>15644.233</v>
      </c>
      <c r="U71" s="48">
        <v>13297.59805</v>
      </c>
      <c r="V71" s="48">
        <v>552.5747500000016</v>
      </c>
      <c r="W71" s="48">
        <v>386.8023250000011</v>
      </c>
      <c r="X71" s="49">
        <v>1.025</v>
      </c>
      <c r="Y71" s="50">
        <v>10865</v>
      </c>
      <c r="Z71" s="46">
        <v>16035.338824999999</v>
      </c>
      <c r="AA71" s="46">
        <v>16230.454955761143</v>
      </c>
      <c r="AB71" s="46">
        <v>1493.8292642209979</v>
      </c>
      <c r="AC71" s="46">
        <v>-2484.9593925392983</v>
      </c>
      <c r="AD71" s="46">
        <v>0</v>
      </c>
      <c r="AE71" s="46">
        <v>26999084</v>
      </c>
      <c r="AF71" s="15" t="s">
        <v>118</v>
      </c>
      <c r="AG71" t="b">
        <f t="shared" si="0"/>
        <v>1</v>
      </c>
    </row>
    <row r="72" spans="1:33" ht="12.75">
      <c r="A72" t="s">
        <v>123</v>
      </c>
      <c r="B72" s="15" t="s">
        <v>124</v>
      </c>
      <c r="C72" s="36">
        <v>371433.845</v>
      </c>
      <c r="D72" s="41">
        <v>79940</v>
      </c>
      <c r="E72" s="45">
        <v>451373.845</v>
      </c>
      <c r="F72" s="47">
        <v>345007</v>
      </c>
      <c r="G72" s="47">
        <v>42299</v>
      </c>
      <c r="H72" s="47">
        <v>37343</v>
      </c>
      <c r="I72" s="47">
        <v>0</v>
      </c>
      <c r="J72" s="47">
        <v>8846</v>
      </c>
      <c r="K72" s="48">
        <v>23157</v>
      </c>
      <c r="L72" s="48">
        <v>186193</v>
      </c>
      <c r="M72" s="48">
        <v>79940</v>
      </c>
      <c r="N72" s="48">
        <v>999</v>
      </c>
      <c r="O72" s="48">
        <v>477696.6922</v>
      </c>
      <c r="P72" s="48">
        <v>75214.8</v>
      </c>
      <c r="Q72" s="48">
        <v>-178796.65</v>
      </c>
      <c r="R72" s="48">
        <v>36296.19</v>
      </c>
      <c r="S72" s="48">
        <v>410411.0322</v>
      </c>
      <c r="T72" s="48">
        <v>451373.845</v>
      </c>
      <c r="U72" s="48">
        <v>383667.76824999996</v>
      </c>
      <c r="V72" s="48">
        <v>26743.26395000005</v>
      </c>
      <c r="W72" s="48">
        <v>18720.284765000033</v>
      </c>
      <c r="X72" s="49">
        <v>1.041</v>
      </c>
      <c r="Y72" s="50">
        <v>129356</v>
      </c>
      <c r="Z72" s="46">
        <v>469880.1726449999</v>
      </c>
      <c r="AA72" s="46">
        <v>475597.61972911976</v>
      </c>
      <c r="AB72" s="46">
        <v>3676.6568209369475</v>
      </c>
      <c r="AC72" s="46">
        <v>-302.1318358233484</v>
      </c>
      <c r="AD72" s="46">
        <v>0</v>
      </c>
      <c r="AE72" s="46">
        <v>39082566</v>
      </c>
      <c r="AF72" s="15" t="s">
        <v>124</v>
      </c>
      <c r="AG72" t="b">
        <f t="shared" si="0"/>
        <v>1</v>
      </c>
    </row>
    <row r="73" spans="1:33" ht="12.75">
      <c r="A73" t="s">
        <v>115</v>
      </c>
      <c r="B73" s="15" t="s">
        <v>116</v>
      </c>
      <c r="C73" s="36">
        <v>16260.275999999998</v>
      </c>
      <c r="D73" s="41">
        <v>4982</v>
      </c>
      <c r="E73" s="45">
        <v>21242.275999999998</v>
      </c>
      <c r="F73" s="47">
        <v>12638</v>
      </c>
      <c r="G73" s="47">
        <v>1906</v>
      </c>
      <c r="H73" s="47">
        <v>469</v>
      </c>
      <c r="I73" s="47">
        <v>0</v>
      </c>
      <c r="J73" s="47">
        <v>1631</v>
      </c>
      <c r="K73" s="48">
        <v>6</v>
      </c>
      <c r="L73" s="48">
        <v>8600</v>
      </c>
      <c r="M73" s="48">
        <v>4982</v>
      </c>
      <c r="N73" s="48">
        <v>0</v>
      </c>
      <c r="O73" s="48">
        <v>17498.574800000002</v>
      </c>
      <c r="P73" s="48">
        <v>3405.1</v>
      </c>
      <c r="Q73" s="48">
        <v>-7315.099999999999</v>
      </c>
      <c r="R73" s="48">
        <v>2772.7000000000003</v>
      </c>
      <c r="S73" s="48">
        <v>16361.274800000003</v>
      </c>
      <c r="T73" s="48">
        <v>21242.275999999998</v>
      </c>
      <c r="U73" s="48">
        <v>18055.934599999997</v>
      </c>
      <c r="V73" s="48">
        <v>-1694.659799999994</v>
      </c>
      <c r="W73" s="48">
        <v>-1186.2618599999957</v>
      </c>
      <c r="X73" s="49">
        <v>0.944</v>
      </c>
      <c r="Y73" s="50">
        <v>7064</v>
      </c>
      <c r="Z73" s="46">
        <v>20052.708543999997</v>
      </c>
      <c r="AA73" s="46">
        <v>20296.70756049014</v>
      </c>
      <c r="AB73" s="46">
        <v>2873.259847181503</v>
      </c>
      <c r="AC73" s="46">
        <v>-1105.5288095787928</v>
      </c>
      <c r="AD73" s="46">
        <v>0</v>
      </c>
      <c r="AE73" s="46">
        <v>7809456</v>
      </c>
      <c r="AF73" s="15" t="s">
        <v>116</v>
      </c>
      <c r="AG73" t="b">
        <f t="shared" si="0"/>
        <v>1</v>
      </c>
    </row>
    <row r="74" spans="1:33" ht="12.75">
      <c r="A74" t="s">
        <v>125</v>
      </c>
      <c r="B74" s="15" t="s">
        <v>126</v>
      </c>
      <c r="C74" s="36">
        <v>105564.623</v>
      </c>
      <c r="D74" s="41">
        <v>19443</v>
      </c>
      <c r="E74" s="45">
        <v>125007.623</v>
      </c>
      <c r="F74" s="47">
        <v>78867</v>
      </c>
      <c r="G74" s="47">
        <v>11733</v>
      </c>
      <c r="H74" s="47">
        <v>2582</v>
      </c>
      <c r="I74" s="47">
        <v>0</v>
      </c>
      <c r="J74" s="47">
        <v>3121</v>
      </c>
      <c r="K74" s="48">
        <v>2289</v>
      </c>
      <c r="L74" s="48">
        <v>37132</v>
      </c>
      <c r="M74" s="48">
        <v>19443</v>
      </c>
      <c r="N74" s="48">
        <v>44</v>
      </c>
      <c r="O74" s="48">
        <v>109199.2482</v>
      </c>
      <c r="P74" s="48">
        <v>14820.6</v>
      </c>
      <c r="Q74" s="48">
        <v>-33545.25</v>
      </c>
      <c r="R74" s="48">
        <v>10214.11</v>
      </c>
      <c r="S74" s="48">
        <v>100688.70820000001</v>
      </c>
      <c r="T74" s="48">
        <v>125007.623</v>
      </c>
      <c r="U74" s="48">
        <v>106256.47955</v>
      </c>
      <c r="V74" s="48">
        <v>-5567.771349999995</v>
      </c>
      <c r="W74" s="48">
        <v>-3897.4399449999964</v>
      </c>
      <c r="X74" s="49">
        <v>0.969</v>
      </c>
      <c r="Y74" s="50">
        <v>29357</v>
      </c>
      <c r="Z74" s="46">
        <v>121132.386687</v>
      </c>
      <c r="AA74" s="46">
        <v>122606.3114264874</v>
      </c>
      <c r="AB74" s="46">
        <v>4176.391028595817</v>
      </c>
      <c r="AC74" s="46">
        <v>197.60237183552135</v>
      </c>
      <c r="AD74" s="46">
        <v>5801013</v>
      </c>
      <c r="AE74" s="46">
        <v>0</v>
      </c>
      <c r="AF74" s="15" t="s">
        <v>126</v>
      </c>
      <c r="AG74" t="b">
        <f t="shared" si="0"/>
        <v>1</v>
      </c>
    </row>
    <row r="75" spans="1:33" ht="12.75">
      <c r="A75" t="s">
        <v>129</v>
      </c>
      <c r="B75" s="15" t="s">
        <v>130</v>
      </c>
      <c r="C75" s="36">
        <v>51071.827</v>
      </c>
      <c r="D75" s="41">
        <v>12040</v>
      </c>
      <c r="E75" s="45">
        <v>63111.827</v>
      </c>
      <c r="F75" s="47">
        <v>44098</v>
      </c>
      <c r="G75" s="47">
        <v>1785</v>
      </c>
      <c r="H75" s="47">
        <v>2943</v>
      </c>
      <c r="I75" s="47">
        <v>0</v>
      </c>
      <c r="J75" s="47">
        <v>0</v>
      </c>
      <c r="K75" s="48">
        <v>1650</v>
      </c>
      <c r="L75" s="48">
        <v>31987</v>
      </c>
      <c r="M75" s="48">
        <v>12040</v>
      </c>
      <c r="N75" s="48">
        <v>0</v>
      </c>
      <c r="O75" s="48">
        <v>61058.090800000005</v>
      </c>
      <c r="P75" s="48">
        <v>4018.7999999999997</v>
      </c>
      <c r="Q75" s="48">
        <v>-28591.45</v>
      </c>
      <c r="R75" s="48">
        <v>4796.21</v>
      </c>
      <c r="S75" s="48">
        <v>41281.65080000001</v>
      </c>
      <c r="T75" s="48">
        <v>63111.827</v>
      </c>
      <c r="U75" s="48">
        <v>53645.05295</v>
      </c>
      <c r="V75" s="48">
        <v>-12363.402149999987</v>
      </c>
      <c r="W75" s="48">
        <v>-8654.38150499999</v>
      </c>
      <c r="X75" s="49">
        <v>0.863</v>
      </c>
      <c r="Y75" s="50">
        <v>10865</v>
      </c>
      <c r="Z75" s="46">
        <v>54465.506701</v>
      </c>
      <c r="AA75" s="46">
        <v>55128.23662790844</v>
      </c>
      <c r="AB75" s="46">
        <v>5073.928819871922</v>
      </c>
      <c r="AC75" s="46">
        <v>1095.1401631116264</v>
      </c>
      <c r="AD75" s="46">
        <v>11898698</v>
      </c>
      <c r="AE75" s="46">
        <v>0</v>
      </c>
      <c r="AF75" s="15" t="s">
        <v>130</v>
      </c>
      <c r="AG75" t="b">
        <f t="shared" si="0"/>
        <v>1</v>
      </c>
    </row>
    <row r="76" spans="1:33" ht="12.75">
      <c r="A76" t="s">
        <v>135</v>
      </c>
      <c r="B76" s="15" t="s">
        <v>136</v>
      </c>
      <c r="C76" s="36">
        <v>72292.33</v>
      </c>
      <c r="D76" s="41">
        <v>10894</v>
      </c>
      <c r="E76" s="45">
        <v>83186.33</v>
      </c>
      <c r="F76" s="47">
        <v>61456</v>
      </c>
      <c r="G76" s="47">
        <v>3263</v>
      </c>
      <c r="H76" s="47">
        <v>1536</v>
      </c>
      <c r="I76" s="47">
        <v>0</v>
      </c>
      <c r="J76" s="47">
        <v>2200</v>
      </c>
      <c r="K76" s="48">
        <v>327</v>
      </c>
      <c r="L76" s="48">
        <v>43240</v>
      </c>
      <c r="M76" s="48">
        <v>10894</v>
      </c>
      <c r="N76" s="48">
        <v>598</v>
      </c>
      <c r="O76" s="48">
        <v>85091.9776</v>
      </c>
      <c r="P76" s="48">
        <v>5949.15</v>
      </c>
      <c r="Q76" s="48">
        <v>-37540.25</v>
      </c>
      <c r="R76" s="48">
        <v>1909.1000000000001</v>
      </c>
      <c r="S76" s="48">
        <v>55409.9776</v>
      </c>
      <c r="T76" s="48">
        <v>83186.33</v>
      </c>
      <c r="U76" s="48">
        <v>70708.3805</v>
      </c>
      <c r="V76" s="48">
        <v>-15298.402900000001</v>
      </c>
      <c r="W76" s="48">
        <v>-10708.88203</v>
      </c>
      <c r="X76" s="49">
        <v>0.871</v>
      </c>
      <c r="Y76" s="50">
        <v>18128</v>
      </c>
      <c r="Z76" s="46">
        <v>72455.29343</v>
      </c>
      <c r="AA76" s="46">
        <v>73336.92098159151</v>
      </c>
      <c r="AB76" s="46">
        <v>4045.505349823009</v>
      </c>
      <c r="AC76" s="46">
        <v>66.71669306271315</v>
      </c>
      <c r="AD76" s="46">
        <v>1209440</v>
      </c>
      <c r="AE76" s="46">
        <v>0</v>
      </c>
      <c r="AF76" s="15" t="s">
        <v>136</v>
      </c>
      <c r="AG76" t="b">
        <f aca="true" t="shared" si="1" ref="AG76:AG139">EXACT(B76,AF76)</f>
        <v>1</v>
      </c>
    </row>
    <row r="77" spans="1:33" ht="12.75">
      <c r="A77" t="s">
        <v>121</v>
      </c>
      <c r="B77" s="15" t="s">
        <v>122</v>
      </c>
      <c r="C77" s="36">
        <v>53913.437</v>
      </c>
      <c r="D77" s="41">
        <v>6128</v>
      </c>
      <c r="E77" s="45">
        <v>60041.437</v>
      </c>
      <c r="F77" s="47">
        <v>29906</v>
      </c>
      <c r="G77" s="47">
        <v>12060</v>
      </c>
      <c r="H77" s="47">
        <v>970</v>
      </c>
      <c r="I77" s="47">
        <v>0</v>
      </c>
      <c r="J77" s="47">
        <v>2062</v>
      </c>
      <c r="K77" s="48">
        <v>254</v>
      </c>
      <c r="L77" s="48">
        <v>6996</v>
      </c>
      <c r="M77" s="48">
        <v>6128</v>
      </c>
      <c r="N77" s="48">
        <v>0</v>
      </c>
      <c r="O77" s="48">
        <v>41407.8476</v>
      </c>
      <c r="P77" s="48">
        <v>12828.199999999999</v>
      </c>
      <c r="Q77" s="48">
        <v>-6162.5</v>
      </c>
      <c r="R77" s="48">
        <v>4019.4800000000005</v>
      </c>
      <c r="S77" s="48">
        <v>52093.0276</v>
      </c>
      <c r="T77" s="48">
        <v>60041.437</v>
      </c>
      <c r="U77" s="48">
        <v>51035.22145</v>
      </c>
      <c r="V77" s="48">
        <v>1057.806150000004</v>
      </c>
      <c r="W77" s="48">
        <v>740.4643050000027</v>
      </c>
      <c r="X77" s="49">
        <v>1.012</v>
      </c>
      <c r="Y77" s="50">
        <v>13156</v>
      </c>
      <c r="Z77" s="46">
        <v>60761.934244</v>
      </c>
      <c r="AA77" s="46">
        <v>61501.27836616901</v>
      </c>
      <c r="AB77" s="46">
        <v>4674.770322755322</v>
      </c>
      <c r="AC77" s="46">
        <v>695.9816659950261</v>
      </c>
      <c r="AD77" s="46">
        <v>9156335</v>
      </c>
      <c r="AE77" s="46">
        <v>0</v>
      </c>
      <c r="AF77" s="15" t="s">
        <v>122</v>
      </c>
      <c r="AG77" t="b">
        <f t="shared" si="1"/>
        <v>1</v>
      </c>
    </row>
    <row r="78" spans="1:33" ht="12.75">
      <c r="A78" t="s">
        <v>131</v>
      </c>
      <c r="B78" s="15" t="s">
        <v>132</v>
      </c>
      <c r="C78" s="36">
        <v>87444.697</v>
      </c>
      <c r="D78" s="41">
        <v>15790</v>
      </c>
      <c r="E78" s="45">
        <v>103234.697</v>
      </c>
      <c r="F78" s="47">
        <v>80363</v>
      </c>
      <c r="G78" s="47">
        <v>12971</v>
      </c>
      <c r="H78" s="47">
        <v>1866</v>
      </c>
      <c r="I78" s="47">
        <v>0</v>
      </c>
      <c r="J78" s="47">
        <v>5616</v>
      </c>
      <c r="K78" s="48">
        <v>73</v>
      </c>
      <c r="L78" s="48">
        <v>51365</v>
      </c>
      <c r="M78" s="48">
        <v>15790</v>
      </c>
      <c r="N78" s="48">
        <v>126</v>
      </c>
      <c r="O78" s="48">
        <v>111270.6098</v>
      </c>
      <c r="P78" s="48">
        <v>17385.05</v>
      </c>
      <c r="Q78" s="48">
        <v>-43829.4</v>
      </c>
      <c r="R78" s="48">
        <v>4689.450000000001</v>
      </c>
      <c r="S78" s="48">
        <v>89515.7098</v>
      </c>
      <c r="T78" s="48">
        <v>103234.697</v>
      </c>
      <c r="U78" s="48">
        <v>87749.49244999999</v>
      </c>
      <c r="V78" s="48">
        <v>1766.2173500000063</v>
      </c>
      <c r="W78" s="48">
        <v>1236.3521450000044</v>
      </c>
      <c r="X78" s="49">
        <v>1.012</v>
      </c>
      <c r="Y78" s="50">
        <v>26282</v>
      </c>
      <c r="Z78" s="46">
        <v>104473.513364</v>
      </c>
      <c r="AA78" s="46">
        <v>105744.73487774974</v>
      </c>
      <c r="AB78" s="46">
        <v>4023.466055770099</v>
      </c>
      <c r="AC78" s="46">
        <v>44.67739900980314</v>
      </c>
      <c r="AD78" s="46">
        <v>1174211</v>
      </c>
      <c r="AE78" s="46">
        <v>0</v>
      </c>
      <c r="AF78" s="15" t="s">
        <v>132</v>
      </c>
      <c r="AG78" t="b">
        <f t="shared" si="1"/>
        <v>1</v>
      </c>
    </row>
    <row r="79" spans="1:33" ht="12.75">
      <c r="A79" t="s">
        <v>127</v>
      </c>
      <c r="B79" s="15" t="s">
        <v>128</v>
      </c>
      <c r="C79" s="36">
        <v>143575.769</v>
      </c>
      <c r="D79" s="41">
        <v>8892</v>
      </c>
      <c r="E79" s="45">
        <v>152467.769</v>
      </c>
      <c r="F79" s="47">
        <v>90965</v>
      </c>
      <c r="G79" s="47">
        <v>13656</v>
      </c>
      <c r="H79" s="47">
        <v>35332</v>
      </c>
      <c r="I79" s="47">
        <v>0</v>
      </c>
      <c r="J79" s="47">
        <v>5783</v>
      </c>
      <c r="K79" s="48">
        <v>31079</v>
      </c>
      <c r="L79" s="48">
        <v>19911</v>
      </c>
      <c r="M79" s="48">
        <v>8892</v>
      </c>
      <c r="N79" s="48">
        <v>408</v>
      </c>
      <c r="O79" s="48">
        <v>125950.13900000001</v>
      </c>
      <c r="P79" s="48">
        <v>46555.35</v>
      </c>
      <c r="Q79" s="48">
        <v>-43688.299999999996</v>
      </c>
      <c r="R79" s="48">
        <v>4173.33</v>
      </c>
      <c r="S79" s="48">
        <v>132990.519</v>
      </c>
      <c r="T79" s="48">
        <v>152467.769</v>
      </c>
      <c r="U79" s="48">
        <v>129597.60364999999</v>
      </c>
      <c r="V79" s="48">
        <v>3392.91535000001</v>
      </c>
      <c r="W79" s="48">
        <v>2375.040745000007</v>
      </c>
      <c r="X79" s="49">
        <v>1.016</v>
      </c>
      <c r="Y79" s="50">
        <v>33003</v>
      </c>
      <c r="Z79" s="46">
        <v>154907.253304</v>
      </c>
      <c r="AA79" s="46">
        <v>156792.14667740292</v>
      </c>
      <c r="AB79" s="46">
        <v>4750.845277017329</v>
      </c>
      <c r="AC79" s="46">
        <v>772.056620257033</v>
      </c>
      <c r="AD79" s="46">
        <v>25480185</v>
      </c>
      <c r="AE79" s="46">
        <v>0</v>
      </c>
      <c r="AF79" s="15" t="s">
        <v>128</v>
      </c>
      <c r="AG79" t="b">
        <f t="shared" si="1"/>
        <v>1</v>
      </c>
    </row>
    <row r="80" spans="1:33" ht="12.75">
      <c r="A80" t="s">
        <v>143</v>
      </c>
      <c r="B80" s="15" t="s">
        <v>144</v>
      </c>
      <c r="C80" s="36">
        <v>55626.86600000001</v>
      </c>
      <c r="D80" s="41">
        <v>13280</v>
      </c>
      <c r="E80" s="45">
        <v>68906.86600000001</v>
      </c>
      <c r="F80" s="47">
        <v>56376</v>
      </c>
      <c r="G80" s="47">
        <v>3508</v>
      </c>
      <c r="H80" s="47">
        <v>967</v>
      </c>
      <c r="I80" s="47">
        <v>0</v>
      </c>
      <c r="J80" s="47">
        <v>2565</v>
      </c>
      <c r="K80" s="48">
        <v>435</v>
      </c>
      <c r="L80" s="48">
        <v>30496</v>
      </c>
      <c r="M80" s="48">
        <v>13280</v>
      </c>
      <c r="N80" s="48">
        <v>1</v>
      </c>
      <c r="O80" s="48">
        <v>78058.2096</v>
      </c>
      <c r="P80" s="48">
        <v>5984</v>
      </c>
      <c r="Q80" s="48">
        <v>-26292.2</v>
      </c>
      <c r="R80" s="48">
        <v>6103.68</v>
      </c>
      <c r="S80" s="48">
        <v>63853.689600000005</v>
      </c>
      <c r="T80" s="48">
        <v>68906.86600000001</v>
      </c>
      <c r="U80" s="48">
        <v>58570.83610000001</v>
      </c>
      <c r="V80" s="48">
        <v>5282.853499999997</v>
      </c>
      <c r="W80" s="48">
        <v>3697.997449999998</v>
      </c>
      <c r="X80" s="49">
        <v>1.054</v>
      </c>
      <c r="Y80" s="50">
        <v>18963</v>
      </c>
      <c r="Z80" s="46">
        <v>72627.836764</v>
      </c>
      <c r="AA80" s="46">
        <v>73511.56380273588</v>
      </c>
      <c r="AB80" s="46">
        <v>3876.578800966929</v>
      </c>
      <c r="AC80" s="46">
        <v>-102.20985579336684</v>
      </c>
      <c r="AD80" s="46">
        <v>0</v>
      </c>
      <c r="AE80" s="46">
        <v>1938205</v>
      </c>
      <c r="AF80" s="15" t="s">
        <v>144</v>
      </c>
      <c r="AG80" t="b">
        <f t="shared" si="1"/>
        <v>1</v>
      </c>
    </row>
    <row r="81" spans="1:33" ht="12.75">
      <c r="A81" t="s">
        <v>139</v>
      </c>
      <c r="B81" s="15" t="s">
        <v>140</v>
      </c>
      <c r="C81" s="36">
        <v>17289.156</v>
      </c>
      <c r="D81" s="41">
        <v>1917</v>
      </c>
      <c r="E81" s="45">
        <v>19206.156</v>
      </c>
      <c r="F81" s="47">
        <v>9958</v>
      </c>
      <c r="G81" s="47">
        <v>4279</v>
      </c>
      <c r="H81" s="47">
        <v>274</v>
      </c>
      <c r="I81" s="47">
        <v>2419</v>
      </c>
      <c r="J81" s="47">
        <v>802</v>
      </c>
      <c r="K81" s="48">
        <v>127</v>
      </c>
      <c r="L81" s="48">
        <v>3733</v>
      </c>
      <c r="M81" s="48">
        <v>1917</v>
      </c>
      <c r="N81" s="48">
        <v>0</v>
      </c>
      <c r="O81" s="48">
        <v>13787.846800000001</v>
      </c>
      <c r="P81" s="48">
        <v>6607.9</v>
      </c>
      <c r="Q81" s="48">
        <v>-3281</v>
      </c>
      <c r="R81" s="48">
        <v>994.84</v>
      </c>
      <c r="S81" s="48">
        <v>18109.5868</v>
      </c>
      <c r="T81" s="48">
        <v>19206.156</v>
      </c>
      <c r="U81" s="48">
        <v>16325.2326</v>
      </c>
      <c r="V81" s="48">
        <v>1784.3542000000016</v>
      </c>
      <c r="W81" s="48">
        <v>1249.047940000001</v>
      </c>
      <c r="X81" s="49">
        <v>1.065</v>
      </c>
      <c r="Y81" s="50">
        <v>8016</v>
      </c>
      <c r="Z81" s="46">
        <v>20454.556139999997</v>
      </c>
      <c r="AA81" s="46">
        <v>20703.444791124177</v>
      </c>
      <c r="AB81" s="46">
        <v>2582.765068753016</v>
      </c>
      <c r="AC81" s="46">
        <v>-1396.02358800728</v>
      </c>
      <c r="AD81" s="46">
        <v>0</v>
      </c>
      <c r="AE81" s="46">
        <v>11190525</v>
      </c>
      <c r="AF81" s="15" t="s">
        <v>140</v>
      </c>
      <c r="AG81" t="b">
        <f t="shared" si="1"/>
        <v>1</v>
      </c>
    </row>
    <row r="82" spans="1:33" ht="12.75">
      <c r="A82" t="s">
        <v>151</v>
      </c>
      <c r="B82" s="15" t="s">
        <v>152</v>
      </c>
      <c r="C82" s="36">
        <v>111734.774</v>
      </c>
      <c r="D82" s="41">
        <v>18154</v>
      </c>
      <c r="E82" s="45">
        <v>129888.774</v>
      </c>
      <c r="F82" s="47">
        <v>91293</v>
      </c>
      <c r="G82" s="47">
        <v>22060</v>
      </c>
      <c r="H82" s="47">
        <v>1203</v>
      </c>
      <c r="I82" s="47">
        <v>0</v>
      </c>
      <c r="J82" s="47">
        <v>4911</v>
      </c>
      <c r="K82" s="48">
        <v>265</v>
      </c>
      <c r="L82" s="48">
        <v>56060</v>
      </c>
      <c r="M82" s="48">
        <v>18154</v>
      </c>
      <c r="N82" s="48">
        <v>66</v>
      </c>
      <c r="O82" s="48">
        <v>126404.2878</v>
      </c>
      <c r="P82" s="48">
        <v>23947.899999999998</v>
      </c>
      <c r="Q82" s="48">
        <v>-47932.35</v>
      </c>
      <c r="R82" s="48">
        <v>5900.700000000001</v>
      </c>
      <c r="S82" s="48">
        <v>108320.5378</v>
      </c>
      <c r="T82" s="48">
        <v>129888.774</v>
      </c>
      <c r="U82" s="48">
        <v>110405.45790000001</v>
      </c>
      <c r="V82" s="48">
        <v>-2084.920100000003</v>
      </c>
      <c r="W82" s="48">
        <v>-1459.444070000002</v>
      </c>
      <c r="X82" s="49">
        <v>0.989</v>
      </c>
      <c r="Y82" s="50">
        <v>27418</v>
      </c>
      <c r="Z82" s="46">
        <v>128459.99748600001</v>
      </c>
      <c r="AA82" s="46">
        <v>130023.08373822048</v>
      </c>
      <c r="AB82" s="46">
        <v>4742.25267117297</v>
      </c>
      <c r="AC82" s="46">
        <v>763.4640144126738</v>
      </c>
      <c r="AD82" s="46">
        <v>20932656</v>
      </c>
      <c r="AE82" s="46">
        <v>0</v>
      </c>
      <c r="AF82" s="15" t="s">
        <v>152</v>
      </c>
      <c r="AG82" t="b">
        <f t="shared" si="1"/>
        <v>1</v>
      </c>
    </row>
    <row r="83" spans="1:33" ht="12.75">
      <c r="A83" t="s">
        <v>147</v>
      </c>
      <c r="B83" s="15" t="s">
        <v>148</v>
      </c>
      <c r="C83" s="36">
        <v>27346.467</v>
      </c>
      <c r="D83" s="41">
        <v>2789</v>
      </c>
      <c r="E83" s="45">
        <v>30135.467</v>
      </c>
      <c r="F83" s="47">
        <v>23469</v>
      </c>
      <c r="G83" s="47">
        <v>697</v>
      </c>
      <c r="H83" s="47">
        <v>894</v>
      </c>
      <c r="I83" s="47">
        <v>2588</v>
      </c>
      <c r="J83" s="47">
        <v>-1</v>
      </c>
      <c r="K83" s="48">
        <v>959</v>
      </c>
      <c r="L83" s="48">
        <v>3947</v>
      </c>
      <c r="M83" s="48">
        <v>2789</v>
      </c>
      <c r="N83" s="48">
        <v>0</v>
      </c>
      <c r="O83" s="48">
        <v>32495.1774</v>
      </c>
      <c r="P83" s="48">
        <v>3551.2999999999997</v>
      </c>
      <c r="Q83" s="48">
        <v>-4170.099999999999</v>
      </c>
      <c r="R83" s="48">
        <v>1699.66</v>
      </c>
      <c r="S83" s="48">
        <v>33576.0374</v>
      </c>
      <c r="T83" s="48">
        <v>30135.467</v>
      </c>
      <c r="U83" s="48">
        <v>25615.14695</v>
      </c>
      <c r="V83" s="48">
        <v>7960.890450000003</v>
      </c>
      <c r="W83" s="48">
        <v>5572.623315000002</v>
      </c>
      <c r="X83" s="49">
        <v>1.185</v>
      </c>
      <c r="Y83" s="50">
        <v>9511</v>
      </c>
      <c r="Z83" s="46">
        <v>35710.528395</v>
      </c>
      <c r="AA83" s="46">
        <v>36145.04993544948</v>
      </c>
      <c r="AB83" s="46">
        <v>3800.341702812478</v>
      </c>
      <c r="AC83" s="46">
        <v>-178.44695394781775</v>
      </c>
      <c r="AD83" s="46">
        <v>0</v>
      </c>
      <c r="AE83" s="46">
        <v>1697209</v>
      </c>
      <c r="AF83" s="15" t="s">
        <v>148</v>
      </c>
      <c r="AG83" t="b">
        <f t="shared" si="1"/>
        <v>1</v>
      </c>
    </row>
    <row r="84" spans="1:33" ht="12.75">
      <c r="A84" t="s">
        <v>141</v>
      </c>
      <c r="B84" s="16" t="s">
        <v>142</v>
      </c>
      <c r="C84" s="36">
        <v>50215.727</v>
      </c>
      <c r="D84" s="41">
        <v>7276</v>
      </c>
      <c r="E84" s="45">
        <v>57491.727</v>
      </c>
      <c r="F84" s="47">
        <v>41123</v>
      </c>
      <c r="G84" s="47">
        <v>4957</v>
      </c>
      <c r="H84" s="47">
        <v>1975</v>
      </c>
      <c r="I84" s="47">
        <v>0</v>
      </c>
      <c r="J84" s="47">
        <v>2323</v>
      </c>
      <c r="K84" s="48">
        <v>1196</v>
      </c>
      <c r="L84" s="48">
        <v>21164</v>
      </c>
      <c r="M84" s="48">
        <v>7276</v>
      </c>
      <c r="N84" s="48">
        <v>281</v>
      </c>
      <c r="O84" s="48">
        <v>56938.9058</v>
      </c>
      <c r="P84" s="48">
        <v>7866.75</v>
      </c>
      <c r="Q84" s="48">
        <v>-19244.85</v>
      </c>
      <c r="R84" s="48">
        <v>2586.7200000000003</v>
      </c>
      <c r="S84" s="48">
        <v>48147.5258</v>
      </c>
      <c r="T84" s="48">
        <v>57491.727</v>
      </c>
      <c r="U84" s="48">
        <v>48867.96795</v>
      </c>
      <c r="V84" s="48">
        <v>-720.4421499999953</v>
      </c>
      <c r="W84" s="48">
        <v>-504.3095049999967</v>
      </c>
      <c r="X84" s="49">
        <v>0.991</v>
      </c>
      <c r="Y84" s="50">
        <v>12164</v>
      </c>
      <c r="Z84" s="46">
        <v>56974.301457</v>
      </c>
      <c r="AA84" s="46">
        <v>57667.558105607735</v>
      </c>
      <c r="AB84" s="46">
        <v>4740.838384216354</v>
      </c>
      <c r="AC84" s="46">
        <v>762.049727456058</v>
      </c>
      <c r="AD84" s="46">
        <v>9269573</v>
      </c>
      <c r="AE84" s="46">
        <v>0</v>
      </c>
      <c r="AF84" s="15" t="s">
        <v>142</v>
      </c>
      <c r="AG84" t="b">
        <f t="shared" si="1"/>
        <v>1</v>
      </c>
    </row>
    <row r="85" spans="1:33" ht="12.75">
      <c r="A85" t="s">
        <v>137</v>
      </c>
      <c r="B85" s="15" t="s">
        <v>138</v>
      </c>
      <c r="C85" s="36">
        <v>26075.849</v>
      </c>
      <c r="D85" s="41">
        <v>2469</v>
      </c>
      <c r="E85" s="45">
        <v>28544.849</v>
      </c>
      <c r="F85" s="47">
        <v>21107</v>
      </c>
      <c r="G85" s="47">
        <v>3727</v>
      </c>
      <c r="H85" s="47">
        <v>1012</v>
      </c>
      <c r="I85" s="47">
        <v>853</v>
      </c>
      <c r="J85" s="47">
        <v>2332</v>
      </c>
      <c r="K85" s="48">
        <v>53</v>
      </c>
      <c r="L85" s="48">
        <v>5850</v>
      </c>
      <c r="M85" s="48">
        <v>2469</v>
      </c>
      <c r="N85" s="48">
        <v>0</v>
      </c>
      <c r="O85" s="48">
        <v>29224.752200000003</v>
      </c>
      <c r="P85" s="48">
        <v>6735.4</v>
      </c>
      <c r="Q85" s="48">
        <v>-5017.55</v>
      </c>
      <c r="R85" s="48">
        <v>1104.15</v>
      </c>
      <c r="S85" s="48">
        <v>32046.752200000003</v>
      </c>
      <c r="T85" s="48">
        <v>28544.849</v>
      </c>
      <c r="U85" s="48">
        <v>24263.121649999997</v>
      </c>
      <c r="V85" s="48">
        <v>7783.630550000005</v>
      </c>
      <c r="W85" s="48">
        <v>5448.541385000003</v>
      </c>
      <c r="X85" s="49">
        <v>1.191</v>
      </c>
      <c r="Y85" s="50">
        <v>9280</v>
      </c>
      <c r="Z85" s="46">
        <v>33996.915159</v>
      </c>
      <c r="AA85" s="46">
        <v>34410.5856536513</v>
      </c>
      <c r="AB85" s="46">
        <v>3708.037247160701</v>
      </c>
      <c r="AC85" s="46">
        <v>-270.7514095995948</v>
      </c>
      <c r="AD85" s="46">
        <v>0</v>
      </c>
      <c r="AE85" s="46">
        <v>2512573</v>
      </c>
      <c r="AF85" s="15" t="s">
        <v>138</v>
      </c>
      <c r="AG85" t="b">
        <f t="shared" si="1"/>
        <v>1</v>
      </c>
    </row>
    <row r="86" spans="1:33" ht="12.75">
      <c r="A86" t="s">
        <v>149</v>
      </c>
      <c r="B86" s="15" t="s">
        <v>150</v>
      </c>
      <c r="C86" s="36">
        <v>305777.269</v>
      </c>
      <c r="D86" s="41">
        <v>36691</v>
      </c>
      <c r="E86" s="45">
        <v>342468.269</v>
      </c>
      <c r="F86" s="47">
        <v>221052</v>
      </c>
      <c r="G86" s="47">
        <v>49185</v>
      </c>
      <c r="H86" s="47">
        <v>8401</v>
      </c>
      <c r="I86" s="47">
        <v>0</v>
      </c>
      <c r="J86" s="47">
        <v>13055</v>
      </c>
      <c r="K86" s="48">
        <v>3061</v>
      </c>
      <c r="L86" s="48">
        <v>83667</v>
      </c>
      <c r="M86" s="48">
        <v>36691</v>
      </c>
      <c r="N86" s="48">
        <v>2872</v>
      </c>
      <c r="O86" s="48">
        <v>306068.5992</v>
      </c>
      <c r="P86" s="48">
        <v>60044.85</v>
      </c>
      <c r="Q86" s="48">
        <v>-76160</v>
      </c>
      <c r="R86" s="48">
        <v>16963.960000000003</v>
      </c>
      <c r="S86" s="48">
        <v>306917.4092</v>
      </c>
      <c r="T86" s="48">
        <v>342468.269</v>
      </c>
      <c r="U86" s="48">
        <v>291098.02865</v>
      </c>
      <c r="V86" s="48">
        <v>15819.380550000002</v>
      </c>
      <c r="W86" s="48">
        <v>11073.566385</v>
      </c>
      <c r="X86" s="49">
        <v>1.032</v>
      </c>
      <c r="Y86" s="50">
        <v>84618</v>
      </c>
      <c r="Z86" s="46">
        <v>353427.253608</v>
      </c>
      <c r="AA86" s="46">
        <v>357727.7151686887</v>
      </c>
      <c r="AB86" s="46">
        <v>4227.560509214218</v>
      </c>
      <c r="AC86" s="46">
        <v>248.77185245392184</v>
      </c>
      <c r="AD86" s="46">
        <v>21050577</v>
      </c>
      <c r="AE86" s="46">
        <v>0</v>
      </c>
      <c r="AF86" s="15" t="s">
        <v>150</v>
      </c>
      <c r="AG86" t="b">
        <f t="shared" si="1"/>
        <v>1</v>
      </c>
    </row>
    <row r="87" spans="1:33" ht="12.75">
      <c r="A87" t="s">
        <v>145</v>
      </c>
      <c r="B87" s="15" t="s">
        <v>146</v>
      </c>
      <c r="C87" s="36">
        <v>36608.338</v>
      </c>
      <c r="D87" s="41">
        <v>4550</v>
      </c>
      <c r="E87" s="45">
        <v>41158.338</v>
      </c>
      <c r="F87" s="47">
        <v>27057</v>
      </c>
      <c r="G87" s="47">
        <v>3880</v>
      </c>
      <c r="H87" s="47">
        <v>559</v>
      </c>
      <c r="I87" s="47">
        <v>0</v>
      </c>
      <c r="J87" s="47">
        <v>1779</v>
      </c>
      <c r="K87" s="48">
        <v>34</v>
      </c>
      <c r="L87" s="48">
        <v>13001</v>
      </c>
      <c r="M87" s="48">
        <v>4550</v>
      </c>
      <c r="N87" s="48">
        <v>0</v>
      </c>
      <c r="O87" s="48">
        <v>37463.1222</v>
      </c>
      <c r="P87" s="48">
        <v>5285.3</v>
      </c>
      <c r="Q87" s="48">
        <v>-11079.75</v>
      </c>
      <c r="R87" s="48">
        <v>1657.3300000000002</v>
      </c>
      <c r="S87" s="48">
        <v>33326.002199999995</v>
      </c>
      <c r="T87" s="48">
        <v>41158.338</v>
      </c>
      <c r="U87" s="48">
        <v>34984.5873</v>
      </c>
      <c r="V87" s="48">
        <v>-1658.5851000000039</v>
      </c>
      <c r="W87" s="48">
        <v>-1161.0095700000027</v>
      </c>
      <c r="X87" s="49">
        <v>0.972</v>
      </c>
      <c r="Y87" s="50">
        <v>15725</v>
      </c>
      <c r="Z87" s="46">
        <v>40005.904536</v>
      </c>
      <c r="AA87" s="46">
        <v>40492.69171186525</v>
      </c>
      <c r="AB87" s="46">
        <v>2575.051937161542</v>
      </c>
      <c r="AC87" s="46">
        <v>-1403.736719598754</v>
      </c>
      <c r="AD87" s="46">
        <v>0</v>
      </c>
      <c r="AE87" s="46">
        <v>22073760</v>
      </c>
      <c r="AF87" s="16" t="s">
        <v>146</v>
      </c>
      <c r="AG87" t="b">
        <f t="shared" si="1"/>
        <v>1</v>
      </c>
    </row>
    <row r="88" spans="1:33" ht="12.75">
      <c r="A88" t="s">
        <v>175</v>
      </c>
      <c r="B88" s="15" t="s">
        <v>176</v>
      </c>
      <c r="C88" s="36">
        <v>53571.599</v>
      </c>
      <c r="D88" s="41">
        <v>4201</v>
      </c>
      <c r="E88" s="45">
        <v>57772.599</v>
      </c>
      <c r="F88" s="47">
        <v>34968</v>
      </c>
      <c r="G88" s="47">
        <v>3270</v>
      </c>
      <c r="H88" s="47">
        <v>14</v>
      </c>
      <c r="I88" s="47">
        <v>0</v>
      </c>
      <c r="J88" s="47">
        <v>2628</v>
      </c>
      <c r="K88" s="48">
        <v>2</v>
      </c>
      <c r="L88" s="48">
        <v>7943</v>
      </c>
      <c r="M88" s="48">
        <v>4201</v>
      </c>
      <c r="N88" s="48">
        <v>0</v>
      </c>
      <c r="O88" s="48">
        <v>48416.692800000004</v>
      </c>
      <c r="P88" s="48">
        <v>5025.2</v>
      </c>
      <c r="Q88" s="48">
        <v>-6753.25</v>
      </c>
      <c r="R88" s="48">
        <v>2220.54</v>
      </c>
      <c r="S88" s="48">
        <v>48909.1828</v>
      </c>
      <c r="T88" s="48">
        <v>57772.599</v>
      </c>
      <c r="U88" s="48">
        <v>49106.70915</v>
      </c>
      <c r="V88" s="48">
        <v>-197.5263500000001</v>
      </c>
      <c r="W88" s="48">
        <v>-138.26844500000004</v>
      </c>
      <c r="X88" s="49">
        <v>0.998</v>
      </c>
      <c r="Y88" s="50">
        <v>10667</v>
      </c>
      <c r="Z88" s="46">
        <v>57657.053802</v>
      </c>
      <c r="AA88" s="46">
        <v>58358.618101433094</v>
      </c>
      <c r="AB88" s="46">
        <v>5470.949479838107</v>
      </c>
      <c r="AC88" s="46">
        <v>1492.1608230778115</v>
      </c>
      <c r="AD88" s="46">
        <v>15916879</v>
      </c>
      <c r="AE88" s="46">
        <v>0</v>
      </c>
      <c r="AF88" s="15" t="s">
        <v>176</v>
      </c>
      <c r="AG88" t="b">
        <f t="shared" si="1"/>
        <v>1</v>
      </c>
    </row>
    <row r="89" spans="1:33" ht="12.75">
      <c r="A89" t="s">
        <v>163</v>
      </c>
      <c r="B89" s="15" t="s">
        <v>164</v>
      </c>
      <c r="C89" s="36">
        <v>53428.119</v>
      </c>
      <c r="D89" s="41">
        <v>5803</v>
      </c>
      <c r="E89" s="45">
        <v>59231.119</v>
      </c>
      <c r="F89" s="47">
        <v>40227</v>
      </c>
      <c r="G89" s="47">
        <v>6223</v>
      </c>
      <c r="H89" s="47">
        <v>640</v>
      </c>
      <c r="I89" s="47">
        <v>0</v>
      </c>
      <c r="J89" s="47">
        <v>3008</v>
      </c>
      <c r="K89" s="48">
        <v>383</v>
      </c>
      <c r="L89" s="48">
        <v>18780</v>
      </c>
      <c r="M89" s="48">
        <v>5803</v>
      </c>
      <c r="N89" s="48">
        <v>95</v>
      </c>
      <c r="O89" s="48">
        <v>55698.3042</v>
      </c>
      <c r="P89" s="48">
        <v>8390.35</v>
      </c>
      <c r="Q89" s="48">
        <v>-16369.3</v>
      </c>
      <c r="R89" s="48">
        <v>1739.95</v>
      </c>
      <c r="S89" s="48">
        <v>49459.3042</v>
      </c>
      <c r="T89" s="48">
        <v>59231.119</v>
      </c>
      <c r="U89" s="48">
        <v>50346.45115</v>
      </c>
      <c r="V89" s="48">
        <v>-887.1469500000021</v>
      </c>
      <c r="W89" s="48">
        <v>-621.0028650000014</v>
      </c>
      <c r="X89" s="49">
        <v>0.99</v>
      </c>
      <c r="Y89" s="50">
        <v>8986</v>
      </c>
      <c r="Z89" s="46">
        <v>58638.80781</v>
      </c>
      <c r="AA89" s="46">
        <v>59352.31797758659</v>
      </c>
      <c r="AB89" s="46">
        <v>6604.976405251123</v>
      </c>
      <c r="AC89" s="46">
        <v>2626.187748490827</v>
      </c>
      <c r="AD89" s="46">
        <v>23598923</v>
      </c>
      <c r="AE89" s="46">
        <v>0</v>
      </c>
      <c r="AF89" s="15" t="s">
        <v>164</v>
      </c>
      <c r="AG89" t="b">
        <f t="shared" si="1"/>
        <v>1</v>
      </c>
    </row>
    <row r="90" spans="1:33" ht="12.75">
      <c r="A90" t="s">
        <v>159</v>
      </c>
      <c r="B90" s="15" t="s">
        <v>160</v>
      </c>
      <c r="C90" s="36">
        <v>86981.119</v>
      </c>
      <c r="D90" s="41">
        <v>7162</v>
      </c>
      <c r="E90" s="45">
        <v>94143.119</v>
      </c>
      <c r="F90" s="47">
        <v>50577</v>
      </c>
      <c r="G90" s="47">
        <v>5126</v>
      </c>
      <c r="H90" s="47">
        <v>11684</v>
      </c>
      <c r="I90" s="47">
        <v>91</v>
      </c>
      <c r="J90" s="47">
        <v>5276</v>
      </c>
      <c r="K90" s="48">
        <v>11861</v>
      </c>
      <c r="L90" s="48">
        <v>10470</v>
      </c>
      <c r="M90" s="48">
        <v>7162</v>
      </c>
      <c r="N90" s="48">
        <v>182</v>
      </c>
      <c r="O90" s="48">
        <v>70028.9142</v>
      </c>
      <c r="P90" s="48">
        <v>18850.45</v>
      </c>
      <c r="Q90" s="48">
        <v>-19136.05</v>
      </c>
      <c r="R90" s="48">
        <v>4307.8</v>
      </c>
      <c r="S90" s="48">
        <v>74051.1142</v>
      </c>
      <c r="T90" s="48">
        <v>94143.119</v>
      </c>
      <c r="U90" s="48">
        <v>80021.65115</v>
      </c>
      <c r="V90" s="48">
        <v>-5970.536950000009</v>
      </c>
      <c r="W90" s="48">
        <v>-4179.375865000006</v>
      </c>
      <c r="X90" s="49">
        <v>0.956</v>
      </c>
      <c r="Y90" s="50">
        <v>13514</v>
      </c>
      <c r="Z90" s="46">
        <v>90000.82176400001</v>
      </c>
      <c r="AA90" s="46">
        <v>91095.9412559896</v>
      </c>
      <c r="AB90" s="46">
        <v>6740.856982091875</v>
      </c>
      <c r="AC90" s="46">
        <v>2762.0683253315788</v>
      </c>
      <c r="AD90" s="46">
        <v>37326591</v>
      </c>
      <c r="AE90" s="46">
        <v>0</v>
      </c>
      <c r="AF90" s="15" t="s">
        <v>160</v>
      </c>
      <c r="AG90" t="b">
        <f t="shared" si="1"/>
        <v>1</v>
      </c>
    </row>
    <row r="91" spans="1:33" ht="12.75">
      <c r="A91" t="s">
        <v>153</v>
      </c>
      <c r="B91" s="15" t="s">
        <v>154</v>
      </c>
      <c r="C91" s="36">
        <v>23378.584</v>
      </c>
      <c r="D91" s="41">
        <v>2827</v>
      </c>
      <c r="E91" s="45">
        <v>26205.584</v>
      </c>
      <c r="F91" s="47">
        <v>23491</v>
      </c>
      <c r="G91" s="47">
        <v>1309</v>
      </c>
      <c r="H91" s="47">
        <v>377</v>
      </c>
      <c r="I91" s="47">
        <v>0</v>
      </c>
      <c r="J91" s="47">
        <v>2319</v>
      </c>
      <c r="K91" s="48">
        <v>0</v>
      </c>
      <c r="L91" s="48">
        <v>12860</v>
      </c>
      <c r="M91" s="48">
        <v>2827</v>
      </c>
      <c r="N91" s="48">
        <v>51</v>
      </c>
      <c r="O91" s="48">
        <v>32525.638600000002</v>
      </c>
      <c r="P91" s="48">
        <v>3404.25</v>
      </c>
      <c r="Q91" s="48">
        <v>-10974.35</v>
      </c>
      <c r="R91" s="48">
        <v>216.75000000000003</v>
      </c>
      <c r="S91" s="48">
        <v>25172.288600000003</v>
      </c>
      <c r="T91" s="48">
        <v>26205.584</v>
      </c>
      <c r="U91" s="48">
        <v>22274.7464</v>
      </c>
      <c r="V91" s="48">
        <v>2897.5422000000035</v>
      </c>
      <c r="W91" s="48">
        <v>2028.2795400000023</v>
      </c>
      <c r="X91" s="49">
        <v>1.077</v>
      </c>
      <c r="Y91" s="50">
        <v>5721</v>
      </c>
      <c r="Z91" s="46">
        <v>28223.413967999997</v>
      </c>
      <c r="AA91" s="46">
        <v>28566.833174192303</v>
      </c>
      <c r="AB91" s="46">
        <v>4993.328644326569</v>
      </c>
      <c r="AC91" s="46">
        <v>1014.5399875662729</v>
      </c>
      <c r="AD91" s="46">
        <v>5804183</v>
      </c>
      <c r="AE91" s="46">
        <v>0</v>
      </c>
      <c r="AF91" s="15" t="s">
        <v>154</v>
      </c>
      <c r="AG91" t="b">
        <f t="shared" si="1"/>
        <v>1</v>
      </c>
    </row>
    <row r="92" spans="1:33" ht="12.75">
      <c r="A92" t="s">
        <v>165</v>
      </c>
      <c r="B92" s="15" t="s">
        <v>166</v>
      </c>
      <c r="C92" s="36">
        <v>332145.638</v>
      </c>
      <c r="D92" s="41">
        <v>31121</v>
      </c>
      <c r="E92" s="45">
        <v>363266.638</v>
      </c>
      <c r="F92" s="47">
        <v>241417</v>
      </c>
      <c r="G92" s="47">
        <v>34496</v>
      </c>
      <c r="H92" s="47">
        <v>36285</v>
      </c>
      <c r="I92" s="47">
        <v>0</v>
      </c>
      <c r="J92" s="47">
        <v>4158</v>
      </c>
      <c r="K92" s="48">
        <v>20260</v>
      </c>
      <c r="L92" s="48">
        <v>75391</v>
      </c>
      <c r="M92" s="48">
        <v>31121</v>
      </c>
      <c r="N92" s="48">
        <v>1764</v>
      </c>
      <c r="O92" s="48">
        <v>334265.9782</v>
      </c>
      <c r="P92" s="48">
        <v>63698.15</v>
      </c>
      <c r="Q92" s="48">
        <v>-82802.75</v>
      </c>
      <c r="R92" s="48">
        <v>13636.380000000001</v>
      </c>
      <c r="S92" s="48">
        <v>328797.75820000004</v>
      </c>
      <c r="T92" s="48">
        <v>363266.638</v>
      </c>
      <c r="U92" s="48">
        <v>308776.64229999995</v>
      </c>
      <c r="V92" s="48">
        <v>20021.11590000009</v>
      </c>
      <c r="W92" s="48">
        <v>14014.781130000063</v>
      </c>
      <c r="X92" s="49">
        <v>1.039</v>
      </c>
      <c r="Y92" s="50">
        <v>63586</v>
      </c>
      <c r="Z92" s="46">
        <v>377434.0368819999</v>
      </c>
      <c r="AA92" s="46">
        <v>382026.610178871</v>
      </c>
      <c r="AB92" s="46">
        <v>6008.030229592537</v>
      </c>
      <c r="AC92" s="46">
        <v>2029.2415728322408</v>
      </c>
      <c r="AD92" s="46">
        <v>129031355</v>
      </c>
      <c r="AE92" s="46">
        <v>0</v>
      </c>
      <c r="AF92" s="15" t="s">
        <v>166</v>
      </c>
      <c r="AG92" t="b">
        <f t="shared" si="1"/>
        <v>1</v>
      </c>
    </row>
    <row r="93" spans="1:33" ht="12.75">
      <c r="A93" t="s">
        <v>161</v>
      </c>
      <c r="B93" s="15" t="s">
        <v>162</v>
      </c>
      <c r="C93" s="36">
        <v>51463.486</v>
      </c>
      <c r="D93" s="41">
        <v>6895</v>
      </c>
      <c r="E93" s="45">
        <v>58358.486</v>
      </c>
      <c r="F93" s="47">
        <v>50376</v>
      </c>
      <c r="G93" s="47">
        <v>62</v>
      </c>
      <c r="H93" s="47">
        <v>714</v>
      </c>
      <c r="I93" s="47">
        <v>0</v>
      </c>
      <c r="J93" s="47">
        <v>2764</v>
      </c>
      <c r="K93" s="48">
        <v>0</v>
      </c>
      <c r="L93" s="48">
        <v>25935</v>
      </c>
      <c r="M93" s="48">
        <v>6895</v>
      </c>
      <c r="N93" s="48">
        <v>0</v>
      </c>
      <c r="O93" s="48">
        <v>69750.6096</v>
      </c>
      <c r="P93" s="48">
        <v>3009</v>
      </c>
      <c r="Q93" s="48">
        <v>-22044.75</v>
      </c>
      <c r="R93" s="48">
        <v>1451.8000000000002</v>
      </c>
      <c r="S93" s="48">
        <v>52166.6596</v>
      </c>
      <c r="T93" s="48">
        <v>58358.486</v>
      </c>
      <c r="U93" s="48">
        <v>49604.71309999999</v>
      </c>
      <c r="V93" s="48">
        <v>2561.9465000000055</v>
      </c>
      <c r="W93" s="48">
        <v>1793.3625500000037</v>
      </c>
      <c r="X93" s="49">
        <v>1.031</v>
      </c>
      <c r="Y93" s="50">
        <v>12802</v>
      </c>
      <c r="Z93" s="46">
        <v>60167.599065999995</v>
      </c>
      <c r="AA93" s="46">
        <v>60899.711387109346</v>
      </c>
      <c r="AB93" s="46">
        <v>4757.046663576733</v>
      </c>
      <c r="AC93" s="46">
        <v>778.2580068164375</v>
      </c>
      <c r="AD93" s="46">
        <v>9963259</v>
      </c>
      <c r="AE93" s="46">
        <v>0</v>
      </c>
      <c r="AF93" s="15" t="s">
        <v>162</v>
      </c>
      <c r="AG93" t="b">
        <f t="shared" si="1"/>
        <v>1</v>
      </c>
    </row>
    <row r="94" spans="1:33" ht="12.75">
      <c r="A94" t="s">
        <v>157</v>
      </c>
      <c r="B94" s="15" t="s">
        <v>158</v>
      </c>
      <c r="C94" s="36">
        <v>63906.59</v>
      </c>
      <c r="D94" s="41">
        <v>10841</v>
      </c>
      <c r="E94" s="45">
        <v>74747.59</v>
      </c>
      <c r="F94" s="47">
        <v>33398</v>
      </c>
      <c r="G94" s="47">
        <v>12912</v>
      </c>
      <c r="H94" s="47">
        <v>1878</v>
      </c>
      <c r="I94" s="47">
        <v>0</v>
      </c>
      <c r="J94" s="47">
        <v>2133</v>
      </c>
      <c r="K94" s="48">
        <v>0</v>
      </c>
      <c r="L94" s="48">
        <v>13458</v>
      </c>
      <c r="M94" s="48">
        <v>10841</v>
      </c>
      <c r="N94" s="48">
        <v>121</v>
      </c>
      <c r="O94" s="48">
        <v>46242.870800000004</v>
      </c>
      <c r="P94" s="48">
        <v>14384.55</v>
      </c>
      <c r="Q94" s="48">
        <v>-11542.15</v>
      </c>
      <c r="R94" s="48">
        <v>6926.990000000001</v>
      </c>
      <c r="S94" s="48">
        <v>56012.260800000004</v>
      </c>
      <c r="T94" s="48">
        <v>74747.59</v>
      </c>
      <c r="U94" s="48">
        <v>63535.451499999996</v>
      </c>
      <c r="V94" s="48">
        <v>-7523.190699999992</v>
      </c>
      <c r="W94" s="48">
        <v>-5266.233489999994</v>
      </c>
      <c r="X94" s="49">
        <v>0.93</v>
      </c>
      <c r="Y94" s="50">
        <v>14247</v>
      </c>
      <c r="Z94" s="46">
        <v>69515.2587</v>
      </c>
      <c r="AA94" s="46">
        <v>70361.11225223412</v>
      </c>
      <c r="AB94" s="46">
        <v>4938.661630675519</v>
      </c>
      <c r="AC94" s="46">
        <v>959.8729739152227</v>
      </c>
      <c r="AD94" s="46">
        <v>13675310</v>
      </c>
      <c r="AE94" s="46">
        <v>0</v>
      </c>
      <c r="AF94" s="15" t="s">
        <v>158</v>
      </c>
      <c r="AG94" t="b">
        <f t="shared" si="1"/>
        <v>1</v>
      </c>
    </row>
    <row r="95" spans="1:33" ht="12.75">
      <c r="A95" t="s">
        <v>167</v>
      </c>
      <c r="B95" s="15" t="s">
        <v>168</v>
      </c>
      <c r="C95" s="36">
        <v>79963.071</v>
      </c>
      <c r="D95" s="41">
        <v>11886</v>
      </c>
      <c r="E95" s="45">
        <v>91849.071</v>
      </c>
      <c r="F95" s="47">
        <v>86134</v>
      </c>
      <c r="G95" s="47">
        <v>5390</v>
      </c>
      <c r="H95" s="47">
        <v>12141</v>
      </c>
      <c r="I95" s="47">
        <v>0</v>
      </c>
      <c r="J95" s="47">
        <v>4911</v>
      </c>
      <c r="K95" s="48">
        <v>12910</v>
      </c>
      <c r="L95" s="48">
        <v>46859</v>
      </c>
      <c r="M95" s="48">
        <v>11886</v>
      </c>
      <c r="N95" s="48">
        <v>0</v>
      </c>
      <c r="O95" s="48">
        <v>119261.1364</v>
      </c>
      <c r="P95" s="48">
        <v>19075.7</v>
      </c>
      <c r="Q95" s="48">
        <v>-50803.65</v>
      </c>
      <c r="R95" s="48">
        <v>2137.07</v>
      </c>
      <c r="S95" s="48">
        <v>89670.25640000001</v>
      </c>
      <c r="T95" s="48">
        <v>91849.071</v>
      </c>
      <c r="U95" s="48">
        <v>78071.71035</v>
      </c>
      <c r="V95" s="48">
        <v>11598.546050000019</v>
      </c>
      <c r="W95" s="48">
        <v>8118.982235000013</v>
      </c>
      <c r="X95" s="49">
        <v>1.088</v>
      </c>
      <c r="Y95" s="50">
        <v>19478</v>
      </c>
      <c r="Z95" s="46">
        <v>99931.789248</v>
      </c>
      <c r="AA95" s="46">
        <v>101147.74759293432</v>
      </c>
      <c r="AB95" s="46">
        <v>5192.922661101465</v>
      </c>
      <c r="AC95" s="46">
        <v>1214.1340043411687</v>
      </c>
      <c r="AD95" s="46">
        <v>23648902</v>
      </c>
      <c r="AE95" s="46">
        <v>0</v>
      </c>
      <c r="AF95" s="15" t="s">
        <v>168</v>
      </c>
      <c r="AG95" t="b">
        <f t="shared" si="1"/>
        <v>1</v>
      </c>
    </row>
    <row r="96" spans="1:33" ht="12.75">
      <c r="A96" t="s">
        <v>169</v>
      </c>
      <c r="B96" s="15" t="s">
        <v>170</v>
      </c>
      <c r="C96" s="36">
        <v>81298.174</v>
      </c>
      <c r="D96" s="41">
        <v>9715</v>
      </c>
      <c r="E96" s="45">
        <v>91013.174</v>
      </c>
      <c r="F96" s="47">
        <v>66017</v>
      </c>
      <c r="G96" s="47">
        <v>3437</v>
      </c>
      <c r="H96" s="47">
        <v>2340</v>
      </c>
      <c r="I96" s="47">
        <v>0</v>
      </c>
      <c r="J96" s="47">
        <v>1069</v>
      </c>
      <c r="K96" s="48">
        <v>53</v>
      </c>
      <c r="L96" s="48">
        <v>20061</v>
      </c>
      <c r="M96" s="48">
        <v>9715</v>
      </c>
      <c r="N96" s="48">
        <v>690</v>
      </c>
      <c r="O96" s="48">
        <v>91407.1382</v>
      </c>
      <c r="P96" s="48">
        <v>5819.099999999999</v>
      </c>
      <c r="Q96" s="48">
        <v>-17683.399999999998</v>
      </c>
      <c r="R96" s="48">
        <v>4847.38</v>
      </c>
      <c r="S96" s="48">
        <v>84390.2182</v>
      </c>
      <c r="T96" s="48">
        <v>91013.174</v>
      </c>
      <c r="U96" s="48">
        <v>77361.1979</v>
      </c>
      <c r="V96" s="48">
        <v>7029.020300000004</v>
      </c>
      <c r="W96" s="48">
        <v>4920.314210000002</v>
      </c>
      <c r="X96" s="49">
        <v>1.054</v>
      </c>
      <c r="Y96" s="50">
        <v>26175</v>
      </c>
      <c r="Z96" s="46">
        <v>95927.885396</v>
      </c>
      <c r="AA96" s="46">
        <v>97095.12470630289</v>
      </c>
      <c r="AB96" s="46">
        <v>3709.460351721218</v>
      </c>
      <c r="AC96" s="46">
        <v>-269.3283050390778</v>
      </c>
      <c r="AD96" s="46">
        <v>0</v>
      </c>
      <c r="AE96" s="46">
        <v>7049668</v>
      </c>
      <c r="AF96" s="15" t="s">
        <v>170</v>
      </c>
      <c r="AG96" t="b">
        <f t="shared" si="1"/>
        <v>1</v>
      </c>
    </row>
    <row r="97" spans="1:33" ht="12.75">
      <c r="A97" t="s">
        <v>155</v>
      </c>
      <c r="B97" s="15" t="s">
        <v>156</v>
      </c>
      <c r="C97" s="36">
        <v>21707.284</v>
      </c>
      <c r="D97" s="41">
        <v>2647</v>
      </c>
      <c r="E97" s="45">
        <v>24354.284</v>
      </c>
      <c r="F97" s="47">
        <v>17692</v>
      </c>
      <c r="G97" s="47">
        <v>2459</v>
      </c>
      <c r="H97" s="47">
        <v>305</v>
      </c>
      <c r="I97" s="47">
        <v>0</v>
      </c>
      <c r="J97" s="47">
        <v>1383</v>
      </c>
      <c r="K97" s="48">
        <v>0</v>
      </c>
      <c r="L97" s="48">
        <v>7684</v>
      </c>
      <c r="M97" s="48">
        <v>2647</v>
      </c>
      <c r="N97" s="48">
        <v>0</v>
      </c>
      <c r="O97" s="48">
        <v>24496.3432</v>
      </c>
      <c r="P97" s="48">
        <v>3524.95</v>
      </c>
      <c r="Q97" s="48">
        <v>-6531.4</v>
      </c>
      <c r="R97" s="48">
        <v>943.6700000000001</v>
      </c>
      <c r="S97" s="48">
        <v>22433.563199999997</v>
      </c>
      <c r="T97" s="48">
        <v>24354.284</v>
      </c>
      <c r="U97" s="48">
        <v>20701.1414</v>
      </c>
      <c r="V97" s="48">
        <v>1732.4217999999964</v>
      </c>
      <c r="W97" s="48">
        <v>1212.6952599999975</v>
      </c>
      <c r="X97" s="49">
        <v>1.05</v>
      </c>
      <c r="Y97" s="50">
        <v>6877</v>
      </c>
      <c r="Z97" s="46">
        <v>25571.9982</v>
      </c>
      <c r="AA97" s="46">
        <v>25883.155288669437</v>
      </c>
      <c r="AB97" s="46">
        <v>3763.7276848436</v>
      </c>
      <c r="AC97" s="46">
        <v>-215.06097191669596</v>
      </c>
      <c r="AD97" s="46">
        <v>0</v>
      </c>
      <c r="AE97" s="46">
        <v>1478974</v>
      </c>
      <c r="AF97" s="15" t="s">
        <v>156</v>
      </c>
      <c r="AG97" t="b">
        <f t="shared" si="1"/>
        <v>1</v>
      </c>
    </row>
    <row r="98" spans="1:33" ht="12.75">
      <c r="A98" t="s">
        <v>173</v>
      </c>
      <c r="B98" s="31" t="s">
        <v>174</v>
      </c>
      <c r="C98" s="36">
        <v>57436.683</v>
      </c>
      <c r="D98" s="41">
        <v>6150</v>
      </c>
      <c r="E98" s="45">
        <v>63586.683</v>
      </c>
      <c r="F98" s="47">
        <v>40541</v>
      </c>
      <c r="G98" s="47">
        <v>6329</v>
      </c>
      <c r="H98" s="47">
        <v>720</v>
      </c>
      <c r="I98" s="47">
        <v>0</v>
      </c>
      <c r="J98" s="47">
        <v>2859</v>
      </c>
      <c r="K98" s="48">
        <v>397</v>
      </c>
      <c r="L98" s="48">
        <v>13210</v>
      </c>
      <c r="M98" s="48">
        <v>6150</v>
      </c>
      <c r="N98" s="48">
        <v>0</v>
      </c>
      <c r="O98" s="48">
        <v>56133.0686</v>
      </c>
      <c r="P98" s="48">
        <v>8421.8</v>
      </c>
      <c r="Q98" s="48">
        <v>-11565.949999999999</v>
      </c>
      <c r="R98" s="48">
        <v>2981.8</v>
      </c>
      <c r="S98" s="48">
        <v>55970.7186</v>
      </c>
      <c r="T98" s="48">
        <v>63586.683</v>
      </c>
      <c r="U98" s="48">
        <v>54048.68055</v>
      </c>
      <c r="V98" s="48">
        <v>1922.0380500000028</v>
      </c>
      <c r="W98" s="48">
        <v>1345.4266350000019</v>
      </c>
      <c r="X98" s="49">
        <v>1.021</v>
      </c>
      <c r="Y98" s="50">
        <v>15388</v>
      </c>
      <c r="Z98" s="46">
        <v>64922.00334299999</v>
      </c>
      <c r="AA98" s="46">
        <v>65711.96670029426</v>
      </c>
      <c r="AB98" s="46">
        <v>4270.338361079689</v>
      </c>
      <c r="AC98" s="46">
        <v>291.5497043193932</v>
      </c>
      <c r="AD98" s="46">
        <v>4486367</v>
      </c>
      <c r="AE98" s="46">
        <v>0</v>
      </c>
      <c r="AF98" s="31" t="s">
        <v>174</v>
      </c>
      <c r="AG98" t="b">
        <f t="shared" si="1"/>
        <v>1</v>
      </c>
    </row>
    <row r="99" spans="1:33" ht="12.75">
      <c r="A99" t="s">
        <v>171</v>
      </c>
      <c r="B99" s="15" t="s">
        <v>172</v>
      </c>
      <c r="C99" s="36">
        <v>184798.943</v>
      </c>
      <c r="D99" s="41">
        <v>12278</v>
      </c>
      <c r="E99" s="45">
        <v>197076.943</v>
      </c>
      <c r="F99" s="47">
        <v>103842</v>
      </c>
      <c r="G99" s="47">
        <v>18646</v>
      </c>
      <c r="H99" s="47">
        <v>7071</v>
      </c>
      <c r="I99" s="47">
        <v>0</v>
      </c>
      <c r="J99" s="47">
        <v>4346</v>
      </c>
      <c r="K99" s="48">
        <v>468</v>
      </c>
      <c r="L99" s="48">
        <v>15824</v>
      </c>
      <c r="M99" s="48">
        <v>12278</v>
      </c>
      <c r="N99" s="48">
        <v>0</v>
      </c>
      <c r="O99" s="48">
        <v>143779.6332</v>
      </c>
      <c r="P99" s="48">
        <v>25553.55</v>
      </c>
      <c r="Q99" s="48">
        <v>-13848.199999999999</v>
      </c>
      <c r="R99" s="48">
        <v>7746.22</v>
      </c>
      <c r="S99" s="48">
        <v>163231.20320000002</v>
      </c>
      <c r="T99" s="48">
        <v>197076.943</v>
      </c>
      <c r="U99" s="48">
        <v>167515.40154999998</v>
      </c>
      <c r="V99" s="48">
        <v>-4284.198349999962</v>
      </c>
      <c r="W99" s="48">
        <v>-2998.9388449999733</v>
      </c>
      <c r="X99" s="49">
        <v>0.985</v>
      </c>
      <c r="Y99" s="50">
        <v>35900</v>
      </c>
      <c r="Z99" s="46">
        <v>194120.788855</v>
      </c>
      <c r="AA99" s="46">
        <v>196482.82795096457</v>
      </c>
      <c r="AB99" s="46">
        <v>5473.059274400127</v>
      </c>
      <c r="AC99" s="46">
        <v>1494.270617639831</v>
      </c>
      <c r="AD99" s="46">
        <v>53644315</v>
      </c>
      <c r="AE99" s="46">
        <v>0</v>
      </c>
      <c r="AF99" s="15" t="s">
        <v>172</v>
      </c>
      <c r="AG99" t="b">
        <f t="shared" si="1"/>
        <v>1</v>
      </c>
    </row>
    <row r="100" spans="1:33" ht="12.75">
      <c r="A100" t="s">
        <v>177</v>
      </c>
      <c r="B100" s="15" t="s">
        <v>178</v>
      </c>
      <c r="C100" s="36">
        <v>223267.741</v>
      </c>
      <c r="D100" s="41">
        <v>36240</v>
      </c>
      <c r="E100" s="45">
        <v>259507.741</v>
      </c>
      <c r="F100" s="47">
        <v>119516</v>
      </c>
      <c r="G100" s="47">
        <v>29487</v>
      </c>
      <c r="H100" s="47">
        <v>22829</v>
      </c>
      <c r="I100" s="47">
        <v>0</v>
      </c>
      <c r="J100" s="47">
        <v>2881</v>
      </c>
      <c r="K100" s="48">
        <v>19533</v>
      </c>
      <c r="L100" s="48">
        <v>48843</v>
      </c>
      <c r="M100" s="48">
        <v>36240</v>
      </c>
      <c r="N100" s="48">
        <v>0</v>
      </c>
      <c r="O100" s="48">
        <v>165481.8536</v>
      </c>
      <c r="P100" s="48">
        <v>46917.45</v>
      </c>
      <c r="Q100" s="48">
        <v>-58119.6</v>
      </c>
      <c r="R100" s="48">
        <v>22500.690000000002</v>
      </c>
      <c r="S100" s="48">
        <v>176780.3936</v>
      </c>
      <c r="T100" s="48">
        <v>259507.741</v>
      </c>
      <c r="U100" s="48">
        <v>220581.57985</v>
      </c>
      <c r="V100" s="48">
        <v>-43801.18625</v>
      </c>
      <c r="W100" s="48">
        <v>-30660.830374999998</v>
      </c>
      <c r="X100" s="49">
        <v>0.882</v>
      </c>
      <c r="Y100" s="50">
        <v>57296</v>
      </c>
      <c r="Z100" s="46">
        <v>228885.82756200002</v>
      </c>
      <c r="AA100" s="46">
        <v>231670.88359027263</v>
      </c>
      <c r="AB100" s="46">
        <v>4043.4041397352808</v>
      </c>
      <c r="AC100" s="46">
        <v>64.61548297498484</v>
      </c>
      <c r="AD100" s="46">
        <v>3702209</v>
      </c>
      <c r="AE100" s="46">
        <v>0</v>
      </c>
      <c r="AF100" s="15" t="s">
        <v>178</v>
      </c>
      <c r="AG100" t="b">
        <f t="shared" si="1"/>
        <v>1</v>
      </c>
    </row>
    <row r="101" spans="1:33" ht="12.75">
      <c r="A101" t="s">
        <v>185</v>
      </c>
      <c r="B101" s="15" t="s">
        <v>186</v>
      </c>
      <c r="C101" s="36">
        <v>145701.887</v>
      </c>
      <c r="D101" s="41">
        <v>15329</v>
      </c>
      <c r="E101" s="45">
        <v>161030.887</v>
      </c>
      <c r="F101" s="47">
        <v>104134</v>
      </c>
      <c r="G101" s="47">
        <v>17018</v>
      </c>
      <c r="H101" s="47">
        <v>8072</v>
      </c>
      <c r="I101" s="47">
        <v>0</v>
      </c>
      <c r="J101" s="47">
        <v>6577</v>
      </c>
      <c r="K101" s="48">
        <v>6491</v>
      </c>
      <c r="L101" s="48">
        <v>38340</v>
      </c>
      <c r="M101" s="48">
        <v>15329</v>
      </c>
      <c r="N101" s="48">
        <v>170</v>
      </c>
      <c r="O101" s="48">
        <v>144183.9364</v>
      </c>
      <c r="P101" s="48">
        <v>26916.95</v>
      </c>
      <c r="Q101" s="48">
        <v>-38250.85</v>
      </c>
      <c r="R101" s="48">
        <v>6511.85</v>
      </c>
      <c r="S101" s="48">
        <v>139361.88640000002</v>
      </c>
      <c r="T101" s="48">
        <v>161030.887</v>
      </c>
      <c r="U101" s="48">
        <v>136876.25394999998</v>
      </c>
      <c r="V101" s="48">
        <v>2485.6324500000337</v>
      </c>
      <c r="W101" s="48">
        <v>1739.9427150000236</v>
      </c>
      <c r="X101" s="49">
        <v>1.011</v>
      </c>
      <c r="Y101" s="50">
        <v>31088</v>
      </c>
      <c r="Z101" s="46">
        <v>162802.22675699997</v>
      </c>
      <c r="AA101" s="46">
        <v>164783.18524567253</v>
      </c>
      <c r="AB101" s="46">
        <v>5300.539926842271</v>
      </c>
      <c r="AC101" s="46">
        <v>1321.7512700819748</v>
      </c>
      <c r="AD101" s="46">
        <v>41090603</v>
      </c>
      <c r="AE101" s="46">
        <v>0</v>
      </c>
      <c r="AF101" s="15" t="s">
        <v>186</v>
      </c>
      <c r="AG101" t="b">
        <f t="shared" si="1"/>
        <v>1</v>
      </c>
    </row>
    <row r="102" spans="1:33" ht="12.75">
      <c r="A102" t="s">
        <v>181</v>
      </c>
      <c r="B102" s="15" t="s">
        <v>182</v>
      </c>
      <c r="C102" s="36">
        <v>215463.712</v>
      </c>
      <c r="D102" s="41">
        <v>24214</v>
      </c>
      <c r="E102" s="45">
        <v>239677.712</v>
      </c>
      <c r="F102" s="47">
        <v>154480</v>
      </c>
      <c r="G102" s="47">
        <v>16807</v>
      </c>
      <c r="H102" s="47">
        <v>8572</v>
      </c>
      <c r="I102" s="47">
        <v>828</v>
      </c>
      <c r="J102" s="47">
        <v>9591</v>
      </c>
      <c r="K102" s="48">
        <v>317</v>
      </c>
      <c r="L102" s="48">
        <v>38926</v>
      </c>
      <c r="M102" s="48">
        <v>24214</v>
      </c>
      <c r="N102" s="48">
        <v>3403</v>
      </c>
      <c r="O102" s="48">
        <v>213893.008</v>
      </c>
      <c r="P102" s="48">
        <v>30428.3</v>
      </c>
      <c r="Q102" s="48">
        <v>-36249.1</v>
      </c>
      <c r="R102" s="48">
        <v>13964.480000000001</v>
      </c>
      <c r="S102" s="48">
        <v>222036.68800000002</v>
      </c>
      <c r="T102" s="48">
        <v>239677.712</v>
      </c>
      <c r="U102" s="48">
        <v>203726.0552</v>
      </c>
      <c r="V102" s="48">
        <v>18310.63280000002</v>
      </c>
      <c r="W102" s="48">
        <v>12817.442960000015</v>
      </c>
      <c r="X102" s="49">
        <v>1.053</v>
      </c>
      <c r="Y102" s="50">
        <v>63805</v>
      </c>
      <c r="Z102" s="46">
        <v>252380.630736</v>
      </c>
      <c r="AA102" s="46">
        <v>255451.56878636984</v>
      </c>
      <c r="AB102" s="46">
        <v>4003.6293203725386</v>
      </c>
      <c r="AC102" s="46">
        <v>24.84066361224268</v>
      </c>
      <c r="AD102" s="46">
        <v>1584959</v>
      </c>
      <c r="AE102" s="46">
        <v>0</v>
      </c>
      <c r="AF102" s="15" t="s">
        <v>182</v>
      </c>
      <c r="AG102" t="b">
        <f t="shared" si="1"/>
        <v>1</v>
      </c>
    </row>
    <row r="103" spans="1:33" ht="12.75">
      <c r="A103" t="s">
        <v>179</v>
      </c>
      <c r="B103" s="15" t="s">
        <v>180</v>
      </c>
      <c r="C103" s="36">
        <v>50403.614</v>
      </c>
      <c r="D103" s="41">
        <v>7496</v>
      </c>
      <c r="E103" s="45">
        <v>57899.614</v>
      </c>
      <c r="F103" s="47">
        <v>51424</v>
      </c>
      <c r="G103" s="47">
        <v>8579</v>
      </c>
      <c r="H103" s="47">
        <v>761</v>
      </c>
      <c r="I103" s="47">
        <v>0</v>
      </c>
      <c r="J103" s="47">
        <v>3168</v>
      </c>
      <c r="K103" s="48">
        <v>52</v>
      </c>
      <c r="L103" s="48">
        <v>30598</v>
      </c>
      <c r="M103" s="48">
        <v>7496</v>
      </c>
      <c r="N103" s="48">
        <v>25</v>
      </c>
      <c r="O103" s="48">
        <v>71201.6704</v>
      </c>
      <c r="P103" s="48">
        <v>10631.8</v>
      </c>
      <c r="Q103" s="48">
        <v>-26073.75</v>
      </c>
      <c r="R103" s="48">
        <v>1169.94</v>
      </c>
      <c r="S103" s="48">
        <v>56929.66040000001</v>
      </c>
      <c r="T103" s="48">
        <v>57899.614</v>
      </c>
      <c r="U103" s="48">
        <v>49214.6719</v>
      </c>
      <c r="V103" s="48">
        <v>7714.988500000007</v>
      </c>
      <c r="W103" s="48">
        <v>5400.491950000004</v>
      </c>
      <c r="X103" s="49">
        <v>1.093</v>
      </c>
      <c r="Y103" s="50">
        <v>12878</v>
      </c>
      <c r="Z103" s="46">
        <v>63284.278102</v>
      </c>
      <c r="AA103" s="46">
        <v>64054.31380975964</v>
      </c>
      <c r="AB103" s="46">
        <v>4973.9333599751235</v>
      </c>
      <c r="AC103" s="46">
        <v>995.1447032148276</v>
      </c>
      <c r="AD103" s="46">
        <v>12815473</v>
      </c>
      <c r="AE103" s="46">
        <v>0</v>
      </c>
      <c r="AF103" s="15" t="s">
        <v>180</v>
      </c>
      <c r="AG103" t="b">
        <f t="shared" si="1"/>
        <v>1</v>
      </c>
    </row>
    <row r="104" spans="1:33" ht="12.75">
      <c r="A104" t="s">
        <v>183</v>
      </c>
      <c r="B104" s="15" t="s">
        <v>184</v>
      </c>
      <c r="C104" s="36">
        <v>87978.442</v>
      </c>
      <c r="D104" s="41">
        <v>10494</v>
      </c>
      <c r="E104" s="45">
        <v>98472.442</v>
      </c>
      <c r="F104" s="47">
        <v>71917</v>
      </c>
      <c r="G104" s="47">
        <v>15928</v>
      </c>
      <c r="H104" s="47">
        <v>656</v>
      </c>
      <c r="I104" s="47">
        <v>0</v>
      </c>
      <c r="J104" s="47">
        <v>5144</v>
      </c>
      <c r="K104" s="48">
        <v>307</v>
      </c>
      <c r="L104" s="48">
        <v>31074</v>
      </c>
      <c r="M104" s="48">
        <v>10494</v>
      </c>
      <c r="N104" s="48">
        <v>0</v>
      </c>
      <c r="O104" s="48">
        <v>99576.2782</v>
      </c>
      <c r="P104" s="48">
        <v>18468.8</v>
      </c>
      <c r="Q104" s="48">
        <v>-26673.85</v>
      </c>
      <c r="R104" s="48">
        <v>3637.32</v>
      </c>
      <c r="S104" s="48">
        <v>95008.5482</v>
      </c>
      <c r="T104" s="48">
        <v>98472.442</v>
      </c>
      <c r="U104" s="48">
        <v>83701.57569999999</v>
      </c>
      <c r="V104" s="48">
        <v>11306.972500000018</v>
      </c>
      <c r="W104" s="48">
        <v>7914.880750000012</v>
      </c>
      <c r="X104" s="49">
        <v>1.08</v>
      </c>
      <c r="Y104" s="50">
        <v>27830</v>
      </c>
      <c r="Z104" s="46">
        <v>106350.23736</v>
      </c>
      <c r="AA104" s="46">
        <v>107644.29463223307</v>
      </c>
      <c r="AB104" s="46">
        <v>3867.92291168642</v>
      </c>
      <c r="AC104" s="46">
        <v>-110.86574507387604</v>
      </c>
      <c r="AD104" s="46">
        <v>0</v>
      </c>
      <c r="AE104" s="46">
        <v>3085394</v>
      </c>
      <c r="AF104" s="15" t="s">
        <v>184</v>
      </c>
      <c r="AG104" t="b">
        <f t="shared" si="1"/>
        <v>1</v>
      </c>
    </row>
    <row r="105" spans="1:33" ht="12.75">
      <c r="A105" t="s">
        <v>187</v>
      </c>
      <c r="B105" s="15" t="s">
        <v>188</v>
      </c>
      <c r="C105" s="36">
        <v>57600.143</v>
      </c>
      <c r="D105" s="41">
        <v>6464</v>
      </c>
      <c r="E105" s="45">
        <v>64064.143</v>
      </c>
      <c r="F105" s="47">
        <v>46108</v>
      </c>
      <c r="G105" s="47">
        <v>4620</v>
      </c>
      <c r="H105" s="47">
        <v>8</v>
      </c>
      <c r="I105" s="47">
        <v>0</v>
      </c>
      <c r="J105" s="47">
        <v>3389</v>
      </c>
      <c r="K105" s="48">
        <v>18</v>
      </c>
      <c r="L105" s="48">
        <v>24189</v>
      </c>
      <c r="M105" s="48">
        <v>6464</v>
      </c>
      <c r="N105" s="48">
        <v>507</v>
      </c>
      <c r="O105" s="48">
        <v>63841.1368</v>
      </c>
      <c r="P105" s="48">
        <v>6814.45</v>
      </c>
      <c r="Q105" s="48">
        <v>-21006.899999999998</v>
      </c>
      <c r="R105" s="48">
        <v>1382.2700000000002</v>
      </c>
      <c r="S105" s="48">
        <v>51030.9568</v>
      </c>
      <c r="T105" s="48">
        <v>64064.143</v>
      </c>
      <c r="U105" s="48">
        <v>54454.52155</v>
      </c>
      <c r="V105" s="48">
        <v>-3423.5647499999977</v>
      </c>
      <c r="W105" s="48">
        <v>-2396.495324999998</v>
      </c>
      <c r="X105" s="49">
        <v>0.963</v>
      </c>
      <c r="Y105" s="50">
        <v>16851</v>
      </c>
      <c r="Z105" s="46">
        <v>61693.76970899999</v>
      </c>
      <c r="AA105" s="46">
        <v>62444.452296319076</v>
      </c>
      <c r="AB105" s="46">
        <v>3705.682291633676</v>
      </c>
      <c r="AC105" s="46">
        <v>-273.10636512661995</v>
      </c>
      <c r="AD105" s="46">
        <v>0</v>
      </c>
      <c r="AE105" s="46">
        <v>4602115</v>
      </c>
      <c r="AF105" s="15" t="s">
        <v>188</v>
      </c>
      <c r="AG105" t="b">
        <f t="shared" si="1"/>
        <v>1</v>
      </c>
    </row>
    <row r="106" spans="1:33" ht="12.75">
      <c r="A106" t="s">
        <v>201</v>
      </c>
      <c r="B106" s="15" t="s">
        <v>202</v>
      </c>
      <c r="C106" s="36">
        <v>30449.648</v>
      </c>
      <c r="D106" s="41">
        <v>9351</v>
      </c>
      <c r="E106" s="45">
        <v>39800.648</v>
      </c>
      <c r="F106" s="47">
        <v>37416</v>
      </c>
      <c r="G106" s="47">
        <v>5807</v>
      </c>
      <c r="H106" s="47">
        <v>11</v>
      </c>
      <c r="I106" s="47">
        <v>1485</v>
      </c>
      <c r="J106" s="47">
        <v>0</v>
      </c>
      <c r="K106" s="48">
        <v>0</v>
      </c>
      <c r="L106" s="48">
        <v>32790</v>
      </c>
      <c r="M106" s="48">
        <v>9351</v>
      </c>
      <c r="N106" s="48">
        <v>0</v>
      </c>
      <c r="O106" s="48">
        <v>51806.1936</v>
      </c>
      <c r="P106" s="48">
        <v>6207.55</v>
      </c>
      <c r="Q106" s="48">
        <v>-27871.5</v>
      </c>
      <c r="R106" s="48">
        <v>2374.05</v>
      </c>
      <c r="S106" s="48">
        <v>32516.293599999997</v>
      </c>
      <c r="T106" s="48">
        <v>39800.648</v>
      </c>
      <c r="U106" s="48">
        <v>33830.5508</v>
      </c>
      <c r="V106" s="48">
        <v>-1314.2572</v>
      </c>
      <c r="W106" s="48">
        <v>-919.9800399999999</v>
      </c>
      <c r="X106" s="49">
        <v>0.977</v>
      </c>
      <c r="Y106" s="50">
        <v>14883</v>
      </c>
      <c r="Z106" s="46">
        <v>38885.233096</v>
      </c>
      <c r="AA106" s="46">
        <v>39358.38407261722</v>
      </c>
      <c r="AB106" s="46">
        <v>2644.519523793403</v>
      </c>
      <c r="AC106" s="46">
        <v>-1334.2691329668928</v>
      </c>
      <c r="AD106" s="46">
        <v>0</v>
      </c>
      <c r="AE106" s="46">
        <v>19857928</v>
      </c>
      <c r="AF106" s="15" t="s">
        <v>202</v>
      </c>
      <c r="AG106" t="b">
        <f t="shared" si="1"/>
        <v>1</v>
      </c>
    </row>
    <row r="107" spans="1:33" ht="12.75">
      <c r="A107" t="s">
        <v>219</v>
      </c>
      <c r="B107" s="15" t="s">
        <v>220</v>
      </c>
      <c r="C107" s="36">
        <v>32814.436</v>
      </c>
      <c r="D107" s="41">
        <v>5001</v>
      </c>
      <c r="E107" s="45">
        <v>37815.436</v>
      </c>
      <c r="F107" s="47">
        <v>21806</v>
      </c>
      <c r="G107" s="47">
        <v>2556</v>
      </c>
      <c r="H107" s="47">
        <v>76</v>
      </c>
      <c r="I107" s="47">
        <v>0</v>
      </c>
      <c r="J107" s="47">
        <v>2346</v>
      </c>
      <c r="K107" s="48">
        <v>0</v>
      </c>
      <c r="L107" s="48">
        <v>12275</v>
      </c>
      <c r="M107" s="48">
        <v>5001</v>
      </c>
      <c r="N107" s="48">
        <v>0</v>
      </c>
      <c r="O107" s="48">
        <v>30192.587600000003</v>
      </c>
      <c r="P107" s="48">
        <v>4231.3</v>
      </c>
      <c r="Q107" s="48">
        <v>-10433.75</v>
      </c>
      <c r="R107" s="48">
        <v>2164.1000000000004</v>
      </c>
      <c r="S107" s="48">
        <v>26154.2376</v>
      </c>
      <c r="T107" s="48">
        <v>37815.436</v>
      </c>
      <c r="U107" s="48">
        <v>32143.120600000002</v>
      </c>
      <c r="V107" s="48">
        <v>-5988.883000000002</v>
      </c>
      <c r="W107" s="48">
        <v>-4192.218100000001</v>
      </c>
      <c r="X107" s="49">
        <v>0.889</v>
      </c>
      <c r="Y107" s="50">
        <v>12275</v>
      </c>
      <c r="Z107" s="46">
        <v>33617.922604</v>
      </c>
      <c r="AA107" s="46">
        <v>34026.98156148792</v>
      </c>
      <c r="AB107" s="46">
        <v>2772.055524357468</v>
      </c>
      <c r="AC107" s="46">
        <v>-1206.7331324028278</v>
      </c>
      <c r="AD107" s="46">
        <v>0</v>
      </c>
      <c r="AE107" s="46">
        <v>14812649</v>
      </c>
      <c r="AF107" s="15" t="s">
        <v>220</v>
      </c>
      <c r="AG107" t="b">
        <f t="shared" si="1"/>
        <v>1</v>
      </c>
    </row>
    <row r="108" spans="1:33" ht="12.75">
      <c r="A108" t="s">
        <v>193</v>
      </c>
      <c r="B108" s="15" t="s">
        <v>194</v>
      </c>
      <c r="C108" s="36">
        <v>39167.414</v>
      </c>
      <c r="D108" s="41">
        <v>7344</v>
      </c>
      <c r="E108" s="45">
        <v>46511.414</v>
      </c>
      <c r="F108" s="47">
        <v>19430</v>
      </c>
      <c r="G108" s="47">
        <v>3427</v>
      </c>
      <c r="H108" s="47">
        <v>289</v>
      </c>
      <c r="I108" s="47">
        <v>671</v>
      </c>
      <c r="J108" s="47">
        <v>1979</v>
      </c>
      <c r="K108" s="48">
        <v>382</v>
      </c>
      <c r="L108" s="48">
        <v>6135</v>
      </c>
      <c r="M108" s="48">
        <v>7344</v>
      </c>
      <c r="N108" s="48">
        <v>0</v>
      </c>
      <c r="O108" s="48">
        <v>26902.778000000002</v>
      </c>
      <c r="P108" s="48">
        <v>5411.099999999999</v>
      </c>
      <c r="Q108" s="48">
        <v>-5539.45</v>
      </c>
      <c r="R108" s="48">
        <v>5199.450000000001</v>
      </c>
      <c r="S108" s="48">
        <v>31973.878000000004</v>
      </c>
      <c r="T108" s="48">
        <v>46511.414</v>
      </c>
      <c r="U108" s="48">
        <v>39534.7019</v>
      </c>
      <c r="V108" s="48">
        <v>-7560.823899999996</v>
      </c>
      <c r="W108" s="48">
        <v>-5292.576729999997</v>
      </c>
      <c r="X108" s="49">
        <v>0.886</v>
      </c>
      <c r="Y108" s="50">
        <v>17006</v>
      </c>
      <c r="Z108" s="46">
        <v>41209.112804</v>
      </c>
      <c r="AA108" s="46">
        <v>41710.54047760053</v>
      </c>
      <c r="AB108" s="46">
        <v>2452.695547312744</v>
      </c>
      <c r="AC108" s="46">
        <v>-1526.0931094475518</v>
      </c>
      <c r="AD108" s="46">
        <v>0</v>
      </c>
      <c r="AE108" s="46">
        <v>25952739</v>
      </c>
      <c r="AF108" s="15" t="s">
        <v>194</v>
      </c>
      <c r="AG108" t="b">
        <f t="shared" si="1"/>
        <v>1</v>
      </c>
    </row>
    <row r="109" spans="1:33" ht="12.75">
      <c r="A109" t="s">
        <v>229</v>
      </c>
      <c r="B109" s="15" t="s">
        <v>230</v>
      </c>
      <c r="C109" s="36">
        <v>24866.749</v>
      </c>
      <c r="D109" s="41">
        <v>6375</v>
      </c>
      <c r="E109" s="45">
        <v>31241.749</v>
      </c>
      <c r="F109" s="47">
        <v>25383</v>
      </c>
      <c r="G109" s="47">
        <v>5010</v>
      </c>
      <c r="H109" s="47">
        <v>276</v>
      </c>
      <c r="I109" s="47">
        <v>2284</v>
      </c>
      <c r="J109" s="47">
        <v>1693</v>
      </c>
      <c r="K109" s="48">
        <v>0</v>
      </c>
      <c r="L109" s="48">
        <v>17818</v>
      </c>
      <c r="M109" s="48">
        <v>6375</v>
      </c>
      <c r="N109" s="48">
        <v>0</v>
      </c>
      <c r="O109" s="48">
        <v>35145.3018</v>
      </c>
      <c r="P109" s="48">
        <v>7873.55</v>
      </c>
      <c r="Q109" s="48">
        <v>-15145.3</v>
      </c>
      <c r="R109" s="48">
        <v>2389.69</v>
      </c>
      <c r="S109" s="48">
        <v>30263.2418</v>
      </c>
      <c r="T109" s="48">
        <v>31241.749</v>
      </c>
      <c r="U109" s="48">
        <v>26555.48665</v>
      </c>
      <c r="V109" s="48">
        <v>3707.755150000001</v>
      </c>
      <c r="W109" s="48">
        <v>2595.4286050000005</v>
      </c>
      <c r="X109" s="49">
        <v>1.083</v>
      </c>
      <c r="Y109" s="50">
        <v>14283</v>
      </c>
      <c r="Z109" s="46">
        <v>33834.814167</v>
      </c>
      <c r="AA109" s="46">
        <v>34246.51223570528</v>
      </c>
      <c r="AB109" s="46">
        <v>2397.7114216694868</v>
      </c>
      <c r="AC109" s="46">
        <v>-1581.0772350908092</v>
      </c>
      <c r="AD109" s="46">
        <v>0</v>
      </c>
      <c r="AE109" s="46">
        <v>22582526</v>
      </c>
      <c r="AF109" s="15" t="s">
        <v>230</v>
      </c>
      <c r="AG109" t="b">
        <f t="shared" si="1"/>
        <v>1</v>
      </c>
    </row>
    <row r="110" spans="1:33" ht="12.75">
      <c r="A110" t="s">
        <v>241</v>
      </c>
      <c r="B110" s="15" t="s">
        <v>242</v>
      </c>
      <c r="C110" s="36">
        <v>180556.446</v>
      </c>
      <c r="D110" s="41">
        <v>16514</v>
      </c>
      <c r="E110" s="45">
        <v>197070.446</v>
      </c>
      <c r="F110" s="47">
        <v>107434</v>
      </c>
      <c r="G110" s="47">
        <v>4350</v>
      </c>
      <c r="H110" s="47">
        <v>2756</v>
      </c>
      <c r="I110" s="47">
        <v>0</v>
      </c>
      <c r="J110" s="47">
        <v>5049</v>
      </c>
      <c r="K110" s="48">
        <v>428</v>
      </c>
      <c r="L110" s="48">
        <v>46110</v>
      </c>
      <c r="M110" s="48">
        <v>16514</v>
      </c>
      <c r="N110" s="48">
        <v>2739</v>
      </c>
      <c r="O110" s="48">
        <v>148753.1164</v>
      </c>
      <c r="P110" s="48">
        <v>10331.75</v>
      </c>
      <c r="Q110" s="48">
        <v>-41885.45</v>
      </c>
      <c r="R110" s="48">
        <v>6198.200000000001</v>
      </c>
      <c r="S110" s="48">
        <v>123397.6164</v>
      </c>
      <c r="T110" s="48">
        <v>197070.446</v>
      </c>
      <c r="U110" s="48">
        <v>167509.8791</v>
      </c>
      <c r="V110" s="48">
        <v>-44112.26269999999</v>
      </c>
      <c r="W110" s="48">
        <v>-30878.58388999999</v>
      </c>
      <c r="X110" s="49">
        <v>0.843</v>
      </c>
      <c r="Y110" s="50">
        <v>31740</v>
      </c>
      <c r="Z110" s="46">
        <v>166130.385978</v>
      </c>
      <c r="AA110" s="46">
        <v>168151.84111952447</v>
      </c>
      <c r="AB110" s="46">
        <v>5297.789575284325</v>
      </c>
      <c r="AC110" s="46">
        <v>1319.0009185240292</v>
      </c>
      <c r="AD110" s="46">
        <v>41865089</v>
      </c>
      <c r="AE110" s="46">
        <v>0</v>
      </c>
      <c r="AF110" s="15" t="s">
        <v>242</v>
      </c>
      <c r="AG110" t="b">
        <f t="shared" si="1"/>
        <v>1</v>
      </c>
    </row>
    <row r="111" spans="1:33" ht="12.75">
      <c r="A111" t="s">
        <v>237</v>
      </c>
      <c r="B111" s="15" t="s">
        <v>238</v>
      </c>
      <c r="C111" s="36">
        <v>286921.88</v>
      </c>
      <c r="D111" s="41">
        <v>58080</v>
      </c>
      <c r="E111" s="45">
        <v>345001.88</v>
      </c>
      <c r="F111" s="47">
        <v>127377</v>
      </c>
      <c r="G111" s="47">
        <v>90107</v>
      </c>
      <c r="H111" s="47">
        <v>18275</v>
      </c>
      <c r="I111" s="47">
        <v>0</v>
      </c>
      <c r="J111" s="47">
        <v>12072</v>
      </c>
      <c r="K111" s="48">
        <v>11398</v>
      </c>
      <c r="L111" s="48">
        <v>51840</v>
      </c>
      <c r="M111" s="48">
        <v>58080</v>
      </c>
      <c r="N111" s="48">
        <v>2742</v>
      </c>
      <c r="O111" s="48">
        <v>176366.1942</v>
      </c>
      <c r="P111" s="48">
        <v>102385.9</v>
      </c>
      <c r="Q111" s="48">
        <v>-56083</v>
      </c>
      <c r="R111" s="48">
        <v>40555.200000000004</v>
      </c>
      <c r="S111" s="48">
        <v>263224.2942</v>
      </c>
      <c r="T111" s="48">
        <v>345001.88</v>
      </c>
      <c r="U111" s="48">
        <v>293251.598</v>
      </c>
      <c r="V111" s="48">
        <v>-30027.303799999994</v>
      </c>
      <c r="W111" s="48">
        <v>-21019.112659999995</v>
      </c>
      <c r="X111" s="49">
        <v>0.939</v>
      </c>
      <c r="Y111" s="50">
        <v>131782</v>
      </c>
      <c r="Z111" s="46">
        <v>323956.76532</v>
      </c>
      <c r="AA111" s="46">
        <v>327898.6334197615</v>
      </c>
      <c r="AB111" s="46">
        <v>2488.1898394299787</v>
      </c>
      <c r="AC111" s="46">
        <v>-1490.5988173303172</v>
      </c>
      <c r="AD111" s="46">
        <v>0</v>
      </c>
      <c r="AE111" s="46">
        <v>196434093</v>
      </c>
      <c r="AF111" s="15" t="s">
        <v>238</v>
      </c>
      <c r="AG111" t="b">
        <f t="shared" si="1"/>
        <v>1</v>
      </c>
    </row>
    <row r="112" spans="1:33" ht="12.75">
      <c r="A112" t="s">
        <v>253</v>
      </c>
      <c r="B112" s="15" t="s">
        <v>254</v>
      </c>
      <c r="C112" s="36">
        <v>249899.39300000004</v>
      </c>
      <c r="D112" s="41">
        <v>20355</v>
      </c>
      <c r="E112" s="45">
        <v>270254.39300000004</v>
      </c>
      <c r="F112" s="47">
        <v>110548</v>
      </c>
      <c r="G112" s="47">
        <v>19251</v>
      </c>
      <c r="H112" s="47">
        <v>746</v>
      </c>
      <c r="I112" s="47">
        <v>0</v>
      </c>
      <c r="J112" s="47">
        <v>4777</v>
      </c>
      <c r="K112" s="48">
        <v>1511</v>
      </c>
      <c r="L112" s="48">
        <v>25394</v>
      </c>
      <c r="M112" s="48">
        <v>20355</v>
      </c>
      <c r="N112" s="48">
        <v>0</v>
      </c>
      <c r="O112" s="48">
        <v>153064.76080000002</v>
      </c>
      <c r="P112" s="48">
        <v>21057.899999999998</v>
      </c>
      <c r="Q112" s="48">
        <v>-22869.25</v>
      </c>
      <c r="R112" s="48">
        <v>12984.77</v>
      </c>
      <c r="S112" s="48">
        <v>164238.1808</v>
      </c>
      <c r="T112" s="48">
        <v>270254.39300000004</v>
      </c>
      <c r="U112" s="48">
        <v>229716.23405000003</v>
      </c>
      <c r="V112" s="48">
        <v>-65478.053250000026</v>
      </c>
      <c r="W112" s="48">
        <v>-45834.637275000016</v>
      </c>
      <c r="X112" s="49">
        <v>0.83</v>
      </c>
      <c r="Y112" s="50">
        <v>50142</v>
      </c>
      <c r="Z112" s="46">
        <v>224311.14619000003</v>
      </c>
      <c r="AA112" s="46">
        <v>227040.53802941384</v>
      </c>
      <c r="AB112" s="46">
        <v>4527.951378672846</v>
      </c>
      <c r="AC112" s="46">
        <v>549.1627219125498</v>
      </c>
      <c r="AD112" s="46">
        <v>27536117</v>
      </c>
      <c r="AE112" s="46">
        <v>0</v>
      </c>
      <c r="AF112" s="15" t="s">
        <v>254</v>
      </c>
      <c r="AG112" t="b">
        <f t="shared" si="1"/>
        <v>1</v>
      </c>
    </row>
    <row r="113" spans="1:33" ht="12.75">
      <c r="A113" t="s">
        <v>239</v>
      </c>
      <c r="B113" s="15" t="s">
        <v>240</v>
      </c>
      <c r="C113" s="36">
        <v>76594.024</v>
      </c>
      <c r="D113" s="41">
        <v>12816</v>
      </c>
      <c r="E113" s="45">
        <v>89410.024</v>
      </c>
      <c r="F113" s="47">
        <v>64512</v>
      </c>
      <c r="G113" s="47">
        <v>13520</v>
      </c>
      <c r="H113" s="47">
        <v>4613</v>
      </c>
      <c r="I113" s="47">
        <v>0</v>
      </c>
      <c r="J113" s="47">
        <v>2789</v>
      </c>
      <c r="K113" s="48">
        <v>3</v>
      </c>
      <c r="L113" s="48">
        <v>43787</v>
      </c>
      <c r="M113" s="48">
        <v>12816</v>
      </c>
      <c r="N113" s="48">
        <v>0</v>
      </c>
      <c r="O113" s="48">
        <v>89323.3152</v>
      </c>
      <c r="P113" s="48">
        <v>17783.7</v>
      </c>
      <c r="Q113" s="48">
        <v>-37221.5</v>
      </c>
      <c r="R113" s="48">
        <v>3449.8100000000004</v>
      </c>
      <c r="S113" s="48">
        <v>73335.32519999999</v>
      </c>
      <c r="T113" s="48">
        <v>89410.024</v>
      </c>
      <c r="U113" s="48">
        <v>75998.52040000001</v>
      </c>
      <c r="V113" s="48">
        <v>-2663.1952000000165</v>
      </c>
      <c r="W113" s="48">
        <v>-1864.2366400000114</v>
      </c>
      <c r="X113" s="49">
        <v>0.979</v>
      </c>
      <c r="Y113" s="50">
        <v>24880</v>
      </c>
      <c r="Z113" s="46">
        <v>87532.41349600001</v>
      </c>
      <c r="AA113" s="46">
        <v>88597.49768436134</v>
      </c>
      <c r="AB113" s="46">
        <v>3560.9926722010186</v>
      </c>
      <c r="AC113" s="46">
        <v>-417.79598455927726</v>
      </c>
      <c r="AD113" s="46">
        <v>0</v>
      </c>
      <c r="AE113" s="46">
        <v>10394764</v>
      </c>
      <c r="AF113" s="15" t="s">
        <v>240</v>
      </c>
      <c r="AG113" t="b">
        <f t="shared" si="1"/>
        <v>1</v>
      </c>
    </row>
    <row r="114" spans="1:33" ht="12.75">
      <c r="A114" t="s">
        <v>213</v>
      </c>
      <c r="B114" s="15" t="s">
        <v>214</v>
      </c>
      <c r="C114" s="36">
        <v>40879.851</v>
      </c>
      <c r="D114" s="41">
        <v>6218</v>
      </c>
      <c r="E114" s="45">
        <v>47097.851</v>
      </c>
      <c r="F114" s="47">
        <v>29801</v>
      </c>
      <c r="G114" s="47">
        <v>2048</v>
      </c>
      <c r="H114" s="47">
        <v>899</v>
      </c>
      <c r="I114" s="47">
        <v>0</v>
      </c>
      <c r="J114" s="47">
        <v>5975</v>
      </c>
      <c r="K114" s="48">
        <v>0</v>
      </c>
      <c r="L114" s="48">
        <v>12329</v>
      </c>
      <c r="M114" s="48">
        <v>6218</v>
      </c>
      <c r="N114" s="48">
        <v>110</v>
      </c>
      <c r="O114" s="48">
        <v>41262.4646</v>
      </c>
      <c r="P114" s="48">
        <v>7583.7</v>
      </c>
      <c r="Q114" s="48">
        <v>-10573.15</v>
      </c>
      <c r="R114" s="48">
        <v>3189.3700000000003</v>
      </c>
      <c r="S114" s="48">
        <v>41462.384600000005</v>
      </c>
      <c r="T114" s="48">
        <v>47097.851</v>
      </c>
      <c r="U114" s="48">
        <v>40033.173350000005</v>
      </c>
      <c r="V114" s="48">
        <v>1429.2112500000003</v>
      </c>
      <c r="W114" s="48">
        <v>1000.4478750000002</v>
      </c>
      <c r="X114" s="49">
        <v>1.021</v>
      </c>
      <c r="Y114" s="50">
        <v>14940</v>
      </c>
      <c r="Z114" s="46">
        <v>48086.905870999995</v>
      </c>
      <c r="AA114" s="46">
        <v>48672.021727685045</v>
      </c>
      <c r="AB114" s="46">
        <v>3257.8327796308595</v>
      </c>
      <c r="AC114" s="46">
        <v>-720.9558771294364</v>
      </c>
      <c r="AD114" s="46">
        <v>0</v>
      </c>
      <c r="AE114" s="46">
        <v>10771081</v>
      </c>
      <c r="AF114" s="15" t="s">
        <v>214</v>
      </c>
      <c r="AG114" t="b">
        <f t="shared" si="1"/>
        <v>1</v>
      </c>
    </row>
    <row r="115" spans="1:33" ht="12.75">
      <c r="A115" t="s">
        <v>215</v>
      </c>
      <c r="B115" s="15" t="s">
        <v>216</v>
      </c>
      <c r="C115" s="36">
        <v>44923.541</v>
      </c>
      <c r="D115" s="41">
        <v>7216</v>
      </c>
      <c r="E115" s="45">
        <v>52139.541</v>
      </c>
      <c r="F115" s="47">
        <v>24872</v>
      </c>
      <c r="G115" s="47">
        <v>11972</v>
      </c>
      <c r="H115" s="47">
        <v>249</v>
      </c>
      <c r="I115" s="47">
        <v>0</v>
      </c>
      <c r="J115" s="47">
        <v>2039</v>
      </c>
      <c r="K115" s="48">
        <v>150</v>
      </c>
      <c r="L115" s="48">
        <v>14523</v>
      </c>
      <c r="M115" s="48">
        <v>7216</v>
      </c>
      <c r="N115" s="48">
        <v>0</v>
      </c>
      <c r="O115" s="48">
        <v>34437.7712</v>
      </c>
      <c r="P115" s="48">
        <v>12121</v>
      </c>
      <c r="Q115" s="48">
        <v>-12472.05</v>
      </c>
      <c r="R115" s="48">
        <v>3664.69</v>
      </c>
      <c r="S115" s="48">
        <v>37751.4112</v>
      </c>
      <c r="T115" s="48">
        <v>52139.541</v>
      </c>
      <c r="U115" s="48">
        <v>44318.60984999999</v>
      </c>
      <c r="V115" s="48">
        <v>-6567.198649999991</v>
      </c>
      <c r="W115" s="48">
        <v>-4597.039054999994</v>
      </c>
      <c r="X115" s="49">
        <v>0.912</v>
      </c>
      <c r="Y115" s="50">
        <v>15515</v>
      </c>
      <c r="Z115" s="46">
        <v>47551.261392</v>
      </c>
      <c r="AA115" s="46">
        <v>48129.85958919892</v>
      </c>
      <c r="AB115" s="46">
        <v>3102.150150770153</v>
      </c>
      <c r="AC115" s="46">
        <v>-876.6385059901431</v>
      </c>
      <c r="AD115" s="46">
        <v>0</v>
      </c>
      <c r="AE115" s="46">
        <v>13601046</v>
      </c>
      <c r="AF115" s="15" t="s">
        <v>216</v>
      </c>
      <c r="AG115" t="b">
        <f t="shared" si="1"/>
        <v>1</v>
      </c>
    </row>
    <row r="116" spans="1:33" ht="12.75">
      <c r="A116" t="s">
        <v>225</v>
      </c>
      <c r="B116" s="15" t="s">
        <v>226</v>
      </c>
      <c r="C116" s="36">
        <v>53364.156</v>
      </c>
      <c r="D116" s="41">
        <v>9613</v>
      </c>
      <c r="E116" s="45">
        <v>62977.156</v>
      </c>
      <c r="F116" s="47">
        <v>39455</v>
      </c>
      <c r="G116" s="47">
        <v>5375</v>
      </c>
      <c r="H116" s="47">
        <v>3263</v>
      </c>
      <c r="I116" s="47">
        <v>0</v>
      </c>
      <c r="J116" s="47">
        <v>0</v>
      </c>
      <c r="K116" s="48">
        <v>146</v>
      </c>
      <c r="L116" s="48">
        <v>16067</v>
      </c>
      <c r="M116" s="48">
        <v>9613</v>
      </c>
      <c r="N116" s="48">
        <v>200</v>
      </c>
      <c r="O116" s="48">
        <v>54629.393000000004</v>
      </c>
      <c r="P116" s="48">
        <v>7342.3</v>
      </c>
      <c r="Q116" s="48">
        <v>-13951.05</v>
      </c>
      <c r="R116" s="48">
        <v>5439.660000000001</v>
      </c>
      <c r="S116" s="48">
        <v>53460.30300000001</v>
      </c>
      <c r="T116" s="48">
        <v>62977.156</v>
      </c>
      <c r="U116" s="48">
        <v>53530.5826</v>
      </c>
      <c r="V116" s="48">
        <v>-70.27959999999439</v>
      </c>
      <c r="W116" s="48">
        <v>-49.19571999999607</v>
      </c>
      <c r="X116" s="49">
        <v>0.999</v>
      </c>
      <c r="Y116" s="50">
        <v>16651</v>
      </c>
      <c r="Z116" s="46">
        <v>62914.178844</v>
      </c>
      <c r="AA116" s="46">
        <v>63679.7112271959</v>
      </c>
      <c r="AB116" s="46">
        <v>3824.3775885650048</v>
      </c>
      <c r="AC116" s="46">
        <v>-154.41106819529114</v>
      </c>
      <c r="AD116" s="46">
        <v>0</v>
      </c>
      <c r="AE116" s="46">
        <v>2571099</v>
      </c>
      <c r="AF116" s="15" t="s">
        <v>226</v>
      </c>
      <c r="AG116" t="b">
        <f t="shared" si="1"/>
        <v>1</v>
      </c>
    </row>
    <row r="117" spans="1:33" ht="12.75">
      <c r="A117" t="s">
        <v>247</v>
      </c>
      <c r="B117" s="15" t="s">
        <v>248</v>
      </c>
      <c r="C117" s="36">
        <v>291828.432</v>
      </c>
      <c r="D117" s="41">
        <v>44467</v>
      </c>
      <c r="E117" s="45">
        <v>336295.432</v>
      </c>
      <c r="F117" s="47">
        <v>209083</v>
      </c>
      <c r="G117" s="47">
        <v>26874</v>
      </c>
      <c r="H117" s="47">
        <v>3413</v>
      </c>
      <c r="I117" s="47">
        <v>0</v>
      </c>
      <c r="J117" s="47">
        <v>3434</v>
      </c>
      <c r="K117" s="48">
        <v>2015</v>
      </c>
      <c r="L117" s="48">
        <v>61806</v>
      </c>
      <c r="M117" s="48">
        <v>44467</v>
      </c>
      <c r="N117" s="48">
        <v>48</v>
      </c>
      <c r="O117" s="48">
        <v>289496.32180000003</v>
      </c>
      <c r="P117" s="48">
        <v>28662.85</v>
      </c>
      <c r="Q117" s="48">
        <v>-54288.65</v>
      </c>
      <c r="R117" s="48">
        <v>27289.93</v>
      </c>
      <c r="S117" s="48">
        <v>291160.45180000004</v>
      </c>
      <c r="T117" s="48">
        <v>336295.432</v>
      </c>
      <c r="U117" s="48">
        <v>285851.1172</v>
      </c>
      <c r="V117" s="48">
        <v>5309.33460000006</v>
      </c>
      <c r="W117" s="48">
        <v>3716.534220000042</v>
      </c>
      <c r="X117" s="49">
        <v>1.011</v>
      </c>
      <c r="Y117" s="50">
        <v>80395</v>
      </c>
      <c r="Z117" s="46">
        <v>339994.68175199995</v>
      </c>
      <c r="AA117" s="46">
        <v>344131.6973465436</v>
      </c>
      <c r="AB117" s="46">
        <v>4280.51119281726</v>
      </c>
      <c r="AC117" s="46">
        <v>301.72253605696415</v>
      </c>
      <c r="AD117" s="46">
        <v>24256983</v>
      </c>
      <c r="AE117" s="46">
        <v>0</v>
      </c>
      <c r="AF117" s="15" t="s">
        <v>248</v>
      </c>
      <c r="AG117" t="b">
        <f t="shared" si="1"/>
        <v>1</v>
      </c>
    </row>
    <row r="118" spans="1:33" ht="12.75">
      <c r="A118" t="s">
        <v>203</v>
      </c>
      <c r="B118" s="15" t="s">
        <v>204</v>
      </c>
      <c r="C118" s="36">
        <v>79513.73</v>
      </c>
      <c r="D118" s="41">
        <v>11168</v>
      </c>
      <c r="E118" s="45">
        <v>90681.73</v>
      </c>
      <c r="F118" s="47">
        <v>47333</v>
      </c>
      <c r="G118" s="47">
        <v>9957</v>
      </c>
      <c r="H118" s="47">
        <v>71605</v>
      </c>
      <c r="I118" s="47">
        <v>2776</v>
      </c>
      <c r="J118" s="47">
        <v>0</v>
      </c>
      <c r="K118" s="48">
        <v>78219</v>
      </c>
      <c r="L118" s="48">
        <v>6299</v>
      </c>
      <c r="M118" s="48">
        <v>11168</v>
      </c>
      <c r="N118" s="48">
        <v>0</v>
      </c>
      <c r="O118" s="48">
        <v>65537.2718</v>
      </c>
      <c r="P118" s="48">
        <v>71687.3</v>
      </c>
      <c r="Q118" s="48">
        <v>-71840.3</v>
      </c>
      <c r="R118" s="48">
        <v>8421.970000000001</v>
      </c>
      <c r="S118" s="48">
        <v>73806.2418</v>
      </c>
      <c r="T118" s="48">
        <v>90681.73</v>
      </c>
      <c r="U118" s="48">
        <v>77079.4705</v>
      </c>
      <c r="V118" s="48">
        <v>-3273.2286999999924</v>
      </c>
      <c r="W118" s="48">
        <v>-2291.2600899999943</v>
      </c>
      <c r="X118" s="49">
        <v>0.975</v>
      </c>
      <c r="Y118" s="50">
        <v>29439</v>
      </c>
      <c r="Z118" s="46">
        <v>88414.68675</v>
      </c>
      <c r="AA118" s="46">
        <v>89490.50633631414</v>
      </c>
      <c r="AB118" s="46">
        <v>3039.8623029421565</v>
      </c>
      <c r="AC118" s="46">
        <v>-938.9263538181394</v>
      </c>
      <c r="AD118" s="46">
        <v>0</v>
      </c>
      <c r="AE118" s="46">
        <v>27641053</v>
      </c>
      <c r="AF118" s="15" t="s">
        <v>204</v>
      </c>
      <c r="AG118" t="b">
        <f t="shared" si="1"/>
        <v>1</v>
      </c>
    </row>
    <row r="119" spans="1:33" ht="12.75">
      <c r="A119" t="s">
        <v>235</v>
      </c>
      <c r="B119" s="15" t="s">
        <v>236</v>
      </c>
      <c r="C119" s="36">
        <v>128488.495</v>
      </c>
      <c r="D119" s="41">
        <v>16358</v>
      </c>
      <c r="E119" s="45">
        <v>144846.495</v>
      </c>
      <c r="F119" s="47">
        <v>108703</v>
      </c>
      <c r="G119" s="47">
        <v>20117</v>
      </c>
      <c r="H119" s="47">
        <v>11398</v>
      </c>
      <c r="I119" s="47">
        <v>0</v>
      </c>
      <c r="J119" s="47">
        <v>6391</v>
      </c>
      <c r="K119" s="48">
        <v>12236</v>
      </c>
      <c r="L119" s="48">
        <v>34586</v>
      </c>
      <c r="M119" s="48">
        <v>16358</v>
      </c>
      <c r="N119" s="48">
        <v>0</v>
      </c>
      <c r="O119" s="48">
        <v>150510.17380000002</v>
      </c>
      <c r="P119" s="48">
        <v>32220.1</v>
      </c>
      <c r="Q119" s="48">
        <v>-39798.7</v>
      </c>
      <c r="R119" s="48">
        <v>8024.68</v>
      </c>
      <c r="S119" s="48">
        <v>150956.2538</v>
      </c>
      <c r="T119" s="48">
        <v>144846.495</v>
      </c>
      <c r="U119" s="48">
        <v>123119.52075</v>
      </c>
      <c r="V119" s="48">
        <v>27836.73305000001</v>
      </c>
      <c r="W119" s="48">
        <v>19485.713135000005</v>
      </c>
      <c r="X119" s="49">
        <v>1.135</v>
      </c>
      <c r="Y119" s="50">
        <v>42497</v>
      </c>
      <c r="Z119" s="46">
        <v>164400.771825</v>
      </c>
      <c r="AA119" s="46">
        <v>166401.18122343626</v>
      </c>
      <c r="AB119" s="46">
        <v>3915.5983063142403</v>
      </c>
      <c r="AC119" s="46">
        <v>-63.19035044605562</v>
      </c>
      <c r="AD119" s="46">
        <v>0</v>
      </c>
      <c r="AE119" s="46">
        <v>2685400</v>
      </c>
      <c r="AF119" s="15" t="s">
        <v>236</v>
      </c>
      <c r="AG119" t="b">
        <f t="shared" si="1"/>
        <v>1</v>
      </c>
    </row>
    <row r="120" spans="1:33" ht="12.75">
      <c r="A120" t="s">
        <v>205</v>
      </c>
      <c r="B120" s="15" t="s">
        <v>206</v>
      </c>
      <c r="C120" s="36">
        <v>35291.885</v>
      </c>
      <c r="D120" s="41">
        <v>9014</v>
      </c>
      <c r="E120" s="45">
        <v>44305.885</v>
      </c>
      <c r="F120" s="47">
        <v>9325</v>
      </c>
      <c r="G120" s="47">
        <v>12732</v>
      </c>
      <c r="H120" s="47">
        <v>4013</v>
      </c>
      <c r="I120" s="47">
        <v>1020</v>
      </c>
      <c r="J120" s="47">
        <v>0</v>
      </c>
      <c r="K120" s="48">
        <v>12</v>
      </c>
      <c r="L120" s="48">
        <v>1671</v>
      </c>
      <c r="M120" s="48">
        <v>9014</v>
      </c>
      <c r="N120" s="48">
        <v>0</v>
      </c>
      <c r="O120" s="48">
        <v>12911.395</v>
      </c>
      <c r="P120" s="48">
        <v>15100.25</v>
      </c>
      <c r="Q120" s="48">
        <v>-1430.55</v>
      </c>
      <c r="R120" s="48">
        <v>7377.830000000001</v>
      </c>
      <c r="S120" s="48">
        <v>33958.925</v>
      </c>
      <c r="T120" s="48">
        <v>44305.885</v>
      </c>
      <c r="U120" s="48">
        <v>37660.00225</v>
      </c>
      <c r="V120" s="48">
        <v>-3701.077249999995</v>
      </c>
      <c r="W120" s="48">
        <v>-2590.754074999996</v>
      </c>
      <c r="X120" s="49">
        <v>0.942</v>
      </c>
      <c r="Y120" s="50">
        <v>22301</v>
      </c>
      <c r="Z120" s="46">
        <v>41736.14367</v>
      </c>
      <c r="AA120" s="46">
        <v>42243.98419364928</v>
      </c>
      <c r="AB120" s="46">
        <v>1894.2641224003087</v>
      </c>
      <c r="AC120" s="46">
        <v>-2084.5245343599872</v>
      </c>
      <c r="AD120" s="46">
        <v>0</v>
      </c>
      <c r="AE120" s="46">
        <v>46486982</v>
      </c>
      <c r="AF120" s="15" t="s">
        <v>206</v>
      </c>
      <c r="AG120" t="b">
        <f t="shared" si="1"/>
        <v>1</v>
      </c>
    </row>
    <row r="121" spans="1:33" ht="12.75">
      <c r="A121" t="s">
        <v>233</v>
      </c>
      <c r="B121" s="15" t="s">
        <v>234</v>
      </c>
      <c r="C121" s="36">
        <v>363374.372</v>
      </c>
      <c r="D121" s="41">
        <v>45848</v>
      </c>
      <c r="E121" s="45">
        <v>409222.372</v>
      </c>
      <c r="F121" s="47">
        <v>238989</v>
      </c>
      <c r="G121" s="47">
        <v>68739</v>
      </c>
      <c r="H121" s="47">
        <v>11769</v>
      </c>
      <c r="I121" s="47">
        <v>0</v>
      </c>
      <c r="J121" s="47">
        <v>4588</v>
      </c>
      <c r="K121" s="48">
        <v>1034</v>
      </c>
      <c r="L121" s="48">
        <v>55320</v>
      </c>
      <c r="M121" s="48">
        <v>45848</v>
      </c>
      <c r="N121" s="48">
        <v>5922</v>
      </c>
      <c r="O121" s="48">
        <v>330904.1694</v>
      </c>
      <c r="P121" s="48">
        <v>72331.59999999999</v>
      </c>
      <c r="Q121" s="48">
        <v>-52934.6</v>
      </c>
      <c r="R121" s="48">
        <v>29566.4</v>
      </c>
      <c r="S121" s="48">
        <v>379867.56940000004</v>
      </c>
      <c r="T121" s="48">
        <v>409222.372</v>
      </c>
      <c r="U121" s="48">
        <v>347839.01619999995</v>
      </c>
      <c r="V121" s="48">
        <v>32028.553200000082</v>
      </c>
      <c r="W121" s="48">
        <v>22419.987240000057</v>
      </c>
      <c r="X121" s="49">
        <v>1.055</v>
      </c>
      <c r="Y121" s="50">
        <v>112962</v>
      </c>
      <c r="Z121" s="46">
        <v>431729.60245999997</v>
      </c>
      <c r="AA121" s="46">
        <v>436982.8378600347</v>
      </c>
      <c r="AB121" s="46">
        <v>3868.4056395959233</v>
      </c>
      <c r="AC121" s="46">
        <v>-110.38301716437263</v>
      </c>
      <c r="AD121" s="46">
        <v>0</v>
      </c>
      <c r="AE121" s="46">
        <v>12469086</v>
      </c>
      <c r="AF121" s="15" t="s">
        <v>234</v>
      </c>
      <c r="AG121" t="b">
        <f t="shared" si="1"/>
        <v>1</v>
      </c>
    </row>
    <row r="122" spans="1:33" ht="12.75">
      <c r="A122" t="s">
        <v>231</v>
      </c>
      <c r="B122" s="15" t="s">
        <v>232</v>
      </c>
      <c r="C122" s="36">
        <v>912793.734</v>
      </c>
      <c r="D122" s="41">
        <v>112332</v>
      </c>
      <c r="E122" s="45">
        <v>1025125.734</v>
      </c>
      <c r="F122" s="47">
        <v>522740</v>
      </c>
      <c r="G122" s="47">
        <v>61293</v>
      </c>
      <c r="H122" s="47">
        <v>33554</v>
      </c>
      <c r="I122" s="47">
        <v>0</v>
      </c>
      <c r="J122" s="47">
        <v>22154</v>
      </c>
      <c r="K122" s="48">
        <v>10714</v>
      </c>
      <c r="L122" s="48">
        <v>62930</v>
      </c>
      <c r="M122" s="48">
        <v>112332</v>
      </c>
      <c r="N122" s="48">
        <v>688</v>
      </c>
      <c r="O122" s="48">
        <v>723785.804</v>
      </c>
      <c r="P122" s="48">
        <v>99450.84999999999</v>
      </c>
      <c r="Q122" s="48">
        <v>-63182.2</v>
      </c>
      <c r="R122" s="48">
        <v>84784.1</v>
      </c>
      <c r="S122" s="48">
        <v>844838.554</v>
      </c>
      <c r="T122" s="48">
        <v>1025125.734</v>
      </c>
      <c r="U122" s="48">
        <v>871356.8739</v>
      </c>
      <c r="V122" s="48">
        <v>-26518.319900000002</v>
      </c>
      <c r="W122" s="48">
        <v>-18562.82393</v>
      </c>
      <c r="X122" s="49">
        <v>0.982</v>
      </c>
      <c r="Y122" s="50">
        <v>307207</v>
      </c>
      <c r="Z122" s="46">
        <v>1006673.470788</v>
      </c>
      <c r="AA122" s="46">
        <v>1018922.5560554607</v>
      </c>
      <c r="AB122" s="46">
        <v>3316.7296189717704</v>
      </c>
      <c r="AC122" s="46">
        <v>-662.0590377885255</v>
      </c>
      <c r="AD122" s="46">
        <v>0</v>
      </c>
      <c r="AE122" s="46">
        <v>203389171</v>
      </c>
      <c r="AF122" s="15" t="s">
        <v>232</v>
      </c>
      <c r="AG122" t="b">
        <f t="shared" si="1"/>
        <v>1</v>
      </c>
    </row>
    <row r="123" spans="1:33" ht="12.75">
      <c r="A123" t="s">
        <v>221</v>
      </c>
      <c r="B123" s="15" t="s">
        <v>222</v>
      </c>
      <c r="C123" s="36">
        <v>33664.829</v>
      </c>
      <c r="D123" s="41">
        <v>4317</v>
      </c>
      <c r="E123" s="45">
        <v>37981.829</v>
      </c>
      <c r="F123" s="47">
        <v>13939</v>
      </c>
      <c r="G123" s="47">
        <v>2724</v>
      </c>
      <c r="H123" s="47">
        <v>488</v>
      </c>
      <c r="I123" s="47">
        <v>0</v>
      </c>
      <c r="J123" s="47">
        <v>755</v>
      </c>
      <c r="K123" s="48">
        <v>135</v>
      </c>
      <c r="L123" s="48">
        <v>1583</v>
      </c>
      <c r="M123" s="48">
        <v>4317</v>
      </c>
      <c r="N123" s="48">
        <v>181</v>
      </c>
      <c r="O123" s="48">
        <v>19299.9394</v>
      </c>
      <c r="P123" s="48">
        <v>3371.95</v>
      </c>
      <c r="Q123" s="48">
        <v>-1614.1499999999999</v>
      </c>
      <c r="R123" s="48">
        <v>3400.34</v>
      </c>
      <c r="S123" s="48">
        <v>24458.0794</v>
      </c>
      <c r="T123" s="48">
        <v>37981.829</v>
      </c>
      <c r="U123" s="48">
        <v>32284.55465</v>
      </c>
      <c r="V123" s="48">
        <v>-7826.4752499999995</v>
      </c>
      <c r="W123" s="48">
        <v>-5478.5326749999995</v>
      </c>
      <c r="X123" s="49">
        <v>0.856</v>
      </c>
      <c r="Y123" s="50">
        <v>12647</v>
      </c>
      <c r="Z123" s="46">
        <v>32512.445623999996</v>
      </c>
      <c r="AA123" s="46">
        <v>32908.05326665528</v>
      </c>
      <c r="AB123" s="46">
        <v>2602.0442212900516</v>
      </c>
      <c r="AC123" s="46">
        <v>-1376.7444354702443</v>
      </c>
      <c r="AD123" s="46">
        <v>0</v>
      </c>
      <c r="AE123" s="46">
        <v>17411687</v>
      </c>
      <c r="AF123" s="15" t="s">
        <v>222</v>
      </c>
      <c r="AG123" t="b">
        <f t="shared" si="1"/>
        <v>1</v>
      </c>
    </row>
    <row r="124" spans="1:33" ht="12.75">
      <c r="A124" t="s">
        <v>223</v>
      </c>
      <c r="B124" s="15" t="s">
        <v>224</v>
      </c>
      <c r="C124" s="36">
        <v>13523.447</v>
      </c>
      <c r="D124" s="41">
        <v>2443</v>
      </c>
      <c r="E124" s="45">
        <v>15966.447</v>
      </c>
      <c r="F124" s="47">
        <v>9139</v>
      </c>
      <c r="G124" s="47">
        <v>368</v>
      </c>
      <c r="H124" s="47">
        <v>1351</v>
      </c>
      <c r="I124" s="47">
        <v>0</v>
      </c>
      <c r="J124" s="47">
        <v>0</v>
      </c>
      <c r="K124" s="48">
        <v>0</v>
      </c>
      <c r="L124" s="48">
        <v>2748</v>
      </c>
      <c r="M124" s="48">
        <v>2443</v>
      </c>
      <c r="N124" s="48">
        <v>0</v>
      </c>
      <c r="O124" s="48">
        <v>12653.859400000001</v>
      </c>
      <c r="P124" s="48">
        <v>1461.1499999999999</v>
      </c>
      <c r="Q124" s="48">
        <v>-2335.7999999999997</v>
      </c>
      <c r="R124" s="48">
        <v>1609.39</v>
      </c>
      <c r="S124" s="48">
        <v>13388.599400000001</v>
      </c>
      <c r="T124" s="48">
        <v>15966.447</v>
      </c>
      <c r="U124" s="48">
        <v>13571.479949999999</v>
      </c>
      <c r="V124" s="48">
        <v>-182.88054999999804</v>
      </c>
      <c r="W124" s="48">
        <v>-128.01638499999862</v>
      </c>
      <c r="X124" s="49">
        <v>0.992</v>
      </c>
      <c r="Y124" s="50">
        <v>7109</v>
      </c>
      <c r="Z124" s="46">
        <v>15838.715424</v>
      </c>
      <c r="AA124" s="46">
        <v>16031.439064172771</v>
      </c>
      <c r="AB124" s="46">
        <v>2255.090598420702</v>
      </c>
      <c r="AC124" s="46">
        <v>-1723.698058339594</v>
      </c>
      <c r="AD124" s="46">
        <v>0</v>
      </c>
      <c r="AE124" s="46">
        <v>12253769</v>
      </c>
      <c r="AF124" s="15" t="s">
        <v>224</v>
      </c>
      <c r="AG124" t="b">
        <f t="shared" si="1"/>
        <v>1</v>
      </c>
    </row>
    <row r="125" spans="1:33" ht="12.75">
      <c r="A125" t="s">
        <v>249</v>
      </c>
      <c r="B125" s="15" t="s">
        <v>250</v>
      </c>
      <c r="C125" s="36">
        <v>62580.15299999999</v>
      </c>
      <c r="D125" s="41">
        <v>10844</v>
      </c>
      <c r="E125" s="45">
        <v>73424.15299999999</v>
      </c>
      <c r="F125" s="47">
        <v>56139</v>
      </c>
      <c r="G125" s="47">
        <v>2319</v>
      </c>
      <c r="H125" s="47">
        <v>37406</v>
      </c>
      <c r="I125" s="47">
        <v>0</v>
      </c>
      <c r="J125" s="47">
        <v>3634</v>
      </c>
      <c r="K125" s="48">
        <v>37048</v>
      </c>
      <c r="L125" s="48">
        <v>29025</v>
      </c>
      <c r="M125" s="48">
        <v>10844</v>
      </c>
      <c r="N125" s="48">
        <v>2516</v>
      </c>
      <c r="O125" s="48">
        <v>77730.0594</v>
      </c>
      <c r="P125" s="48">
        <v>36855.15</v>
      </c>
      <c r="Q125" s="48">
        <v>-58300.65</v>
      </c>
      <c r="R125" s="48">
        <v>4283.150000000001</v>
      </c>
      <c r="S125" s="48">
        <v>60567.7094</v>
      </c>
      <c r="T125" s="48">
        <v>73424.15299999999</v>
      </c>
      <c r="U125" s="48">
        <v>62410.530049999994</v>
      </c>
      <c r="V125" s="48">
        <v>-1842.8206499999942</v>
      </c>
      <c r="W125" s="48">
        <v>-1289.974454999996</v>
      </c>
      <c r="X125" s="49">
        <v>0.982</v>
      </c>
      <c r="Y125" s="50">
        <v>19059</v>
      </c>
      <c r="Z125" s="46">
        <v>72102.51824599999</v>
      </c>
      <c r="AA125" s="46">
        <v>72979.85327033767</v>
      </c>
      <c r="AB125" s="46">
        <v>3829.1543769524988</v>
      </c>
      <c r="AC125" s="46">
        <v>-149.63427980779716</v>
      </c>
      <c r="AD125" s="46">
        <v>0</v>
      </c>
      <c r="AE125" s="46">
        <v>2851880</v>
      </c>
      <c r="AF125" s="15" t="s">
        <v>250</v>
      </c>
      <c r="AG125" t="b">
        <f t="shared" si="1"/>
        <v>1</v>
      </c>
    </row>
    <row r="126" spans="1:33" ht="12.75">
      <c r="A126" t="s">
        <v>211</v>
      </c>
      <c r="B126" s="15" t="s">
        <v>212</v>
      </c>
      <c r="C126" s="36">
        <v>51345.084</v>
      </c>
      <c r="D126" s="41">
        <v>6708</v>
      </c>
      <c r="E126" s="45">
        <v>58053.084</v>
      </c>
      <c r="F126" s="47">
        <v>37041</v>
      </c>
      <c r="G126" s="47">
        <v>9195</v>
      </c>
      <c r="H126" s="47">
        <v>2918</v>
      </c>
      <c r="I126" s="47">
        <v>2073</v>
      </c>
      <c r="J126" s="47">
        <v>0</v>
      </c>
      <c r="K126" s="48">
        <v>42</v>
      </c>
      <c r="L126" s="48">
        <v>16708</v>
      </c>
      <c r="M126" s="48">
        <v>6708</v>
      </c>
      <c r="N126" s="48">
        <v>1</v>
      </c>
      <c r="O126" s="48">
        <v>51286.9686</v>
      </c>
      <c r="P126" s="48">
        <v>12058.1</v>
      </c>
      <c r="Q126" s="48">
        <v>-14238.35</v>
      </c>
      <c r="R126" s="48">
        <v>2861.44</v>
      </c>
      <c r="S126" s="48">
        <v>51968.1586</v>
      </c>
      <c r="T126" s="48">
        <v>58053.084</v>
      </c>
      <c r="U126" s="48">
        <v>49345.1214</v>
      </c>
      <c r="V126" s="48">
        <v>2623.037199999999</v>
      </c>
      <c r="W126" s="48">
        <v>1836.126039999999</v>
      </c>
      <c r="X126" s="49">
        <v>1.032</v>
      </c>
      <c r="Y126" s="50">
        <v>18315</v>
      </c>
      <c r="Z126" s="46">
        <v>59910.78268800001</v>
      </c>
      <c r="AA126" s="46">
        <v>60639.77009740414</v>
      </c>
      <c r="AB126" s="46">
        <v>3310.9347582530245</v>
      </c>
      <c r="AC126" s="46">
        <v>-667.8538985072714</v>
      </c>
      <c r="AD126" s="46">
        <v>0</v>
      </c>
      <c r="AE126" s="46">
        <v>12231744</v>
      </c>
      <c r="AF126" s="15" t="s">
        <v>212</v>
      </c>
      <c r="AG126" t="b">
        <f t="shared" si="1"/>
        <v>1</v>
      </c>
    </row>
    <row r="127" spans="1:33" ht="12.75">
      <c r="A127" t="s">
        <v>209</v>
      </c>
      <c r="B127" s="15" t="s">
        <v>210</v>
      </c>
      <c r="C127" s="36">
        <v>33072.432</v>
      </c>
      <c r="D127" s="41">
        <v>6800</v>
      </c>
      <c r="E127" s="45">
        <v>39872.432</v>
      </c>
      <c r="F127" s="47">
        <v>21307</v>
      </c>
      <c r="G127" s="47">
        <v>3762</v>
      </c>
      <c r="H127" s="47">
        <v>1208</v>
      </c>
      <c r="I127" s="47">
        <v>774</v>
      </c>
      <c r="J127" s="47">
        <v>0</v>
      </c>
      <c r="K127" s="48">
        <v>21</v>
      </c>
      <c r="L127" s="48">
        <v>7475</v>
      </c>
      <c r="M127" s="48">
        <v>6800</v>
      </c>
      <c r="N127" s="48">
        <v>13</v>
      </c>
      <c r="O127" s="48">
        <v>29501.6722</v>
      </c>
      <c r="P127" s="48">
        <v>4882.4</v>
      </c>
      <c r="Q127" s="48">
        <v>-6382.65</v>
      </c>
      <c r="R127" s="48">
        <v>4509.25</v>
      </c>
      <c r="S127" s="48">
        <v>32510.6722</v>
      </c>
      <c r="T127" s="48">
        <v>39872.432</v>
      </c>
      <c r="U127" s="48">
        <v>33891.5672</v>
      </c>
      <c r="V127" s="48">
        <v>-1380.8949999999968</v>
      </c>
      <c r="W127" s="48">
        <v>-966.6264999999977</v>
      </c>
      <c r="X127" s="49">
        <v>0.976</v>
      </c>
      <c r="Y127" s="50">
        <v>14961</v>
      </c>
      <c r="Z127" s="46">
        <v>38915.493632</v>
      </c>
      <c r="AA127" s="46">
        <v>39389.01281528646</v>
      </c>
      <c r="AB127" s="46">
        <v>2632.7794141625873</v>
      </c>
      <c r="AC127" s="46">
        <v>-1346.0092425977086</v>
      </c>
      <c r="AD127" s="46">
        <v>0</v>
      </c>
      <c r="AE127" s="46">
        <v>20137644</v>
      </c>
      <c r="AF127" s="15" t="s">
        <v>210</v>
      </c>
      <c r="AG127" t="b">
        <f t="shared" si="1"/>
        <v>1</v>
      </c>
    </row>
    <row r="128" spans="1:33" ht="12.75">
      <c r="A128" t="s">
        <v>191</v>
      </c>
      <c r="B128" s="15" t="s">
        <v>192</v>
      </c>
      <c r="C128" s="36">
        <v>55703.098</v>
      </c>
      <c r="D128" s="41">
        <v>9184</v>
      </c>
      <c r="E128" s="45">
        <v>64887.098</v>
      </c>
      <c r="F128" s="47">
        <v>6553</v>
      </c>
      <c r="G128" s="47">
        <v>26717</v>
      </c>
      <c r="H128" s="47">
        <v>350</v>
      </c>
      <c r="I128" s="47">
        <v>1729</v>
      </c>
      <c r="J128" s="47">
        <v>-15</v>
      </c>
      <c r="K128" s="48">
        <v>101</v>
      </c>
      <c r="L128" s="48">
        <v>0</v>
      </c>
      <c r="M128" s="48">
        <v>9184</v>
      </c>
      <c r="N128" s="48">
        <v>212</v>
      </c>
      <c r="O128" s="48">
        <v>9073.283800000001</v>
      </c>
      <c r="P128" s="48">
        <v>24463.85</v>
      </c>
      <c r="Q128" s="48">
        <v>-266.05</v>
      </c>
      <c r="R128" s="48">
        <v>7806.400000000001</v>
      </c>
      <c r="S128" s="48">
        <v>41077.4838</v>
      </c>
      <c r="T128" s="48">
        <v>64887.098</v>
      </c>
      <c r="U128" s="48">
        <v>55154.033299999996</v>
      </c>
      <c r="V128" s="48">
        <v>-14076.549499999994</v>
      </c>
      <c r="W128" s="48">
        <v>-9853.584649999995</v>
      </c>
      <c r="X128" s="49">
        <v>0.848</v>
      </c>
      <c r="Y128" s="50">
        <v>22523</v>
      </c>
      <c r="Z128" s="46">
        <v>55024.259104</v>
      </c>
      <c r="AA128" s="46">
        <v>55693.78786491604</v>
      </c>
      <c r="AB128" s="46">
        <v>2472.7517588649844</v>
      </c>
      <c r="AC128" s="46">
        <v>-1506.0368978953115</v>
      </c>
      <c r="AD128" s="46">
        <v>0</v>
      </c>
      <c r="AE128" s="46">
        <v>33920469</v>
      </c>
      <c r="AF128" s="15" t="s">
        <v>192</v>
      </c>
      <c r="AG128" t="b">
        <f t="shared" si="1"/>
        <v>1</v>
      </c>
    </row>
    <row r="129" spans="1:33" ht="12.75">
      <c r="A129" t="s">
        <v>189</v>
      </c>
      <c r="B129" s="15" t="s">
        <v>190</v>
      </c>
      <c r="C129" s="36">
        <v>46547.691</v>
      </c>
      <c r="D129" s="41">
        <v>4744</v>
      </c>
      <c r="E129" s="45">
        <v>51291.691</v>
      </c>
      <c r="F129" s="47">
        <v>31341</v>
      </c>
      <c r="G129" s="47">
        <v>6527</v>
      </c>
      <c r="H129" s="47">
        <v>158</v>
      </c>
      <c r="I129" s="47">
        <v>1408</v>
      </c>
      <c r="J129" s="47">
        <v>0</v>
      </c>
      <c r="K129" s="48">
        <v>102</v>
      </c>
      <c r="L129" s="48">
        <v>17085</v>
      </c>
      <c r="M129" s="48">
        <v>4744</v>
      </c>
      <c r="N129" s="48">
        <v>0</v>
      </c>
      <c r="O129" s="48">
        <v>43394.7486</v>
      </c>
      <c r="P129" s="48">
        <v>6879.05</v>
      </c>
      <c r="Q129" s="48">
        <v>-14608.949999999999</v>
      </c>
      <c r="R129" s="48">
        <v>1127.95</v>
      </c>
      <c r="S129" s="48">
        <v>36792.798599999995</v>
      </c>
      <c r="T129" s="48">
        <v>51291.691</v>
      </c>
      <c r="U129" s="48">
        <v>43597.93735</v>
      </c>
      <c r="V129" s="48">
        <v>-6805.1387500000055</v>
      </c>
      <c r="W129" s="48">
        <v>-4763.597125000004</v>
      </c>
      <c r="X129" s="49">
        <v>0.907</v>
      </c>
      <c r="Y129" s="50">
        <v>13266</v>
      </c>
      <c r="Z129" s="46">
        <v>46521.563737000004</v>
      </c>
      <c r="AA129" s="46">
        <v>47087.63269334595</v>
      </c>
      <c r="AB129" s="46">
        <v>3549.49741394135</v>
      </c>
      <c r="AC129" s="46">
        <v>-429.2912428189461</v>
      </c>
      <c r="AD129" s="46">
        <v>0</v>
      </c>
      <c r="AE129" s="46">
        <v>5694978</v>
      </c>
      <c r="AF129" s="15" t="s">
        <v>190</v>
      </c>
      <c r="AG129" t="b">
        <f t="shared" si="1"/>
        <v>1</v>
      </c>
    </row>
    <row r="130" spans="1:33" ht="12.75">
      <c r="A130" t="s">
        <v>207</v>
      </c>
      <c r="B130" s="15" t="s">
        <v>208</v>
      </c>
      <c r="C130" s="36">
        <v>49883.66</v>
      </c>
      <c r="D130" s="41">
        <v>7647</v>
      </c>
      <c r="E130" s="45">
        <v>57530.66</v>
      </c>
      <c r="F130" s="47">
        <v>30059</v>
      </c>
      <c r="G130" s="47">
        <v>6211</v>
      </c>
      <c r="H130" s="47">
        <v>556</v>
      </c>
      <c r="I130" s="47">
        <v>0</v>
      </c>
      <c r="J130" s="47">
        <v>3985</v>
      </c>
      <c r="K130" s="48">
        <v>0</v>
      </c>
      <c r="L130" s="48">
        <v>12200</v>
      </c>
      <c r="M130" s="48">
        <v>7647</v>
      </c>
      <c r="N130" s="48">
        <v>0</v>
      </c>
      <c r="O130" s="48">
        <v>41619.6914</v>
      </c>
      <c r="P130" s="48">
        <v>9139.199999999999</v>
      </c>
      <c r="Q130" s="48">
        <v>-10370</v>
      </c>
      <c r="R130" s="48">
        <v>4425.950000000001</v>
      </c>
      <c r="S130" s="48">
        <v>44814.841400000005</v>
      </c>
      <c r="T130" s="48">
        <v>57530.66</v>
      </c>
      <c r="U130" s="48">
        <v>48901.061</v>
      </c>
      <c r="V130" s="48">
        <v>-4086.2195999999967</v>
      </c>
      <c r="W130" s="48">
        <v>-2860.3537199999973</v>
      </c>
      <c r="X130" s="49">
        <v>0.95</v>
      </c>
      <c r="Y130" s="50">
        <v>19928</v>
      </c>
      <c r="Z130" s="46">
        <v>54654.127</v>
      </c>
      <c r="AA130" s="46">
        <v>55319.152036686006</v>
      </c>
      <c r="AB130" s="46">
        <v>2775.9510255261944</v>
      </c>
      <c r="AC130" s="46">
        <v>-1202.8376312341015</v>
      </c>
      <c r="AD130" s="46">
        <v>0</v>
      </c>
      <c r="AE130" s="46">
        <v>23970148</v>
      </c>
      <c r="AF130" s="15" t="s">
        <v>208</v>
      </c>
      <c r="AG130" t="b">
        <f t="shared" si="1"/>
        <v>1</v>
      </c>
    </row>
    <row r="131" spans="1:33" ht="12.75">
      <c r="A131" t="s">
        <v>217</v>
      </c>
      <c r="B131" s="15" t="s">
        <v>218</v>
      </c>
      <c r="C131" s="36">
        <v>33314.968</v>
      </c>
      <c r="D131" s="41">
        <v>8423</v>
      </c>
      <c r="E131" s="45">
        <v>41737.968</v>
      </c>
      <c r="F131" s="47">
        <v>43241</v>
      </c>
      <c r="G131" s="47">
        <v>4566</v>
      </c>
      <c r="H131" s="47">
        <v>0</v>
      </c>
      <c r="I131" s="47">
        <v>4985</v>
      </c>
      <c r="J131" s="47">
        <v>1166</v>
      </c>
      <c r="K131" s="48">
        <v>0</v>
      </c>
      <c r="L131" s="48">
        <v>31361</v>
      </c>
      <c r="M131" s="48">
        <v>8423</v>
      </c>
      <c r="N131" s="48">
        <v>0</v>
      </c>
      <c r="O131" s="48">
        <v>59871.488600000004</v>
      </c>
      <c r="P131" s="48">
        <v>9109.449999999999</v>
      </c>
      <c r="Q131" s="48">
        <v>-26656.85</v>
      </c>
      <c r="R131" s="48">
        <v>1828.18</v>
      </c>
      <c r="S131" s="48">
        <v>44152.2686</v>
      </c>
      <c r="T131" s="48">
        <v>41737.968</v>
      </c>
      <c r="U131" s="48">
        <v>35477.2728</v>
      </c>
      <c r="V131" s="48">
        <v>8674.995800000004</v>
      </c>
      <c r="W131" s="48">
        <v>6072.497060000002</v>
      </c>
      <c r="X131" s="49">
        <v>1.145</v>
      </c>
      <c r="Y131" s="50">
        <v>12903</v>
      </c>
      <c r="Z131" s="46">
        <v>47789.97336</v>
      </c>
      <c r="AA131" s="46">
        <v>48371.476176556884</v>
      </c>
      <c r="AB131" s="46">
        <v>3748.85500864581</v>
      </c>
      <c r="AC131" s="46">
        <v>-229.933648114486</v>
      </c>
      <c r="AD131" s="46">
        <v>0</v>
      </c>
      <c r="AE131" s="46">
        <v>2966834</v>
      </c>
      <c r="AF131" s="15" t="s">
        <v>218</v>
      </c>
      <c r="AG131" t="b">
        <f t="shared" si="1"/>
        <v>1</v>
      </c>
    </row>
    <row r="132" spans="1:33" ht="12.75">
      <c r="A132" t="s">
        <v>245</v>
      </c>
      <c r="B132" s="15" t="s">
        <v>246</v>
      </c>
      <c r="C132" s="36">
        <v>148106.488</v>
      </c>
      <c r="D132" s="41">
        <v>19584</v>
      </c>
      <c r="E132" s="45">
        <v>167690.488</v>
      </c>
      <c r="F132" s="47">
        <v>78922</v>
      </c>
      <c r="G132" s="47">
        <v>12914</v>
      </c>
      <c r="H132" s="47">
        <v>1139</v>
      </c>
      <c r="I132" s="47">
        <v>0</v>
      </c>
      <c r="J132" s="47">
        <v>3364</v>
      </c>
      <c r="K132" s="48">
        <v>214</v>
      </c>
      <c r="L132" s="48">
        <v>28028</v>
      </c>
      <c r="M132" s="48">
        <v>19584</v>
      </c>
      <c r="N132" s="48">
        <v>94</v>
      </c>
      <c r="O132" s="48">
        <v>109275.40120000001</v>
      </c>
      <c r="P132" s="48">
        <v>14804.449999999999</v>
      </c>
      <c r="Q132" s="48">
        <v>-24085.6</v>
      </c>
      <c r="R132" s="48">
        <v>11881.640000000001</v>
      </c>
      <c r="S132" s="48">
        <v>111875.89120000001</v>
      </c>
      <c r="T132" s="48">
        <v>167690.488</v>
      </c>
      <c r="U132" s="48">
        <v>142536.9148</v>
      </c>
      <c r="V132" s="48">
        <v>-30661.023599999986</v>
      </c>
      <c r="W132" s="48">
        <v>-21462.716519999987</v>
      </c>
      <c r="X132" s="49">
        <v>0.872</v>
      </c>
      <c r="Y132" s="50">
        <v>42516</v>
      </c>
      <c r="Z132" s="46">
        <v>146226.10553600002</v>
      </c>
      <c r="AA132" s="46">
        <v>148005.36771685106</v>
      </c>
      <c r="AB132" s="46">
        <v>3481.168682774745</v>
      </c>
      <c r="AC132" s="46">
        <v>-497.61997398555104</v>
      </c>
      <c r="AD132" s="46">
        <v>0</v>
      </c>
      <c r="AE132" s="46">
        <v>21156811</v>
      </c>
      <c r="AF132" s="15" t="s">
        <v>246</v>
      </c>
      <c r="AG132" t="b">
        <f t="shared" si="1"/>
        <v>1</v>
      </c>
    </row>
    <row r="133" spans="1:33" ht="12.75">
      <c r="A133" t="s">
        <v>195</v>
      </c>
      <c r="B133" s="15" t="s">
        <v>196</v>
      </c>
      <c r="C133" s="36">
        <v>45526.136</v>
      </c>
      <c r="D133" s="41">
        <v>10341</v>
      </c>
      <c r="E133" s="45">
        <v>55867.136</v>
      </c>
      <c r="F133" s="47">
        <v>9164</v>
      </c>
      <c r="G133" s="47">
        <v>22314</v>
      </c>
      <c r="H133" s="47">
        <v>18247</v>
      </c>
      <c r="I133" s="47">
        <v>0</v>
      </c>
      <c r="J133" s="47">
        <v>1623</v>
      </c>
      <c r="K133" s="48">
        <v>16576</v>
      </c>
      <c r="L133" s="48">
        <v>0</v>
      </c>
      <c r="M133" s="48">
        <v>10341</v>
      </c>
      <c r="N133" s="48">
        <v>336</v>
      </c>
      <c r="O133" s="48">
        <v>12688.474400000001</v>
      </c>
      <c r="P133" s="48">
        <v>35856.4</v>
      </c>
      <c r="Q133" s="48">
        <v>-14375.199999999999</v>
      </c>
      <c r="R133" s="48">
        <v>8789.85</v>
      </c>
      <c r="S133" s="48">
        <v>42959.5244</v>
      </c>
      <c r="T133" s="48">
        <v>55867.136</v>
      </c>
      <c r="U133" s="48">
        <v>47487.065599999994</v>
      </c>
      <c r="V133" s="48">
        <v>-4527.541199999992</v>
      </c>
      <c r="W133" s="48">
        <v>-3169.2788399999945</v>
      </c>
      <c r="X133" s="49">
        <v>0.943</v>
      </c>
      <c r="Y133" s="50">
        <v>33630</v>
      </c>
      <c r="Z133" s="46">
        <v>52682.709248</v>
      </c>
      <c r="AA133" s="46">
        <v>53323.74630363478</v>
      </c>
      <c r="AB133" s="46">
        <v>1585.6005442650844</v>
      </c>
      <c r="AC133" s="46">
        <v>-2393.1881124952115</v>
      </c>
      <c r="AD133" s="46">
        <v>0</v>
      </c>
      <c r="AE133" s="46">
        <v>80482916</v>
      </c>
      <c r="AF133" s="15" t="s">
        <v>196</v>
      </c>
      <c r="AG133" t="b">
        <f t="shared" si="1"/>
        <v>1</v>
      </c>
    </row>
    <row r="134" spans="1:33" ht="12.75">
      <c r="A134" t="s">
        <v>243</v>
      </c>
      <c r="B134" s="15" t="s">
        <v>244</v>
      </c>
      <c r="C134" s="36">
        <v>83454.205</v>
      </c>
      <c r="D134" s="41">
        <v>10744</v>
      </c>
      <c r="E134" s="45">
        <v>94198.205</v>
      </c>
      <c r="F134" s="47">
        <v>55306</v>
      </c>
      <c r="G134" s="47">
        <v>18292</v>
      </c>
      <c r="H134" s="47">
        <v>4867</v>
      </c>
      <c r="I134" s="47">
        <v>0</v>
      </c>
      <c r="J134" s="47">
        <v>-552</v>
      </c>
      <c r="K134" s="48">
        <v>3901</v>
      </c>
      <c r="L134" s="48">
        <v>18713</v>
      </c>
      <c r="M134" s="48">
        <v>10744</v>
      </c>
      <c r="N134" s="48">
        <v>6481</v>
      </c>
      <c r="O134" s="48">
        <v>76576.6876</v>
      </c>
      <c r="P134" s="48">
        <v>19215.95</v>
      </c>
      <c r="Q134" s="48">
        <v>-24730.75</v>
      </c>
      <c r="R134" s="48">
        <v>5951.1900000000005</v>
      </c>
      <c r="S134" s="48">
        <v>77013.0776</v>
      </c>
      <c r="T134" s="48">
        <v>94198.205</v>
      </c>
      <c r="U134" s="48">
        <v>80068.47425</v>
      </c>
      <c r="V134" s="48">
        <v>-3055.396649999995</v>
      </c>
      <c r="W134" s="48">
        <v>-2138.7776549999967</v>
      </c>
      <c r="X134" s="49">
        <v>0.977</v>
      </c>
      <c r="Y134" s="50">
        <v>28500</v>
      </c>
      <c r="Z134" s="46">
        <v>92031.646285</v>
      </c>
      <c r="AA134" s="46">
        <v>93151.4766126705</v>
      </c>
      <c r="AB134" s="46">
        <v>3268.4728636024743</v>
      </c>
      <c r="AC134" s="46">
        <v>-710.3157931578216</v>
      </c>
      <c r="AD134" s="46">
        <v>0</v>
      </c>
      <c r="AE134" s="46">
        <v>20244000</v>
      </c>
      <c r="AF134" s="15" t="s">
        <v>244</v>
      </c>
      <c r="AG134" t="b">
        <f t="shared" si="1"/>
        <v>1</v>
      </c>
    </row>
    <row r="135" spans="1:33" ht="12.75">
      <c r="A135" t="s">
        <v>227</v>
      </c>
      <c r="B135" s="15" t="s">
        <v>228</v>
      </c>
      <c r="C135" s="36">
        <v>41426.05</v>
      </c>
      <c r="D135" s="41">
        <v>6011</v>
      </c>
      <c r="E135" s="45">
        <v>47437.05</v>
      </c>
      <c r="F135" s="47">
        <v>25193</v>
      </c>
      <c r="G135" s="47">
        <v>8763</v>
      </c>
      <c r="H135" s="47">
        <v>145</v>
      </c>
      <c r="I135" s="47">
        <v>0</v>
      </c>
      <c r="J135" s="47">
        <v>954</v>
      </c>
      <c r="K135" s="48">
        <v>28</v>
      </c>
      <c r="L135" s="48">
        <v>14941</v>
      </c>
      <c r="M135" s="48">
        <v>6011</v>
      </c>
      <c r="N135" s="48">
        <v>0</v>
      </c>
      <c r="O135" s="48">
        <v>34882.2278</v>
      </c>
      <c r="P135" s="48">
        <v>8382.699999999999</v>
      </c>
      <c r="Q135" s="48">
        <v>-12723.65</v>
      </c>
      <c r="R135" s="48">
        <v>2569.38</v>
      </c>
      <c r="S135" s="48">
        <v>33110.6578</v>
      </c>
      <c r="T135" s="48">
        <v>47437.05</v>
      </c>
      <c r="U135" s="48">
        <v>40321.4925</v>
      </c>
      <c r="V135" s="48">
        <v>-7210.834699999999</v>
      </c>
      <c r="W135" s="48">
        <v>-5047.584289999999</v>
      </c>
      <c r="X135" s="49">
        <v>0.894</v>
      </c>
      <c r="Y135" s="50">
        <v>14788</v>
      </c>
      <c r="Z135" s="46">
        <v>42408.722700000006</v>
      </c>
      <c r="AA135" s="46">
        <v>42924.74708676543</v>
      </c>
      <c r="AB135" s="46">
        <v>2902.674268783164</v>
      </c>
      <c r="AC135" s="46">
        <v>-1076.114387977132</v>
      </c>
      <c r="AD135" s="46">
        <v>0</v>
      </c>
      <c r="AE135" s="46">
        <v>15913580</v>
      </c>
      <c r="AF135" s="15" t="s">
        <v>228</v>
      </c>
      <c r="AG135" t="b">
        <f t="shared" si="1"/>
        <v>1</v>
      </c>
    </row>
    <row r="136" spans="1:33" ht="12.75">
      <c r="A136" t="s">
        <v>251</v>
      </c>
      <c r="B136" s="15" t="s">
        <v>252</v>
      </c>
      <c r="C136" s="36">
        <v>109523.00400000002</v>
      </c>
      <c r="D136" s="41">
        <v>24960</v>
      </c>
      <c r="E136" s="45">
        <v>134483.00400000002</v>
      </c>
      <c r="F136" s="47">
        <v>91470</v>
      </c>
      <c r="G136" s="47">
        <v>2451</v>
      </c>
      <c r="H136" s="47">
        <v>2434</v>
      </c>
      <c r="I136" s="47">
        <v>0</v>
      </c>
      <c r="J136" s="47">
        <v>3192</v>
      </c>
      <c r="K136" s="48">
        <v>601</v>
      </c>
      <c r="L136" s="48">
        <v>47508</v>
      </c>
      <c r="M136" s="48">
        <v>24960</v>
      </c>
      <c r="N136" s="48">
        <v>3207</v>
      </c>
      <c r="O136" s="48">
        <v>126649.36200000001</v>
      </c>
      <c r="P136" s="48">
        <v>6865.45</v>
      </c>
      <c r="Q136" s="48">
        <v>-43618.6</v>
      </c>
      <c r="R136" s="48">
        <v>13139.640000000001</v>
      </c>
      <c r="S136" s="48">
        <v>103035.852</v>
      </c>
      <c r="T136" s="48">
        <v>134483.00400000002</v>
      </c>
      <c r="U136" s="48">
        <v>114310.5534</v>
      </c>
      <c r="V136" s="48">
        <v>-11274.701400000005</v>
      </c>
      <c r="W136" s="48">
        <v>-7892.290980000003</v>
      </c>
      <c r="X136" s="49">
        <v>0.941</v>
      </c>
      <c r="Y136" s="50">
        <v>39756</v>
      </c>
      <c r="Z136" s="46">
        <v>126548.506764</v>
      </c>
      <c r="AA136" s="46">
        <v>128088.33422027405</v>
      </c>
      <c r="AB136" s="46">
        <v>3221.8617119497444</v>
      </c>
      <c r="AC136" s="46">
        <v>-756.9269448105515</v>
      </c>
      <c r="AD136" s="46">
        <v>0</v>
      </c>
      <c r="AE136" s="46">
        <v>30092388</v>
      </c>
      <c r="AF136" s="15" t="s">
        <v>252</v>
      </c>
      <c r="AG136" t="b">
        <f t="shared" si="1"/>
        <v>1</v>
      </c>
    </row>
    <row r="137" spans="1:33" ht="12.75">
      <c r="A137" t="s">
        <v>199</v>
      </c>
      <c r="B137" s="15" t="s">
        <v>200</v>
      </c>
      <c r="C137" s="36">
        <v>26960.032999999996</v>
      </c>
      <c r="D137" s="41">
        <v>6245</v>
      </c>
      <c r="E137" s="45">
        <v>33205.032999999996</v>
      </c>
      <c r="F137" s="47">
        <v>25688</v>
      </c>
      <c r="G137" s="47">
        <v>104</v>
      </c>
      <c r="H137" s="47">
        <v>232</v>
      </c>
      <c r="I137" s="47">
        <v>0</v>
      </c>
      <c r="J137" s="47">
        <v>2243</v>
      </c>
      <c r="K137" s="48">
        <v>7</v>
      </c>
      <c r="L137" s="48">
        <v>24019</v>
      </c>
      <c r="M137" s="48">
        <v>6245</v>
      </c>
      <c r="N137" s="48">
        <v>66</v>
      </c>
      <c r="O137" s="48">
        <v>35567.6048</v>
      </c>
      <c r="P137" s="48">
        <v>2192.15</v>
      </c>
      <c r="Q137" s="48">
        <v>-20478.2</v>
      </c>
      <c r="R137" s="48">
        <v>1225.02</v>
      </c>
      <c r="S137" s="48">
        <v>18506.574800000002</v>
      </c>
      <c r="T137" s="48">
        <v>33205.032999999996</v>
      </c>
      <c r="U137" s="48">
        <v>28224.278049999997</v>
      </c>
      <c r="V137" s="48">
        <v>-9717.703249999995</v>
      </c>
      <c r="W137" s="48">
        <v>-6802.3922749999965</v>
      </c>
      <c r="X137" s="49">
        <v>0.795</v>
      </c>
      <c r="Y137" s="50">
        <v>9641</v>
      </c>
      <c r="Z137" s="46">
        <v>26398.001235</v>
      </c>
      <c r="AA137" s="46">
        <v>26719.209032166775</v>
      </c>
      <c r="AB137" s="46">
        <v>2771.4146906095607</v>
      </c>
      <c r="AC137" s="46">
        <v>-1207.3739661507352</v>
      </c>
      <c r="AD137" s="46">
        <v>0</v>
      </c>
      <c r="AE137" s="46">
        <v>11640292</v>
      </c>
      <c r="AF137" s="15" t="s">
        <v>200</v>
      </c>
      <c r="AG137" t="b">
        <f t="shared" si="1"/>
        <v>1</v>
      </c>
    </row>
    <row r="138" spans="1:33" ht="12.75">
      <c r="A138" t="s">
        <v>197</v>
      </c>
      <c r="B138" s="15" t="s">
        <v>198</v>
      </c>
      <c r="C138" s="36">
        <v>44915.723</v>
      </c>
      <c r="D138" s="41">
        <v>7384</v>
      </c>
      <c r="E138" s="45">
        <v>52299.723</v>
      </c>
      <c r="F138" s="47">
        <v>27948</v>
      </c>
      <c r="G138" s="47">
        <v>11582</v>
      </c>
      <c r="H138" s="47">
        <v>989</v>
      </c>
      <c r="I138" s="47">
        <v>0</v>
      </c>
      <c r="J138" s="47">
        <v>1414</v>
      </c>
      <c r="K138" s="48">
        <v>928</v>
      </c>
      <c r="L138" s="48">
        <v>11434</v>
      </c>
      <c r="M138" s="48">
        <v>7384</v>
      </c>
      <c r="N138" s="48">
        <v>77</v>
      </c>
      <c r="O138" s="48">
        <v>38696.800800000005</v>
      </c>
      <c r="P138" s="48">
        <v>11887.25</v>
      </c>
      <c r="Q138" s="48">
        <v>-10573.15</v>
      </c>
      <c r="R138" s="48">
        <v>4332.62</v>
      </c>
      <c r="S138" s="48">
        <v>44343.520800000006</v>
      </c>
      <c r="T138" s="48">
        <v>52299.723</v>
      </c>
      <c r="U138" s="48">
        <v>44454.76455</v>
      </c>
      <c r="V138" s="48">
        <v>-111.24374999999418</v>
      </c>
      <c r="W138" s="48">
        <v>-77.87062499999593</v>
      </c>
      <c r="X138" s="49">
        <v>0.999</v>
      </c>
      <c r="Y138" s="50">
        <v>13628</v>
      </c>
      <c r="Z138" s="46">
        <v>52247.423277</v>
      </c>
      <c r="AA138" s="46">
        <v>52883.163823757546</v>
      </c>
      <c r="AB138" s="46">
        <v>3880.4787073493944</v>
      </c>
      <c r="AC138" s="46">
        <v>-98.30994941090148</v>
      </c>
      <c r="AD138" s="46">
        <v>0</v>
      </c>
      <c r="AE138" s="46">
        <v>1339768</v>
      </c>
      <c r="AF138" s="15" t="s">
        <v>198</v>
      </c>
      <c r="AG138" t="b">
        <f t="shared" si="1"/>
        <v>1</v>
      </c>
    </row>
    <row r="139" spans="1:33" ht="12.75">
      <c r="A139" t="s">
        <v>261</v>
      </c>
      <c r="B139" s="15" t="s">
        <v>262</v>
      </c>
      <c r="C139" s="36">
        <v>157662.554</v>
      </c>
      <c r="D139" s="41">
        <v>19801</v>
      </c>
      <c r="E139" s="45">
        <v>177463.554</v>
      </c>
      <c r="F139" s="47">
        <v>117650</v>
      </c>
      <c r="G139" s="47">
        <v>97504</v>
      </c>
      <c r="H139" s="47">
        <v>18635</v>
      </c>
      <c r="I139" s="47">
        <v>0</v>
      </c>
      <c r="J139" s="47">
        <v>5926</v>
      </c>
      <c r="K139" s="48">
        <v>13323</v>
      </c>
      <c r="L139" s="48">
        <v>95924</v>
      </c>
      <c r="M139" s="48">
        <v>19801</v>
      </c>
      <c r="N139" s="48">
        <v>97</v>
      </c>
      <c r="O139" s="48">
        <v>162898.19</v>
      </c>
      <c r="P139" s="48">
        <v>103755.25</v>
      </c>
      <c r="Q139" s="48">
        <v>-92942.4</v>
      </c>
      <c r="R139" s="48">
        <v>523.77</v>
      </c>
      <c r="S139" s="48">
        <v>174234.81</v>
      </c>
      <c r="T139" s="48">
        <v>177463.554</v>
      </c>
      <c r="U139" s="48">
        <v>150844.0209</v>
      </c>
      <c r="V139" s="48">
        <v>23390.789099999995</v>
      </c>
      <c r="W139" s="48">
        <v>16373.552369999996</v>
      </c>
      <c r="X139" s="49">
        <v>1.092</v>
      </c>
      <c r="Y139" s="50">
        <v>41424</v>
      </c>
      <c r="Z139" s="46">
        <v>193790.20096800002</v>
      </c>
      <c r="AA139" s="46">
        <v>196148.2175091504</v>
      </c>
      <c r="AB139" s="46">
        <v>4735.134644388528</v>
      </c>
      <c r="AC139" s="46">
        <v>756.3459876282318</v>
      </c>
      <c r="AD139" s="46">
        <v>31330876</v>
      </c>
      <c r="AE139" s="46">
        <v>0</v>
      </c>
      <c r="AF139" s="15" t="s">
        <v>262</v>
      </c>
      <c r="AG139" t="b">
        <f t="shared" si="1"/>
        <v>1</v>
      </c>
    </row>
    <row r="140" spans="1:33" ht="12.75">
      <c r="A140" t="s">
        <v>257</v>
      </c>
      <c r="B140" s="15" t="s">
        <v>258</v>
      </c>
      <c r="C140" s="36">
        <v>315397.545</v>
      </c>
      <c r="D140" s="41">
        <v>39324</v>
      </c>
      <c r="E140" s="45">
        <v>354721.545</v>
      </c>
      <c r="F140" s="47">
        <v>207949</v>
      </c>
      <c r="G140" s="47">
        <v>86912</v>
      </c>
      <c r="H140" s="47">
        <v>13273</v>
      </c>
      <c r="I140" s="47">
        <v>0</v>
      </c>
      <c r="J140" s="47">
        <v>262</v>
      </c>
      <c r="K140" s="48">
        <v>2190</v>
      </c>
      <c r="L140" s="48">
        <v>66507</v>
      </c>
      <c r="M140" s="48">
        <v>39324</v>
      </c>
      <c r="N140" s="48">
        <v>428</v>
      </c>
      <c r="O140" s="48">
        <v>287926.1854</v>
      </c>
      <c r="P140" s="48">
        <v>85379.95</v>
      </c>
      <c r="Q140" s="48">
        <v>-58756.25</v>
      </c>
      <c r="R140" s="48">
        <v>22119.210000000003</v>
      </c>
      <c r="S140" s="48">
        <v>336669.09540000005</v>
      </c>
      <c r="T140" s="48">
        <v>354721.545</v>
      </c>
      <c r="U140" s="48">
        <v>301513.31325</v>
      </c>
      <c r="V140" s="48">
        <v>35155.78215000004</v>
      </c>
      <c r="W140" s="48">
        <v>24609.047505000028</v>
      </c>
      <c r="X140" s="49">
        <v>1.069</v>
      </c>
      <c r="Y140" s="50">
        <v>93125</v>
      </c>
      <c r="Z140" s="46">
        <v>379197.33160499996</v>
      </c>
      <c r="AA140" s="46">
        <v>383811.3604662029</v>
      </c>
      <c r="AB140" s="46">
        <v>4121.464273462581</v>
      </c>
      <c r="AC140" s="46">
        <v>142.67561670228542</v>
      </c>
      <c r="AD140" s="46">
        <v>13286667</v>
      </c>
      <c r="AE140" s="46">
        <v>0</v>
      </c>
      <c r="AF140" s="15" t="s">
        <v>258</v>
      </c>
      <c r="AG140" t="b">
        <f aca="true" t="shared" si="2" ref="AG140:AG203">EXACT(B140,AF140)</f>
        <v>1</v>
      </c>
    </row>
    <row r="141" spans="1:33" ht="12.75">
      <c r="A141" t="s">
        <v>255</v>
      </c>
      <c r="B141" s="15" t="s">
        <v>256</v>
      </c>
      <c r="C141" s="36">
        <v>19824.23</v>
      </c>
      <c r="D141" s="41">
        <v>3769</v>
      </c>
      <c r="E141" s="45">
        <v>23593.23</v>
      </c>
      <c r="F141" s="47">
        <v>18603</v>
      </c>
      <c r="G141" s="47">
        <v>2167</v>
      </c>
      <c r="H141" s="47">
        <v>624</v>
      </c>
      <c r="I141" s="47">
        <v>0</v>
      </c>
      <c r="J141" s="47">
        <v>92</v>
      </c>
      <c r="K141" s="48">
        <v>20</v>
      </c>
      <c r="L141" s="48">
        <v>11799</v>
      </c>
      <c r="M141" s="48">
        <v>3769</v>
      </c>
      <c r="N141" s="48">
        <v>135</v>
      </c>
      <c r="O141" s="48">
        <v>25757.7138</v>
      </c>
      <c r="P141" s="48">
        <v>2450.5499999999997</v>
      </c>
      <c r="Q141" s="48">
        <v>-10160.9</v>
      </c>
      <c r="R141" s="48">
        <v>1197.8200000000002</v>
      </c>
      <c r="S141" s="48">
        <v>19245.183800000003</v>
      </c>
      <c r="T141" s="48">
        <v>23593.23</v>
      </c>
      <c r="U141" s="48">
        <v>20054.2455</v>
      </c>
      <c r="V141" s="48">
        <v>-809.0616999999984</v>
      </c>
      <c r="W141" s="48">
        <v>-566.3431899999988</v>
      </c>
      <c r="X141" s="49">
        <v>0.976</v>
      </c>
      <c r="Y141" s="50">
        <v>10051</v>
      </c>
      <c r="Z141" s="46">
        <v>23026.99248</v>
      </c>
      <c r="AA141" s="46">
        <v>23307.18223618768</v>
      </c>
      <c r="AB141" s="46">
        <v>2318.891875055983</v>
      </c>
      <c r="AC141" s="46">
        <v>-1659.896781704313</v>
      </c>
      <c r="AD141" s="46">
        <v>0</v>
      </c>
      <c r="AE141" s="46">
        <v>16683623</v>
      </c>
      <c r="AF141" s="15" t="s">
        <v>256</v>
      </c>
      <c r="AG141" t="b">
        <f t="shared" si="2"/>
        <v>1</v>
      </c>
    </row>
    <row r="142" spans="1:33" ht="12.75">
      <c r="A142" t="s">
        <v>265</v>
      </c>
      <c r="B142" s="15" t="s">
        <v>266</v>
      </c>
      <c r="C142" s="36">
        <v>190944.607</v>
      </c>
      <c r="D142" s="41">
        <v>23327</v>
      </c>
      <c r="E142" s="45">
        <v>214271.607</v>
      </c>
      <c r="F142" s="47">
        <v>160109</v>
      </c>
      <c r="G142" s="47">
        <v>35514</v>
      </c>
      <c r="H142" s="47">
        <v>10799</v>
      </c>
      <c r="I142" s="47">
        <v>0</v>
      </c>
      <c r="J142" s="47">
        <v>8221</v>
      </c>
      <c r="K142" s="48">
        <v>2882</v>
      </c>
      <c r="L142" s="48">
        <v>57668</v>
      </c>
      <c r="M142" s="48">
        <v>23327</v>
      </c>
      <c r="N142" s="48">
        <v>4624</v>
      </c>
      <c r="O142" s="48">
        <v>221686.92140000002</v>
      </c>
      <c r="P142" s="48">
        <v>46353.9</v>
      </c>
      <c r="Q142" s="48">
        <v>-55397.9</v>
      </c>
      <c r="R142" s="48">
        <v>10024.390000000001</v>
      </c>
      <c r="S142" s="48">
        <v>222667.31140000004</v>
      </c>
      <c r="T142" s="48">
        <v>214271.607</v>
      </c>
      <c r="U142" s="48">
        <v>182130.86594999998</v>
      </c>
      <c r="V142" s="48">
        <v>40536.44545000006</v>
      </c>
      <c r="W142" s="48">
        <v>28375.511815000038</v>
      </c>
      <c r="X142" s="49">
        <v>1.132</v>
      </c>
      <c r="Y142" s="50">
        <v>76687</v>
      </c>
      <c r="Z142" s="46">
        <v>242555.45912399996</v>
      </c>
      <c r="AA142" s="46">
        <v>245506.84563324437</v>
      </c>
      <c r="AB142" s="46">
        <v>3201.414133206989</v>
      </c>
      <c r="AC142" s="46">
        <v>-777.374523553307</v>
      </c>
      <c r="AD142" s="46">
        <v>0</v>
      </c>
      <c r="AE142" s="46">
        <v>59614520</v>
      </c>
      <c r="AF142" s="15" t="s">
        <v>266</v>
      </c>
      <c r="AG142" t="b">
        <f t="shared" si="2"/>
        <v>1</v>
      </c>
    </row>
    <row r="143" spans="1:33" ht="12.75">
      <c r="A143" t="s">
        <v>259</v>
      </c>
      <c r="B143" s="15" t="s">
        <v>260</v>
      </c>
      <c r="C143" s="36">
        <v>75640.098</v>
      </c>
      <c r="D143" s="41">
        <v>13521</v>
      </c>
      <c r="E143" s="45">
        <v>89161.098</v>
      </c>
      <c r="F143" s="47">
        <v>56337</v>
      </c>
      <c r="G143" s="47">
        <v>20331</v>
      </c>
      <c r="H143" s="47">
        <v>925</v>
      </c>
      <c r="I143" s="47">
        <v>2574</v>
      </c>
      <c r="J143" s="47">
        <v>4063</v>
      </c>
      <c r="K143" s="48">
        <v>1016</v>
      </c>
      <c r="L143" s="48">
        <v>28649</v>
      </c>
      <c r="M143" s="48">
        <v>13521</v>
      </c>
      <c r="N143" s="48">
        <v>-9</v>
      </c>
      <c r="O143" s="48">
        <v>78004.2102</v>
      </c>
      <c r="P143" s="48">
        <v>23709.05</v>
      </c>
      <c r="Q143" s="48">
        <v>-25207.6</v>
      </c>
      <c r="R143" s="48">
        <v>6622.52</v>
      </c>
      <c r="S143" s="48">
        <v>83128.1802</v>
      </c>
      <c r="T143" s="48">
        <v>89161.098</v>
      </c>
      <c r="U143" s="48">
        <v>75786.93329999999</v>
      </c>
      <c r="V143" s="48">
        <v>7341.246900000013</v>
      </c>
      <c r="W143" s="48">
        <v>5138.872830000008</v>
      </c>
      <c r="X143" s="49">
        <v>1.058</v>
      </c>
      <c r="Y143" s="50">
        <v>23464</v>
      </c>
      <c r="Z143" s="46">
        <v>94332.441684</v>
      </c>
      <c r="AA143" s="46">
        <v>95480.26782147693</v>
      </c>
      <c r="AB143" s="46">
        <v>4069.223824645283</v>
      </c>
      <c r="AC143" s="46">
        <v>90.4351678849871</v>
      </c>
      <c r="AD143" s="46">
        <v>2121971</v>
      </c>
      <c r="AE143" s="46">
        <v>0</v>
      </c>
      <c r="AF143" s="15" t="s">
        <v>260</v>
      </c>
      <c r="AG143" t="b">
        <f t="shared" si="2"/>
        <v>1</v>
      </c>
    </row>
    <row r="144" spans="1:33" ht="12.75">
      <c r="A144" t="s">
        <v>263</v>
      </c>
      <c r="B144" s="15" t="s">
        <v>264</v>
      </c>
      <c r="C144" s="36">
        <v>159414.783</v>
      </c>
      <c r="D144" s="41">
        <v>22661</v>
      </c>
      <c r="E144" s="45">
        <v>182075.783</v>
      </c>
      <c r="F144" s="47">
        <v>92764</v>
      </c>
      <c r="G144" s="47">
        <v>10822</v>
      </c>
      <c r="H144" s="47">
        <v>5137</v>
      </c>
      <c r="I144" s="47">
        <v>0</v>
      </c>
      <c r="J144" s="47">
        <v>4068</v>
      </c>
      <c r="K144" s="48">
        <v>3446</v>
      </c>
      <c r="L144" s="48">
        <v>38517</v>
      </c>
      <c r="M144" s="48">
        <v>22661</v>
      </c>
      <c r="N144" s="48">
        <v>1302</v>
      </c>
      <c r="O144" s="48">
        <v>128441.0344</v>
      </c>
      <c r="P144" s="48">
        <v>17022.95</v>
      </c>
      <c r="Q144" s="48">
        <v>-36775.25</v>
      </c>
      <c r="R144" s="48">
        <v>12713.960000000001</v>
      </c>
      <c r="S144" s="48">
        <v>121402.69440000001</v>
      </c>
      <c r="T144" s="48">
        <v>182075.783</v>
      </c>
      <c r="U144" s="48">
        <v>154764.41555</v>
      </c>
      <c r="V144" s="48">
        <v>-33361.72115</v>
      </c>
      <c r="W144" s="48">
        <v>-23353.204804999998</v>
      </c>
      <c r="X144" s="49">
        <v>0.872</v>
      </c>
      <c r="Y144" s="50">
        <v>59099</v>
      </c>
      <c r="Z144" s="46">
        <v>158770.082776</v>
      </c>
      <c r="AA144" s="46">
        <v>160701.97860744837</v>
      </c>
      <c r="AB144" s="46">
        <v>2719.1996244851584</v>
      </c>
      <c r="AC144" s="46">
        <v>-1259.5890322751375</v>
      </c>
      <c r="AD144" s="46">
        <v>0</v>
      </c>
      <c r="AE144" s="46">
        <v>74440452</v>
      </c>
      <c r="AF144" s="15" t="s">
        <v>264</v>
      </c>
      <c r="AG144" t="b">
        <f t="shared" si="2"/>
        <v>1</v>
      </c>
    </row>
    <row r="145" spans="1:33" ht="12.75">
      <c r="A145" t="s">
        <v>289</v>
      </c>
      <c r="B145" s="15" t="s">
        <v>290</v>
      </c>
      <c r="C145" s="36">
        <v>89381.495</v>
      </c>
      <c r="D145" s="41">
        <v>8267</v>
      </c>
      <c r="E145" s="45">
        <v>97648.495</v>
      </c>
      <c r="F145" s="47">
        <v>65649</v>
      </c>
      <c r="G145" s="47">
        <v>30195</v>
      </c>
      <c r="H145" s="47">
        <v>2434</v>
      </c>
      <c r="I145" s="47">
        <v>0</v>
      </c>
      <c r="J145" s="47">
        <v>4652</v>
      </c>
      <c r="K145" s="48">
        <v>658</v>
      </c>
      <c r="L145" s="48">
        <v>26214</v>
      </c>
      <c r="M145" s="48">
        <v>8267</v>
      </c>
      <c r="N145" s="48">
        <v>1223</v>
      </c>
      <c r="O145" s="48">
        <v>90897.6054</v>
      </c>
      <c r="P145" s="48">
        <v>31688.85</v>
      </c>
      <c r="Q145" s="48">
        <v>-23880.75</v>
      </c>
      <c r="R145" s="48">
        <v>2570.57</v>
      </c>
      <c r="S145" s="48">
        <v>101276.27540000001</v>
      </c>
      <c r="T145" s="48">
        <v>97648.495</v>
      </c>
      <c r="U145" s="48">
        <v>83001.22075</v>
      </c>
      <c r="V145" s="48">
        <v>18275.05465000002</v>
      </c>
      <c r="W145" s="48">
        <v>12792.538255000014</v>
      </c>
      <c r="X145" s="49">
        <v>1.131</v>
      </c>
      <c r="Y145" s="50">
        <v>27815</v>
      </c>
      <c r="Z145" s="46">
        <v>110440.447845</v>
      </c>
      <c r="AA145" s="46">
        <v>111784.27432089888</v>
      </c>
      <c r="AB145" s="46">
        <v>4018.848618403699</v>
      </c>
      <c r="AC145" s="46">
        <v>40.05996164340331</v>
      </c>
      <c r="AD145" s="46">
        <v>1114268</v>
      </c>
      <c r="AE145" s="46">
        <v>0</v>
      </c>
      <c r="AF145" s="15" t="s">
        <v>290</v>
      </c>
      <c r="AG145" t="b">
        <f t="shared" si="2"/>
        <v>1</v>
      </c>
    </row>
    <row r="146" spans="1:33" ht="12.75">
      <c r="A146" t="s">
        <v>343</v>
      </c>
      <c r="B146" s="15" t="s">
        <v>344</v>
      </c>
      <c r="C146" s="36">
        <v>154171.784</v>
      </c>
      <c r="D146" s="41">
        <v>32714</v>
      </c>
      <c r="E146" s="45">
        <v>186885.784</v>
      </c>
      <c r="F146" s="47">
        <v>164940</v>
      </c>
      <c r="G146" s="47">
        <v>8307</v>
      </c>
      <c r="H146" s="47">
        <v>4366</v>
      </c>
      <c r="I146" s="47">
        <v>0</v>
      </c>
      <c r="J146" s="47">
        <v>5289</v>
      </c>
      <c r="K146" s="48">
        <v>907</v>
      </c>
      <c r="L146" s="48">
        <v>103225</v>
      </c>
      <c r="M146" s="48">
        <v>32714</v>
      </c>
      <c r="N146" s="48">
        <v>1507</v>
      </c>
      <c r="O146" s="48">
        <v>228375.924</v>
      </c>
      <c r="P146" s="48">
        <v>15267.699999999999</v>
      </c>
      <c r="Q146" s="48">
        <v>-89793.15</v>
      </c>
      <c r="R146" s="48">
        <v>10258.650000000001</v>
      </c>
      <c r="S146" s="48">
        <v>164109.12399999998</v>
      </c>
      <c r="T146" s="48">
        <v>186885.784</v>
      </c>
      <c r="U146" s="48">
        <v>158852.91640000002</v>
      </c>
      <c r="V146" s="48">
        <v>5256.207599999965</v>
      </c>
      <c r="W146" s="48">
        <v>3679.3453199999753</v>
      </c>
      <c r="X146" s="49">
        <v>1.02</v>
      </c>
      <c r="Y146" s="50">
        <v>38298</v>
      </c>
      <c r="Z146" s="46">
        <v>190623.49968</v>
      </c>
      <c r="AA146" s="46">
        <v>192942.98416957766</v>
      </c>
      <c r="AB146" s="46">
        <v>5037.938904631513</v>
      </c>
      <c r="AC146" s="46">
        <v>1059.1502478712168</v>
      </c>
      <c r="AD146" s="46">
        <v>40563336</v>
      </c>
      <c r="AE146" s="46">
        <v>0</v>
      </c>
      <c r="AF146" s="15" t="s">
        <v>344</v>
      </c>
      <c r="AG146" t="b">
        <f t="shared" si="2"/>
        <v>1</v>
      </c>
    </row>
    <row r="147" spans="1:33" ht="12.75">
      <c r="A147" t="s">
        <v>307</v>
      </c>
      <c r="B147" s="15" t="s">
        <v>308</v>
      </c>
      <c r="C147" s="36">
        <v>36075.025</v>
      </c>
      <c r="D147" s="41">
        <v>4821</v>
      </c>
      <c r="E147" s="45">
        <v>40896.025</v>
      </c>
      <c r="F147" s="47">
        <v>16528</v>
      </c>
      <c r="G147" s="47">
        <v>6240</v>
      </c>
      <c r="H147" s="47">
        <v>278</v>
      </c>
      <c r="I147" s="47">
        <v>0</v>
      </c>
      <c r="J147" s="47">
        <v>1735</v>
      </c>
      <c r="K147" s="48">
        <v>7</v>
      </c>
      <c r="L147" s="48">
        <v>6861</v>
      </c>
      <c r="M147" s="48">
        <v>4821</v>
      </c>
      <c r="N147" s="48">
        <v>0</v>
      </c>
      <c r="O147" s="48">
        <v>22884.6688</v>
      </c>
      <c r="P147" s="48">
        <v>7015.05</v>
      </c>
      <c r="Q147" s="48">
        <v>-5837.8</v>
      </c>
      <c r="R147" s="48">
        <v>2931.48</v>
      </c>
      <c r="S147" s="48">
        <v>26993.3988</v>
      </c>
      <c r="T147" s="48">
        <v>40896.025</v>
      </c>
      <c r="U147" s="48">
        <v>34761.621250000004</v>
      </c>
      <c r="V147" s="48">
        <v>-7768.222450000005</v>
      </c>
      <c r="W147" s="48">
        <v>-5437.755715000003</v>
      </c>
      <c r="X147" s="49">
        <v>0.867</v>
      </c>
      <c r="Y147" s="50">
        <v>9608</v>
      </c>
      <c r="Z147" s="46">
        <v>35456.853675</v>
      </c>
      <c r="AA147" s="46">
        <v>35888.28853107202</v>
      </c>
      <c r="AB147" s="46">
        <v>3735.2506797535407</v>
      </c>
      <c r="AC147" s="46">
        <v>-243.53797700675523</v>
      </c>
      <c r="AD147" s="46">
        <v>0</v>
      </c>
      <c r="AE147" s="46">
        <v>2339913</v>
      </c>
      <c r="AF147" s="15" t="s">
        <v>308</v>
      </c>
      <c r="AG147" t="b">
        <f t="shared" si="2"/>
        <v>1</v>
      </c>
    </row>
    <row r="148" spans="1:33" ht="12.75">
      <c r="A148" t="s">
        <v>295</v>
      </c>
      <c r="B148" s="15" t="s">
        <v>296</v>
      </c>
      <c r="C148" s="36">
        <v>16063.953000000001</v>
      </c>
      <c r="D148" s="41">
        <v>3774</v>
      </c>
      <c r="E148" s="45">
        <v>19837.953</v>
      </c>
      <c r="F148" s="47">
        <v>9463</v>
      </c>
      <c r="G148" s="47">
        <v>9691</v>
      </c>
      <c r="H148" s="47">
        <v>236</v>
      </c>
      <c r="I148" s="47">
        <v>1557</v>
      </c>
      <c r="J148" s="47">
        <v>0</v>
      </c>
      <c r="K148" s="48">
        <v>2</v>
      </c>
      <c r="L148" s="48">
        <v>5560</v>
      </c>
      <c r="M148" s="48">
        <v>3774</v>
      </c>
      <c r="N148" s="48">
        <v>0</v>
      </c>
      <c r="O148" s="48">
        <v>13102.4698</v>
      </c>
      <c r="P148" s="48">
        <v>9761.4</v>
      </c>
      <c r="Q148" s="48">
        <v>-4727.7</v>
      </c>
      <c r="R148" s="48">
        <v>2262.7000000000003</v>
      </c>
      <c r="S148" s="48">
        <v>20398.8698</v>
      </c>
      <c r="T148" s="48">
        <v>19837.953</v>
      </c>
      <c r="U148" s="48">
        <v>16862.26005</v>
      </c>
      <c r="V148" s="48">
        <v>3536.6097499999996</v>
      </c>
      <c r="W148" s="48">
        <v>2475.6268249999994</v>
      </c>
      <c r="X148" s="49">
        <v>1.125</v>
      </c>
      <c r="Y148" s="50">
        <v>8482</v>
      </c>
      <c r="Z148" s="46">
        <v>22317.697125000002</v>
      </c>
      <c r="AA148" s="46">
        <v>22589.256258115427</v>
      </c>
      <c r="AB148" s="46">
        <v>2663.1992758919387</v>
      </c>
      <c r="AC148" s="46">
        <v>-1315.5893808683572</v>
      </c>
      <c r="AD148" s="46">
        <v>0</v>
      </c>
      <c r="AE148" s="46">
        <v>11158829</v>
      </c>
      <c r="AF148" s="15" t="s">
        <v>296</v>
      </c>
      <c r="AG148" t="b">
        <f t="shared" si="2"/>
        <v>1</v>
      </c>
    </row>
    <row r="149" spans="1:33" ht="12.75">
      <c r="A149" t="s">
        <v>345</v>
      </c>
      <c r="B149" s="15" t="s">
        <v>346</v>
      </c>
      <c r="C149" s="36">
        <v>405706.508</v>
      </c>
      <c r="D149" s="41">
        <v>52194</v>
      </c>
      <c r="E149" s="45">
        <v>457900.508</v>
      </c>
      <c r="F149" s="47">
        <v>250434</v>
      </c>
      <c r="G149" s="47">
        <v>96002</v>
      </c>
      <c r="H149" s="47">
        <v>244872</v>
      </c>
      <c r="I149" s="47">
        <v>0</v>
      </c>
      <c r="J149" s="47">
        <v>23892</v>
      </c>
      <c r="K149" s="48">
        <v>235232</v>
      </c>
      <c r="L149" s="48">
        <v>104055</v>
      </c>
      <c r="M149" s="48">
        <v>52194</v>
      </c>
      <c r="N149" s="48">
        <v>6580</v>
      </c>
      <c r="O149" s="48">
        <v>346750.9164</v>
      </c>
      <c r="P149" s="48">
        <v>310051.1</v>
      </c>
      <c r="Q149" s="48">
        <v>-293986.95</v>
      </c>
      <c r="R149" s="48">
        <v>26675.550000000003</v>
      </c>
      <c r="S149" s="48">
        <v>389490.6164</v>
      </c>
      <c r="T149" s="48">
        <v>457900.508</v>
      </c>
      <c r="U149" s="48">
        <v>389215.43179999996</v>
      </c>
      <c r="V149" s="48">
        <v>275.1846000000369</v>
      </c>
      <c r="W149" s="48">
        <v>192.6292200000258</v>
      </c>
      <c r="X149" s="49">
        <v>1</v>
      </c>
      <c r="Y149" s="50">
        <v>104650</v>
      </c>
      <c r="Z149" s="46">
        <v>457900.508</v>
      </c>
      <c r="AA149" s="46">
        <v>463472.1879232973</v>
      </c>
      <c r="AB149" s="46">
        <v>4428.783448860939</v>
      </c>
      <c r="AC149" s="46">
        <v>449.9947921006428</v>
      </c>
      <c r="AD149" s="46">
        <v>47091955</v>
      </c>
      <c r="AE149" s="46">
        <v>0</v>
      </c>
      <c r="AF149" s="15" t="s">
        <v>346</v>
      </c>
      <c r="AG149" t="b">
        <f t="shared" si="2"/>
        <v>1</v>
      </c>
    </row>
    <row r="150" spans="1:33" ht="12.75">
      <c r="A150" t="s">
        <v>285</v>
      </c>
      <c r="B150" s="15" t="s">
        <v>286</v>
      </c>
      <c r="C150" s="36">
        <v>19890.989</v>
      </c>
      <c r="D150" s="41">
        <v>1190</v>
      </c>
      <c r="E150" s="45">
        <v>21080.989</v>
      </c>
      <c r="F150" s="47">
        <v>15587</v>
      </c>
      <c r="G150" s="47">
        <v>1759</v>
      </c>
      <c r="H150" s="47">
        <v>396</v>
      </c>
      <c r="I150" s="47">
        <v>0</v>
      </c>
      <c r="J150" s="47">
        <v>913</v>
      </c>
      <c r="K150" s="48">
        <v>686</v>
      </c>
      <c r="L150" s="48">
        <v>8508</v>
      </c>
      <c r="M150" s="48">
        <v>1190</v>
      </c>
      <c r="N150" s="48">
        <v>87</v>
      </c>
      <c r="O150" s="48">
        <v>21581.7602</v>
      </c>
      <c r="P150" s="48">
        <v>2607.7999999999997</v>
      </c>
      <c r="Q150" s="48">
        <v>-7888.849999999999</v>
      </c>
      <c r="R150" s="48">
        <v>-434.86</v>
      </c>
      <c r="S150" s="48">
        <v>15865.8502</v>
      </c>
      <c r="T150" s="48">
        <v>21080.989</v>
      </c>
      <c r="U150" s="48">
        <v>17918.840650000002</v>
      </c>
      <c r="V150" s="48">
        <v>-2052.990450000001</v>
      </c>
      <c r="W150" s="48">
        <v>-1437.0933150000008</v>
      </c>
      <c r="X150" s="49">
        <v>0.932</v>
      </c>
      <c r="Y150" s="50">
        <v>4652</v>
      </c>
      <c r="Z150" s="46">
        <v>19647.481748000002</v>
      </c>
      <c r="AA150" s="46">
        <v>19886.55001214502</v>
      </c>
      <c r="AB150" s="46">
        <v>4274.838781630486</v>
      </c>
      <c r="AC150" s="46">
        <v>296.05012487018985</v>
      </c>
      <c r="AD150" s="46">
        <v>1377225</v>
      </c>
      <c r="AE150" s="46">
        <v>0</v>
      </c>
      <c r="AF150" s="15" t="s">
        <v>286</v>
      </c>
      <c r="AG150" t="b">
        <f t="shared" si="2"/>
        <v>1</v>
      </c>
    </row>
    <row r="151" spans="1:33" ht="12.75">
      <c r="A151" t="s">
        <v>299</v>
      </c>
      <c r="B151" s="15" t="s">
        <v>300</v>
      </c>
      <c r="C151" s="36">
        <v>15474.777999999998</v>
      </c>
      <c r="D151" s="41">
        <v>2969</v>
      </c>
      <c r="E151" s="45">
        <v>18443.778</v>
      </c>
      <c r="F151" s="47">
        <v>11703</v>
      </c>
      <c r="G151" s="47">
        <v>1901</v>
      </c>
      <c r="H151" s="47">
        <v>485</v>
      </c>
      <c r="I151" s="47">
        <v>0</v>
      </c>
      <c r="J151" s="47">
        <v>317</v>
      </c>
      <c r="K151" s="48">
        <v>150</v>
      </c>
      <c r="L151" s="48">
        <v>6955</v>
      </c>
      <c r="M151" s="48">
        <v>2969</v>
      </c>
      <c r="N151" s="48">
        <v>0</v>
      </c>
      <c r="O151" s="48">
        <v>16203.9738</v>
      </c>
      <c r="P151" s="48">
        <v>2297.5499999999997</v>
      </c>
      <c r="Q151" s="48">
        <v>-6039.25</v>
      </c>
      <c r="R151" s="48">
        <v>1341.3000000000002</v>
      </c>
      <c r="S151" s="48">
        <v>13803.573799999998</v>
      </c>
      <c r="T151" s="48">
        <v>18443.778</v>
      </c>
      <c r="U151" s="48">
        <v>15677.211299999999</v>
      </c>
      <c r="V151" s="48">
        <v>-1873.6375000000007</v>
      </c>
      <c r="W151" s="48">
        <v>-1311.5462500000003</v>
      </c>
      <c r="X151" s="49">
        <v>0.929</v>
      </c>
      <c r="Y151" s="50">
        <v>5493</v>
      </c>
      <c r="Z151" s="46">
        <v>17134.269762</v>
      </c>
      <c r="AA151" s="46">
        <v>17342.757556106786</v>
      </c>
      <c r="AB151" s="46">
        <v>3157.246960878716</v>
      </c>
      <c r="AC151" s="46">
        <v>-821.5416958815799</v>
      </c>
      <c r="AD151" s="46">
        <v>0</v>
      </c>
      <c r="AE151" s="46">
        <v>4512729</v>
      </c>
      <c r="AF151" s="15" t="s">
        <v>300</v>
      </c>
      <c r="AG151" t="b">
        <f t="shared" si="2"/>
        <v>1</v>
      </c>
    </row>
    <row r="152" spans="1:33" ht="12.75">
      <c r="A152" t="s">
        <v>363</v>
      </c>
      <c r="B152" s="15" t="s">
        <v>364</v>
      </c>
      <c r="C152" s="36">
        <v>113703.99300000002</v>
      </c>
      <c r="D152" s="41">
        <v>21986</v>
      </c>
      <c r="E152" s="45">
        <v>135689.99300000002</v>
      </c>
      <c r="F152" s="47">
        <v>98972</v>
      </c>
      <c r="G152" s="47">
        <v>12410</v>
      </c>
      <c r="H152" s="47">
        <v>1456</v>
      </c>
      <c r="I152" s="47">
        <v>4547</v>
      </c>
      <c r="J152" s="47">
        <v>-142</v>
      </c>
      <c r="K152" s="48">
        <v>348</v>
      </c>
      <c r="L152" s="48">
        <v>50103</v>
      </c>
      <c r="M152" s="48">
        <v>21986</v>
      </c>
      <c r="N152" s="48">
        <v>923</v>
      </c>
      <c r="O152" s="48">
        <v>137036.6312</v>
      </c>
      <c r="P152" s="48">
        <v>15530.35</v>
      </c>
      <c r="Q152" s="48">
        <v>-43667.9</v>
      </c>
      <c r="R152" s="48">
        <v>10170.59</v>
      </c>
      <c r="S152" s="48">
        <v>119069.6712</v>
      </c>
      <c r="T152" s="48">
        <v>135689.99300000002</v>
      </c>
      <c r="U152" s="48">
        <v>115336.49405000001</v>
      </c>
      <c r="V152" s="48">
        <v>3733.1771499999886</v>
      </c>
      <c r="W152" s="48">
        <v>2613.224004999992</v>
      </c>
      <c r="X152" s="49">
        <v>1.019</v>
      </c>
      <c r="Y152" s="50">
        <v>31624</v>
      </c>
      <c r="Z152" s="46">
        <v>138268.102867</v>
      </c>
      <c r="AA152" s="46">
        <v>139950.53300043955</v>
      </c>
      <c r="AB152" s="46">
        <v>4425.453231736642</v>
      </c>
      <c r="AC152" s="46">
        <v>446.6645749763461</v>
      </c>
      <c r="AD152" s="46">
        <v>14125321</v>
      </c>
      <c r="AE152" s="46">
        <v>0</v>
      </c>
      <c r="AF152" s="15" t="s">
        <v>364</v>
      </c>
      <c r="AG152" t="b">
        <f t="shared" si="2"/>
        <v>1</v>
      </c>
    </row>
    <row r="153" spans="1:33" ht="12.75">
      <c r="A153" t="s">
        <v>287</v>
      </c>
      <c r="B153" s="15" t="s">
        <v>288</v>
      </c>
      <c r="C153" s="36">
        <v>23635.049</v>
      </c>
      <c r="D153" s="41">
        <v>1022</v>
      </c>
      <c r="E153" s="45">
        <v>24657.049</v>
      </c>
      <c r="F153" s="47">
        <v>9665</v>
      </c>
      <c r="G153" s="47">
        <v>4086</v>
      </c>
      <c r="H153" s="47">
        <v>177</v>
      </c>
      <c r="I153" s="47">
        <v>0</v>
      </c>
      <c r="J153" s="47">
        <v>1593</v>
      </c>
      <c r="K153" s="48">
        <v>123</v>
      </c>
      <c r="L153" s="48">
        <v>3726</v>
      </c>
      <c r="M153" s="48">
        <v>1022</v>
      </c>
      <c r="N153" s="48">
        <v>0</v>
      </c>
      <c r="O153" s="48">
        <v>13382.159</v>
      </c>
      <c r="P153" s="48">
        <v>4977.599999999999</v>
      </c>
      <c r="Q153" s="48">
        <v>-3271.65</v>
      </c>
      <c r="R153" s="48">
        <v>235.28000000000003</v>
      </c>
      <c r="S153" s="48">
        <v>15323.389000000001</v>
      </c>
      <c r="T153" s="48">
        <v>24657.049</v>
      </c>
      <c r="U153" s="48">
        <v>20958.49165</v>
      </c>
      <c r="V153" s="48">
        <v>-5635.102649999999</v>
      </c>
      <c r="W153" s="48">
        <v>-3944.571854999999</v>
      </c>
      <c r="X153" s="49">
        <v>0.84</v>
      </c>
      <c r="Y153" s="50">
        <v>6554</v>
      </c>
      <c r="Z153" s="46">
        <v>20711.921159999998</v>
      </c>
      <c r="AA153" s="46">
        <v>20963.941398641204</v>
      </c>
      <c r="AB153" s="46">
        <v>3198.6483672018926</v>
      </c>
      <c r="AC153" s="46">
        <v>-780.1402895584033</v>
      </c>
      <c r="AD153" s="46">
        <v>0</v>
      </c>
      <c r="AE153" s="46">
        <v>5113039</v>
      </c>
      <c r="AF153" s="15" t="s">
        <v>288</v>
      </c>
      <c r="AG153" t="b">
        <f t="shared" si="2"/>
        <v>1</v>
      </c>
    </row>
    <row r="154" spans="1:33" ht="12.75">
      <c r="A154" t="s">
        <v>297</v>
      </c>
      <c r="B154" s="15" t="s">
        <v>298</v>
      </c>
      <c r="C154" s="36">
        <v>26655.358</v>
      </c>
      <c r="D154" s="41">
        <v>5201</v>
      </c>
      <c r="E154" s="45">
        <v>31856.358</v>
      </c>
      <c r="F154" s="47">
        <v>23761</v>
      </c>
      <c r="G154" s="47">
        <v>4507</v>
      </c>
      <c r="H154" s="47">
        <v>388</v>
      </c>
      <c r="I154" s="47">
        <v>0</v>
      </c>
      <c r="J154" s="47">
        <v>2822</v>
      </c>
      <c r="K154" s="48">
        <v>159</v>
      </c>
      <c r="L154" s="48">
        <v>20707</v>
      </c>
      <c r="M154" s="48">
        <v>5201</v>
      </c>
      <c r="N154" s="48">
        <v>343</v>
      </c>
      <c r="O154" s="48">
        <v>32899.4806</v>
      </c>
      <c r="P154" s="48">
        <v>6559.45</v>
      </c>
      <c r="Q154" s="48">
        <v>-18027.649999999998</v>
      </c>
      <c r="R154" s="48">
        <v>900.6600000000001</v>
      </c>
      <c r="S154" s="48">
        <v>22331.940600000005</v>
      </c>
      <c r="T154" s="48">
        <v>31856.358</v>
      </c>
      <c r="U154" s="48">
        <v>27077.9043</v>
      </c>
      <c r="V154" s="48">
        <v>-4745.963699999993</v>
      </c>
      <c r="W154" s="48">
        <v>-3322.174589999995</v>
      </c>
      <c r="X154" s="49">
        <v>0.896</v>
      </c>
      <c r="Y154" s="50">
        <v>5643</v>
      </c>
      <c r="Z154" s="46">
        <v>28543.296768</v>
      </c>
      <c r="AA154" s="46">
        <v>28890.608270757675</v>
      </c>
      <c r="AB154" s="46">
        <v>5119.725016969285</v>
      </c>
      <c r="AC154" s="46">
        <v>1140.9363602089893</v>
      </c>
      <c r="AD154" s="46">
        <v>6438304</v>
      </c>
      <c r="AE154" s="46">
        <v>0</v>
      </c>
      <c r="AF154" s="15" t="s">
        <v>298</v>
      </c>
      <c r="AG154" t="b">
        <f t="shared" si="2"/>
        <v>1</v>
      </c>
    </row>
    <row r="155" spans="1:33" ht="12.75">
      <c r="A155" t="s">
        <v>303</v>
      </c>
      <c r="B155" s="15" t="s">
        <v>304</v>
      </c>
      <c r="C155" s="36">
        <v>20014.084</v>
      </c>
      <c r="D155" s="41">
        <v>2402</v>
      </c>
      <c r="E155" s="45">
        <v>22416.084</v>
      </c>
      <c r="F155" s="47">
        <v>15498</v>
      </c>
      <c r="G155" s="47">
        <v>362</v>
      </c>
      <c r="H155" s="47">
        <v>163</v>
      </c>
      <c r="I155" s="47">
        <v>0</v>
      </c>
      <c r="J155" s="47">
        <v>2100</v>
      </c>
      <c r="K155" s="48">
        <v>10</v>
      </c>
      <c r="L155" s="48">
        <v>6188</v>
      </c>
      <c r="M155" s="48">
        <v>2402</v>
      </c>
      <c r="N155" s="48">
        <v>0</v>
      </c>
      <c r="O155" s="48">
        <v>21458.5308</v>
      </c>
      <c r="P155" s="48">
        <v>2231.25</v>
      </c>
      <c r="Q155" s="48">
        <v>-5268.3</v>
      </c>
      <c r="R155" s="48">
        <v>989.7400000000001</v>
      </c>
      <c r="S155" s="48">
        <v>19411.220800000003</v>
      </c>
      <c r="T155" s="48">
        <v>22416.084</v>
      </c>
      <c r="U155" s="48">
        <v>19053.6714</v>
      </c>
      <c r="V155" s="48">
        <v>357.5494000000035</v>
      </c>
      <c r="W155" s="48">
        <v>250.28458000000245</v>
      </c>
      <c r="X155" s="49">
        <v>1.011</v>
      </c>
      <c r="Y155" s="50">
        <v>5223</v>
      </c>
      <c r="Z155" s="46">
        <v>22662.660923999996</v>
      </c>
      <c r="AA155" s="46">
        <v>22938.417536348516</v>
      </c>
      <c r="AB155" s="46">
        <v>4391.80883330433</v>
      </c>
      <c r="AC155" s="46">
        <v>413.0201765440338</v>
      </c>
      <c r="AD155" s="46">
        <v>2157204</v>
      </c>
      <c r="AE155" s="46">
        <v>0</v>
      </c>
      <c r="AF155" s="15" t="s">
        <v>304</v>
      </c>
      <c r="AG155" t="b">
        <f t="shared" si="2"/>
        <v>1</v>
      </c>
    </row>
    <row r="156" spans="1:33" ht="12.75">
      <c r="A156" t="s">
        <v>327</v>
      </c>
      <c r="B156" s="15" t="s">
        <v>328</v>
      </c>
      <c r="C156" s="36">
        <v>1642458.702</v>
      </c>
      <c r="D156" s="41">
        <v>192300</v>
      </c>
      <c r="E156" s="45">
        <v>1834758.702</v>
      </c>
      <c r="F156" s="47">
        <v>1075276</v>
      </c>
      <c r="G156" s="47">
        <v>464723</v>
      </c>
      <c r="H156" s="47">
        <v>369956</v>
      </c>
      <c r="I156" s="47">
        <v>0</v>
      </c>
      <c r="J156" s="47">
        <v>56296</v>
      </c>
      <c r="K156" s="48">
        <v>323834</v>
      </c>
      <c r="L156" s="48">
        <v>181427</v>
      </c>
      <c r="M156" s="48">
        <v>192300</v>
      </c>
      <c r="N156" s="48">
        <v>9318</v>
      </c>
      <c r="O156" s="48">
        <v>1488827.1496000001</v>
      </c>
      <c r="P156" s="48">
        <v>757328.75</v>
      </c>
      <c r="Q156" s="48">
        <v>-437392.14999999997</v>
      </c>
      <c r="R156" s="48">
        <v>132612.41</v>
      </c>
      <c r="S156" s="48">
        <v>1941376.1596000001</v>
      </c>
      <c r="T156" s="48">
        <v>1834758.702</v>
      </c>
      <c r="U156" s="48">
        <v>1559544.8967</v>
      </c>
      <c r="V156" s="48">
        <v>381831.2629000002</v>
      </c>
      <c r="W156" s="48">
        <v>267281.88403000013</v>
      </c>
      <c r="X156" s="49">
        <v>1.146</v>
      </c>
      <c r="Y156" s="50">
        <v>525442</v>
      </c>
      <c r="Z156" s="46">
        <v>2102633.472492</v>
      </c>
      <c r="AA156" s="46">
        <v>2128218.0711112632</v>
      </c>
      <c r="AB156" s="46">
        <v>4050.3387074334814</v>
      </c>
      <c r="AC156" s="46">
        <v>71.55005067318552</v>
      </c>
      <c r="AD156" s="46">
        <v>37595402</v>
      </c>
      <c r="AE156" s="46">
        <v>0</v>
      </c>
      <c r="AF156" s="15" t="s">
        <v>328</v>
      </c>
      <c r="AG156" t="b">
        <f t="shared" si="2"/>
        <v>1</v>
      </c>
    </row>
    <row r="157" spans="1:33" ht="12.75">
      <c r="A157" t="s">
        <v>321</v>
      </c>
      <c r="B157" s="15" t="s">
        <v>322</v>
      </c>
      <c r="C157" s="36">
        <v>44489.598</v>
      </c>
      <c r="D157" s="41">
        <v>3309</v>
      </c>
      <c r="E157" s="45">
        <v>47798.598</v>
      </c>
      <c r="F157" s="47">
        <v>35488</v>
      </c>
      <c r="G157" s="47">
        <v>1064</v>
      </c>
      <c r="H157" s="47">
        <v>4773</v>
      </c>
      <c r="I157" s="47">
        <v>3329</v>
      </c>
      <c r="J157" s="47">
        <v>0</v>
      </c>
      <c r="K157" s="48">
        <v>4890</v>
      </c>
      <c r="L157" s="48">
        <v>14017</v>
      </c>
      <c r="M157" s="48">
        <v>3309</v>
      </c>
      <c r="N157" s="48">
        <v>201</v>
      </c>
      <c r="O157" s="48">
        <v>49136.6848</v>
      </c>
      <c r="P157" s="48">
        <v>7791.099999999999</v>
      </c>
      <c r="Q157" s="48">
        <v>-16241.8</v>
      </c>
      <c r="R157" s="48">
        <v>429.76000000000005</v>
      </c>
      <c r="S157" s="48">
        <v>41115.74480000001</v>
      </c>
      <c r="T157" s="48">
        <v>47798.598</v>
      </c>
      <c r="U157" s="48">
        <v>40628.8083</v>
      </c>
      <c r="V157" s="48">
        <v>486.9365000000107</v>
      </c>
      <c r="W157" s="48">
        <v>340.8555500000075</v>
      </c>
      <c r="X157" s="49">
        <v>1.007</v>
      </c>
      <c r="Y157" s="50">
        <v>13083</v>
      </c>
      <c r="Z157" s="46">
        <v>48133.18818599999</v>
      </c>
      <c r="AA157" s="46">
        <v>48718.867200490684</v>
      </c>
      <c r="AB157" s="46">
        <v>3723.829947297308</v>
      </c>
      <c r="AC157" s="46">
        <v>-254.95870946298783</v>
      </c>
      <c r="AD157" s="46">
        <v>0</v>
      </c>
      <c r="AE157" s="46">
        <v>3335625</v>
      </c>
      <c r="AF157" s="15" t="s">
        <v>322</v>
      </c>
      <c r="AG157" t="b">
        <f t="shared" si="2"/>
        <v>1</v>
      </c>
    </row>
    <row r="158" spans="1:33" ht="12.75">
      <c r="A158" t="s">
        <v>317</v>
      </c>
      <c r="B158" s="15" t="s">
        <v>318</v>
      </c>
      <c r="C158" s="36">
        <v>30060.301999999996</v>
      </c>
      <c r="D158" s="41">
        <v>4780</v>
      </c>
      <c r="E158" s="45">
        <v>34840.301999999996</v>
      </c>
      <c r="F158" s="47">
        <v>14781</v>
      </c>
      <c r="G158" s="47">
        <v>10524</v>
      </c>
      <c r="H158" s="47">
        <v>854</v>
      </c>
      <c r="I158" s="47">
        <v>0</v>
      </c>
      <c r="J158" s="47">
        <v>1070</v>
      </c>
      <c r="K158" s="48">
        <v>129</v>
      </c>
      <c r="L158" s="48">
        <v>10376</v>
      </c>
      <c r="M158" s="48">
        <v>4780</v>
      </c>
      <c r="N158" s="48">
        <v>164</v>
      </c>
      <c r="O158" s="48">
        <v>20465.7726</v>
      </c>
      <c r="P158" s="48">
        <v>10580.8</v>
      </c>
      <c r="Q158" s="48">
        <v>-9068.65</v>
      </c>
      <c r="R158" s="48">
        <v>2299.0800000000004</v>
      </c>
      <c r="S158" s="48">
        <v>24277.002600000003</v>
      </c>
      <c r="T158" s="48">
        <v>34840.301999999996</v>
      </c>
      <c r="U158" s="48">
        <v>29614.256699999994</v>
      </c>
      <c r="V158" s="48">
        <v>-5337.254099999991</v>
      </c>
      <c r="W158" s="48">
        <v>-3736.0778699999933</v>
      </c>
      <c r="X158" s="49">
        <v>0.893</v>
      </c>
      <c r="Y158" s="50">
        <v>9267</v>
      </c>
      <c r="Z158" s="46">
        <v>31112.389686</v>
      </c>
      <c r="AA158" s="46">
        <v>31490.961611452607</v>
      </c>
      <c r="AB158" s="46">
        <v>3398.182973071394</v>
      </c>
      <c r="AC158" s="46">
        <v>-580.605683688902</v>
      </c>
      <c r="AD158" s="46">
        <v>0</v>
      </c>
      <c r="AE158" s="46">
        <v>5380473</v>
      </c>
      <c r="AF158" s="15" t="s">
        <v>318</v>
      </c>
      <c r="AG158" t="b">
        <f t="shared" si="2"/>
        <v>1</v>
      </c>
    </row>
    <row r="159" spans="1:33" ht="12.75">
      <c r="A159" t="s">
        <v>359</v>
      </c>
      <c r="B159" s="15" t="s">
        <v>360</v>
      </c>
      <c r="C159" s="36">
        <v>23243.016</v>
      </c>
      <c r="D159" s="41">
        <v>7130</v>
      </c>
      <c r="E159" s="45">
        <v>30373.016</v>
      </c>
      <c r="F159" s="47">
        <v>33429</v>
      </c>
      <c r="G159" s="47">
        <v>389</v>
      </c>
      <c r="H159" s="47">
        <v>530</v>
      </c>
      <c r="I159" s="47">
        <v>0</v>
      </c>
      <c r="J159" s="47">
        <v>3851</v>
      </c>
      <c r="K159" s="48">
        <v>107</v>
      </c>
      <c r="L159" s="48">
        <v>27047</v>
      </c>
      <c r="M159" s="48">
        <v>7130</v>
      </c>
      <c r="N159" s="48">
        <v>2</v>
      </c>
      <c r="O159" s="48">
        <v>46285.7934</v>
      </c>
      <c r="P159" s="48">
        <v>4054.5</v>
      </c>
      <c r="Q159" s="48">
        <v>-23082.6</v>
      </c>
      <c r="R159" s="48">
        <v>1462.5100000000002</v>
      </c>
      <c r="S159" s="48">
        <v>28720.203400000006</v>
      </c>
      <c r="T159" s="48">
        <v>30373.016</v>
      </c>
      <c r="U159" s="48">
        <v>25817.063599999998</v>
      </c>
      <c r="V159" s="48">
        <v>2903.139800000008</v>
      </c>
      <c r="W159" s="48">
        <v>2032.1978600000054</v>
      </c>
      <c r="X159" s="49">
        <v>1.067</v>
      </c>
      <c r="Y159" s="50">
        <v>8818</v>
      </c>
      <c r="Z159" s="46">
        <v>32408.008071999997</v>
      </c>
      <c r="AA159" s="46">
        <v>32802.34493071521</v>
      </c>
      <c r="AB159" s="46">
        <v>3719.930248436744</v>
      </c>
      <c r="AC159" s="46">
        <v>-258.8584083235519</v>
      </c>
      <c r="AD159" s="46">
        <v>0</v>
      </c>
      <c r="AE159" s="46">
        <v>2282613</v>
      </c>
      <c r="AF159" s="15" t="s">
        <v>360</v>
      </c>
      <c r="AG159" t="b">
        <f t="shared" si="2"/>
        <v>1</v>
      </c>
    </row>
    <row r="160" spans="1:33" ht="12.75">
      <c r="A160" t="s">
        <v>267</v>
      </c>
      <c r="B160" s="15" t="s">
        <v>268</v>
      </c>
      <c r="C160" s="36">
        <v>111855.16</v>
      </c>
      <c r="D160" s="41">
        <v>13785</v>
      </c>
      <c r="E160" s="45">
        <v>125640.16</v>
      </c>
      <c r="F160" s="47">
        <v>96623</v>
      </c>
      <c r="G160" s="47">
        <v>22255</v>
      </c>
      <c r="H160" s="47">
        <v>36909</v>
      </c>
      <c r="I160" s="47">
        <v>0</v>
      </c>
      <c r="J160" s="47">
        <v>2049</v>
      </c>
      <c r="K160" s="48">
        <v>30983</v>
      </c>
      <c r="L160" s="48">
        <v>29907</v>
      </c>
      <c r="M160" s="48">
        <v>13785</v>
      </c>
      <c r="N160" s="48">
        <v>1148</v>
      </c>
      <c r="O160" s="48">
        <v>133784.2058</v>
      </c>
      <c r="P160" s="48">
        <v>52031.049999999996</v>
      </c>
      <c r="Q160" s="48">
        <v>-52732.299999999996</v>
      </c>
      <c r="R160" s="48">
        <v>6633.06</v>
      </c>
      <c r="S160" s="48">
        <v>139716.0158</v>
      </c>
      <c r="T160" s="48">
        <v>125640.16</v>
      </c>
      <c r="U160" s="48">
        <v>106794.136</v>
      </c>
      <c r="V160" s="48">
        <v>32921.879799999995</v>
      </c>
      <c r="W160" s="48">
        <v>23045.315859999995</v>
      </c>
      <c r="X160" s="49">
        <v>1.183</v>
      </c>
      <c r="Y160" s="50">
        <v>35167</v>
      </c>
      <c r="Z160" s="46">
        <v>148632.30928000002</v>
      </c>
      <c r="AA160" s="46">
        <v>150440.84986709344</v>
      </c>
      <c r="AB160" s="46">
        <v>4277.898309980762</v>
      </c>
      <c r="AC160" s="46">
        <v>299.10965322046604</v>
      </c>
      <c r="AD160" s="46">
        <v>10518789</v>
      </c>
      <c r="AE160" s="46">
        <v>0</v>
      </c>
      <c r="AF160" s="15" t="s">
        <v>268</v>
      </c>
      <c r="AG160" t="b">
        <f t="shared" si="2"/>
        <v>1</v>
      </c>
    </row>
    <row r="161" spans="1:33" ht="12.75">
      <c r="A161" t="s">
        <v>301</v>
      </c>
      <c r="B161" s="15" t="s">
        <v>302</v>
      </c>
      <c r="C161" s="36">
        <v>10098.398</v>
      </c>
      <c r="D161" s="41">
        <v>3654</v>
      </c>
      <c r="E161" s="45">
        <v>13752.398</v>
      </c>
      <c r="F161" s="47">
        <v>15694</v>
      </c>
      <c r="G161" s="47">
        <v>1401</v>
      </c>
      <c r="H161" s="47">
        <v>230</v>
      </c>
      <c r="I161" s="47">
        <v>0</v>
      </c>
      <c r="J161" s="47">
        <v>1392</v>
      </c>
      <c r="K161" s="48">
        <v>84</v>
      </c>
      <c r="L161" s="48">
        <v>12715</v>
      </c>
      <c r="M161" s="48">
        <v>3654</v>
      </c>
      <c r="N161" s="48">
        <v>0</v>
      </c>
      <c r="O161" s="48">
        <v>21729.9124</v>
      </c>
      <c r="P161" s="48">
        <v>2569.5499999999997</v>
      </c>
      <c r="Q161" s="48">
        <v>-10879.15</v>
      </c>
      <c r="R161" s="48">
        <v>944.35</v>
      </c>
      <c r="S161" s="48">
        <v>14364.662400000001</v>
      </c>
      <c r="T161" s="48">
        <v>13752.398</v>
      </c>
      <c r="U161" s="48">
        <v>11689.538299999998</v>
      </c>
      <c r="V161" s="48">
        <v>2675.1241000000027</v>
      </c>
      <c r="W161" s="48">
        <v>1872.5868700000017</v>
      </c>
      <c r="X161" s="49">
        <v>1.136</v>
      </c>
      <c r="Y161" s="50">
        <v>6713</v>
      </c>
      <c r="Z161" s="46">
        <v>15622.724127999998</v>
      </c>
      <c r="AA161" s="46">
        <v>15812.819611299157</v>
      </c>
      <c r="AB161" s="46">
        <v>2355.5518562936327</v>
      </c>
      <c r="AC161" s="46">
        <v>-1623.2368004666632</v>
      </c>
      <c r="AD161" s="46">
        <v>0</v>
      </c>
      <c r="AE161" s="46">
        <v>10896789</v>
      </c>
      <c r="AF161" s="15" t="s">
        <v>302</v>
      </c>
      <c r="AG161" t="b">
        <f t="shared" si="2"/>
        <v>1</v>
      </c>
    </row>
    <row r="162" spans="1:33" ht="12.75">
      <c r="A162" t="s">
        <v>331</v>
      </c>
      <c r="B162" s="15" t="s">
        <v>332</v>
      </c>
      <c r="C162" s="36">
        <v>148228.532</v>
      </c>
      <c r="D162" s="41">
        <v>11032</v>
      </c>
      <c r="E162" s="45">
        <v>159260.532</v>
      </c>
      <c r="F162" s="47">
        <v>100365</v>
      </c>
      <c r="G162" s="47">
        <v>28261</v>
      </c>
      <c r="H162" s="47">
        <v>6189</v>
      </c>
      <c r="I162" s="47">
        <v>0</v>
      </c>
      <c r="J162" s="47">
        <v>4728</v>
      </c>
      <c r="K162" s="48">
        <v>2324</v>
      </c>
      <c r="L162" s="48">
        <v>15961</v>
      </c>
      <c r="M162" s="48">
        <v>11032</v>
      </c>
      <c r="N162" s="48">
        <v>179</v>
      </c>
      <c r="O162" s="48">
        <v>138965.37900000002</v>
      </c>
      <c r="P162" s="48">
        <v>33301.299999999996</v>
      </c>
      <c r="Q162" s="48">
        <v>-15694.4</v>
      </c>
      <c r="R162" s="48">
        <v>6663.830000000001</v>
      </c>
      <c r="S162" s="48">
        <v>163236.109</v>
      </c>
      <c r="T162" s="48">
        <v>159260.532</v>
      </c>
      <c r="U162" s="48">
        <v>135371.4522</v>
      </c>
      <c r="V162" s="48">
        <v>27864.656799999997</v>
      </c>
      <c r="W162" s="48">
        <v>19505.259759999997</v>
      </c>
      <c r="X162" s="49">
        <v>1.122</v>
      </c>
      <c r="Y162" s="50">
        <v>41694</v>
      </c>
      <c r="Z162" s="46">
        <v>178690.31690400004</v>
      </c>
      <c r="AA162" s="46">
        <v>180864.59981871053</v>
      </c>
      <c r="AB162" s="46">
        <v>4337.904730146077</v>
      </c>
      <c r="AC162" s="46">
        <v>359.11607338578096</v>
      </c>
      <c r="AD162" s="46">
        <v>14972986</v>
      </c>
      <c r="AE162" s="46">
        <v>0</v>
      </c>
      <c r="AF162" s="15" t="s">
        <v>332</v>
      </c>
      <c r="AG162" t="b">
        <f t="shared" si="2"/>
        <v>1</v>
      </c>
    </row>
    <row r="163" spans="1:33" ht="12.75">
      <c r="A163" t="s">
        <v>291</v>
      </c>
      <c r="B163" s="15" t="s">
        <v>292</v>
      </c>
      <c r="C163" s="36">
        <v>121145.20000000001</v>
      </c>
      <c r="D163" s="41">
        <v>12440</v>
      </c>
      <c r="E163" s="45">
        <v>133585.2</v>
      </c>
      <c r="F163" s="47">
        <v>47367</v>
      </c>
      <c r="G163" s="47">
        <v>63067</v>
      </c>
      <c r="H163" s="47">
        <v>846</v>
      </c>
      <c r="I163" s="47">
        <v>0</v>
      </c>
      <c r="J163" s="47">
        <v>4044</v>
      </c>
      <c r="K163" s="48">
        <v>1</v>
      </c>
      <c r="L163" s="48">
        <v>12785</v>
      </c>
      <c r="M163" s="48">
        <v>12440</v>
      </c>
      <c r="N163" s="48">
        <v>47</v>
      </c>
      <c r="O163" s="48">
        <v>65584.34820000001</v>
      </c>
      <c r="P163" s="48">
        <v>57763.45</v>
      </c>
      <c r="Q163" s="48">
        <v>-10908.05</v>
      </c>
      <c r="R163" s="48">
        <v>8400.550000000001</v>
      </c>
      <c r="S163" s="48">
        <v>120840.2982</v>
      </c>
      <c r="T163" s="48">
        <v>133585.2</v>
      </c>
      <c r="U163" s="48">
        <v>113547.42000000001</v>
      </c>
      <c r="V163" s="48">
        <v>7292.878199999992</v>
      </c>
      <c r="W163" s="48">
        <v>5105.014739999994</v>
      </c>
      <c r="X163" s="49">
        <v>1.038</v>
      </c>
      <c r="Y163" s="50">
        <v>39011</v>
      </c>
      <c r="Z163" s="46">
        <v>138661.4376</v>
      </c>
      <c r="AA163" s="46">
        <v>140348.65378455044</v>
      </c>
      <c r="AB163" s="46">
        <v>3597.6687033029257</v>
      </c>
      <c r="AC163" s="46">
        <v>-381.11995345737023</v>
      </c>
      <c r="AD163" s="46">
        <v>0</v>
      </c>
      <c r="AE163" s="46">
        <v>14867871</v>
      </c>
      <c r="AF163" s="15" t="s">
        <v>292</v>
      </c>
      <c r="AG163" t="b">
        <f t="shared" si="2"/>
        <v>1</v>
      </c>
    </row>
    <row r="164" spans="1:33" ht="12.75">
      <c r="A164" t="s">
        <v>353</v>
      </c>
      <c r="B164" s="15" t="s">
        <v>354</v>
      </c>
      <c r="C164" s="36">
        <v>160891.685</v>
      </c>
      <c r="D164" s="41">
        <v>13311</v>
      </c>
      <c r="E164" s="45">
        <v>174202.685</v>
      </c>
      <c r="F164" s="47">
        <v>123321</v>
      </c>
      <c r="G164" s="47">
        <v>8640</v>
      </c>
      <c r="H164" s="47">
        <v>4076</v>
      </c>
      <c r="I164" s="47">
        <v>0</v>
      </c>
      <c r="J164" s="47">
        <v>4636</v>
      </c>
      <c r="K164" s="48">
        <v>97</v>
      </c>
      <c r="L164" s="48">
        <v>35945</v>
      </c>
      <c r="M164" s="48">
        <v>13311</v>
      </c>
      <c r="N164" s="48">
        <v>1844</v>
      </c>
      <c r="O164" s="48">
        <v>170750.2566</v>
      </c>
      <c r="P164" s="48">
        <v>14749.199999999999</v>
      </c>
      <c r="Q164" s="48">
        <v>-32203.1</v>
      </c>
      <c r="R164" s="48">
        <v>5203.700000000001</v>
      </c>
      <c r="S164" s="48">
        <v>158500.0566</v>
      </c>
      <c r="T164" s="48">
        <v>174202.685</v>
      </c>
      <c r="U164" s="48">
        <v>148072.28225</v>
      </c>
      <c r="V164" s="48">
        <v>10427.774350000022</v>
      </c>
      <c r="W164" s="48">
        <v>7299.442045000014</v>
      </c>
      <c r="X164" s="49">
        <v>1.042</v>
      </c>
      <c r="Y164" s="50">
        <v>38233</v>
      </c>
      <c r="Z164" s="46">
        <v>181519.19777</v>
      </c>
      <c r="AA164" s="46">
        <v>183727.90217682748</v>
      </c>
      <c r="AB164" s="46">
        <v>4805.479616478631</v>
      </c>
      <c r="AC164" s="46">
        <v>826.6909597183353</v>
      </c>
      <c r="AD164" s="46">
        <v>31606875</v>
      </c>
      <c r="AE164" s="46">
        <v>0</v>
      </c>
      <c r="AF164" s="15" t="s">
        <v>354</v>
      </c>
      <c r="AG164" t="b">
        <f t="shared" si="2"/>
        <v>1</v>
      </c>
    </row>
    <row r="165" spans="1:33" ht="12.75">
      <c r="A165" t="s">
        <v>311</v>
      </c>
      <c r="B165" s="15" t="s">
        <v>312</v>
      </c>
      <c r="C165" s="36">
        <v>40106.74</v>
      </c>
      <c r="D165" s="41">
        <v>6852</v>
      </c>
      <c r="E165" s="45">
        <v>46958.74</v>
      </c>
      <c r="F165" s="47">
        <v>25580</v>
      </c>
      <c r="G165" s="47">
        <v>24122</v>
      </c>
      <c r="H165" s="47">
        <v>189</v>
      </c>
      <c r="I165" s="47">
        <v>0</v>
      </c>
      <c r="J165" s="47">
        <v>2309</v>
      </c>
      <c r="K165" s="48">
        <v>276</v>
      </c>
      <c r="L165" s="48">
        <v>18155</v>
      </c>
      <c r="M165" s="48">
        <v>6852</v>
      </c>
      <c r="N165" s="48">
        <v>360</v>
      </c>
      <c r="O165" s="48">
        <v>35418.068</v>
      </c>
      <c r="P165" s="48">
        <v>22627</v>
      </c>
      <c r="Q165" s="48">
        <v>-15972.35</v>
      </c>
      <c r="R165" s="48">
        <v>2737.8500000000004</v>
      </c>
      <c r="S165" s="48">
        <v>44810.568</v>
      </c>
      <c r="T165" s="48">
        <v>46958.74</v>
      </c>
      <c r="U165" s="48">
        <v>39914.929</v>
      </c>
      <c r="V165" s="48">
        <v>4895.639000000003</v>
      </c>
      <c r="W165" s="48">
        <v>3426.9473000000016</v>
      </c>
      <c r="X165" s="49">
        <v>1.073</v>
      </c>
      <c r="Y165" s="50">
        <v>12557</v>
      </c>
      <c r="Z165" s="46">
        <v>50386.728019999995</v>
      </c>
      <c r="AA165" s="46">
        <v>50999.82784409907</v>
      </c>
      <c r="AB165" s="46">
        <v>4061.465942828627</v>
      </c>
      <c r="AC165" s="46">
        <v>82.67728606833089</v>
      </c>
      <c r="AD165" s="46">
        <v>1038179</v>
      </c>
      <c r="AE165" s="46">
        <v>0</v>
      </c>
      <c r="AF165" s="15" t="s">
        <v>312</v>
      </c>
      <c r="AG165" t="b">
        <f t="shared" si="2"/>
        <v>1</v>
      </c>
    </row>
    <row r="166" spans="1:33" ht="12.75">
      <c r="A166" t="s">
        <v>333</v>
      </c>
      <c r="B166" s="15" t="s">
        <v>334</v>
      </c>
      <c r="C166" s="36">
        <v>60959.92300000001</v>
      </c>
      <c r="D166" s="41">
        <v>5338</v>
      </c>
      <c r="E166" s="45">
        <v>66297.92300000001</v>
      </c>
      <c r="F166" s="47">
        <v>48102</v>
      </c>
      <c r="G166" s="47">
        <v>7401</v>
      </c>
      <c r="H166" s="47">
        <v>2191</v>
      </c>
      <c r="I166" s="47">
        <v>0</v>
      </c>
      <c r="J166" s="47">
        <v>0</v>
      </c>
      <c r="K166" s="48">
        <v>1566</v>
      </c>
      <c r="L166" s="48">
        <v>17460</v>
      </c>
      <c r="M166" s="48">
        <v>5338</v>
      </c>
      <c r="N166" s="48">
        <v>27</v>
      </c>
      <c r="O166" s="48">
        <v>66602.0292</v>
      </c>
      <c r="P166" s="48">
        <v>8153.2</v>
      </c>
      <c r="Q166" s="48">
        <v>-16195.05</v>
      </c>
      <c r="R166" s="48">
        <v>1569.1000000000001</v>
      </c>
      <c r="S166" s="48">
        <v>60129.279200000004</v>
      </c>
      <c r="T166" s="48">
        <v>66297.92300000001</v>
      </c>
      <c r="U166" s="48">
        <v>56353.23455000001</v>
      </c>
      <c r="V166" s="48">
        <v>3776.044649999996</v>
      </c>
      <c r="W166" s="48">
        <v>2643.231254999997</v>
      </c>
      <c r="X166" s="49">
        <v>1.04</v>
      </c>
      <c r="Y166" s="50">
        <v>14347</v>
      </c>
      <c r="Z166" s="46">
        <v>68949.83992000001</v>
      </c>
      <c r="AA166" s="46">
        <v>69788.81352252947</v>
      </c>
      <c r="AB166" s="46">
        <v>4864.348889839651</v>
      </c>
      <c r="AC166" s="46">
        <v>885.5602330793549</v>
      </c>
      <c r="AD166" s="46">
        <v>12705133</v>
      </c>
      <c r="AE166" s="46">
        <v>0</v>
      </c>
      <c r="AF166" s="15" t="s">
        <v>334</v>
      </c>
      <c r="AG166" t="b">
        <f t="shared" si="2"/>
        <v>1</v>
      </c>
    </row>
    <row r="167" spans="1:33" ht="12.75">
      <c r="A167" t="s">
        <v>351</v>
      </c>
      <c r="B167" s="15" t="s">
        <v>352</v>
      </c>
      <c r="C167" s="36">
        <v>122519.40299999999</v>
      </c>
      <c r="D167" s="41">
        <v>9258</v>
      </c>
      <c r="E167" s="45">
        <v>131777.403</v>
      </c>
      <c r="F167" s="47">
        <v>63818</v>
      </c>
      <c r="G167" s="47">
        <v>2190</v>
      </c>
      <c r="H167" s="47">
        <v>2609</v>
      </c>
      <c r="I167" s="47">
        <v>0</v>
      </c>
      <c r="J167" s="47">
        <v>2252</v>
      </c>
      <c r="K167" s="48">
        <v>628</v>
      </c>
      <c r="L167" s="48">
        <v>18486</v>
      </c>
      <c r="M167" s="48">
        <v>9258</v>
      </c>
      <c r="N167" s="48">
        <v>343</v>
      </c>
      <c r="O167" s="48">
        <v>88362.4028</v>
      </c>
      <c r="P167" s="48">
        <v>5993.349999999999</v>
      </c>
      <c r="Q167" s="48">
        <v>-16538.45</v>
      </c>
      <c r="R167" s="48">
        <v>4726.68</v>
      </c>
      <c r="S167" s="48">
        <v>82543.9828</v>
      </c>
      <c r="T167" s="48">
        <v>131777.403</v>
      </c>
      <c r="U167" s="48">
        <v>112010.79254999998</v>
      </c>
      <c r="V167" s="48">
        <v>-29466.809749999986</v>
      </c>
      <c r="W167" s="48">
        <v>-20626.766824999988</v>
      </c>
      <c r="X167" s="49">
        <v>0.843</v>
      </c>
      <c r="Y167" s="50">
        <v>23697</v>
      </c>
      <c r="Z167" s="46">
        <v>111088.35072899998</v>
      </c>
      <c r="AA167" s="46">
        <v>112440.06081155133</v>
      </c>
      <c r="AB167" s="46">
        <v>4744.906984493874</v>
      </c>
      <c r="AC167" s="46">
        <v>766.1183277335781</v>
      </c>
      <c r="AD167" s="46">
        <v>18154706</v>
      </c>
      <c r="AE167" s="46">
        <v>0</v>
      </c>
      <c r="AF167" s="15" t="s">
        <v>352</v>
      </c>
      <c r="AG167" t="b">
        <f t="shared" si="2"/>
        <v>1</v>
      </c>
    </row>
    <row r="168" spans="1:33" ht="12.75">
      <c r="A168" t="s">
        <v>313</v>
      </c>
      <c r="B168" s="15" t="s">
        <v>314</v>
      </c>
      <c r="C168" s="36">
        <v>125925.97399999999</v>
      </c>
      <c r="D168" s="41">
        <v>23725</v>
      </c>
      <c r="E168" s="45">
        <v>149650.974</v>
      </c>
      <c r="F168" s="47">
        <v>69691</v>
      </c>
      <c r="G168" s="47">
        <v>21561</v>
      </c>
      <c r="H168" s="47">
        <v>5034</v>
      </c>
      <c r="I168" s="47">
        <v>0</v>
      </c>
      <c r="J168" s="47">
        <v>2856</v>
      </c>
      <c r="K168" s="48">
        <v>212</v>
      </c>
      <c r="L168" s="48">
        <v>11133</v>
      </c>
      <c r="M168" s="48">
        <v>23725</v>
      </c>
      <c r="N168" s="48">
        <v>3136</v>
      </c>
      <c r="O168" s="48">
        <v>96494.15860000001</v>
      </c>
      <c r="P168" s="48">
        <v>25033.35</v>
      </c>
      <c r="Q168" s="48">
        <v>-12308.85</v>
      </c>
      <c r="R168" s="48">
        <v>18273.640000000003</v>
      </c>
      <c r="S168" s="48">
        <v>127492.29860000001</v>
      </c>
      <c r="T168" s="48">
        <v>149650.974</v>
      </c>
      <c r="U168" s="48">
        <v>127203.32789999999</v>
      </c>
      <c r="V168" s="48">
        <v>288.97070000001986</v>
      </c>
      <c r="W168" s="48">
        <v>202.27949000001388</v>
      </c>
      <c r="X168" s="49">
        <v>1.001</v>
      </c>
      <c r="Y168" s="50">
        <v>33758</v>
      </c>
      <c r="Z168" s="46">
        <v>149800.62497399998</v>
      </c>
      <c r="AA168" s="46">
        <v>151623.38149006182</v>
      </c>
      <c r="AB168" s="46">
        <v>4491.479989633918</v>
      </c>
      <c r="AC168" s="46">
        <v>512.6913328736223</v>
      </c>
      <c r="AD168" s="46">
        <v>17307434</v>
      </c>
      <c r="AE168" s="46">
        <v>0</v>
      </c>
      <c r="AF168" s="15" t="s">
        <v>314</v>
      </c>
      <c r="AG168" t="b">
        <f t="shared" si="2"/>
        <v>1</v>
      </c>
    </row>
    <row r="169" spans="1:33" ht="12.75">
      <c r="A169" t="s">
        <v>309</v>
      </c>
      <c r="B169" s="15" t="s">
        <v>310</v>
      </c>
      <c r="C169" s="36">
        <v>59779.814</v>
      </c>
      <c r="D169" s="41">
        <v>3497</v>
      </c>
      <c r="E169" s="45">
        <v>63276.814</v>
      </c>
      <c r="F169" s="47">
        <v>41302</v>
      </c>
      <c r="G169" s="47">
        <v>1533</v>
      </c>
      <c r="H169" s="47">
        <v>997</v>
      </c>
      <c r="I169" s="47">
        <v>0</v>
      </c>
      <c r="J169" s="47">
        <v>2584</v>
      </c>
      <c r="K169" s="48">
        <v>566</v>
      </c>
      <c r="L169" s="48">
        <v>16661</v>
      </c>
      <c r="M169" s="48">
        <v>3497</v>
      </c>
      <c r="N169" s="48">
        <v>411</v>
      </c>
      <c r="O169" s="48">
        <v>57186.749200000006</v>
      </c>
      <c r="P169" s="48">
        <v>4346.9</v>
      </c>
      <c r="Q169" s="48">
        <v>-14992.3</v>
      </c>
      <c r="R169" s="48">
        <v>140.08</v>
      </c>
      <c r="S169" s="48">
        <v>46681.429200000006</v>
      </c>
      <c r="T169" s="48">
        <v>63276.814</v>
      </c>
      <c r="U169" s="48">
        <v>53785.2919</v>
      </c>
      <c r="V169" s="48">
        <v>-7103.862699999991</v>
      </c>
      <c r="W169" s="48">
        <v>-4972.703889999993</v>
      </c>
      <c r="X169" s="49">
        <v>0.921</v>
      </c>
      <c r="Y169" s="50">
        <v>8956</v>
      </c>
      <c r="Z169" s="46">
        <v>58277.945694</v>
      </c>
      <c r="AA169" s="46">
        <v>58987.06493348832</v>
      </c>
      <c r="AB169" s="46">
        <v>6586.318103337239</v>
      </c>
      <c r="AC169" s="46">
        <v>2607.5294465769434</v>
      </c>
      <c r="AD169" s="46">
        <v>23353034</v>
      </c>
      <c r="AE169" s="46">
        <v>0</v>
      </c>
      <c r="AF169" s="15" t="s">
        <v>310</v>
      </c>
      <c r="AG169" t="b">
        <f t="shared" si="2"/>
        <v>1</v>
      </c>
    </row>
    <row r="170" spans="1:33" ht="12.75">
      <c r="A170" t="s">
        <v>281</v>
      </c>
      <c r="B170" s="15" t="s">
        <v>282</v>
      </c>
      <c r="C170" s="36">
        <v>28535.053</v>
      </c>
      <c r="D170" s="41">
        <v>5388</v>
      </c>
      <c r="E170" s="45">
        <v>33923.053</v>
      </c>
      <c r="F170" s="47">
        <v>26979</v>
      </c>
      <c r="G170" s="47">
        <v>5472</v>
      </c>
      <c r="H170" s="47">
        <v>1187</v>
      </c>
      <c r="I170" s="47">
        <v>0</v>
      </c>
      <c r="J170" s="47">
        <v>3144</v>
      </c>
      <c r="K170" s="48">
        <v>53</v>
      </c>
      <c r="L170" s="48">
        <v>10672</v>
      </c>
      <c r="M170" s="48">
        <v>5388</v>
      </c>
      <c r="N170" s="48">
        <v>2247</v>
      </c>
      <c r="O170" s="48">
        <v>37355.123400000004</v>
      </c>
      <c r="P170" s="48">
        <v>8332.55</v>
      </c>
      <c r="Q170" s="48">
        <v>-11026.199999999999</v>
      </c>
      <c r="R170" s="48">
        <v>2765.5600000000004</v>
      </c>
      <c r="S170" s="48">
        <v>37427.0334</v>
      </c>
      <c r="T170" s="48">
        <v>33923.053</v>
      </c>
      <c r="U170" s="48">
        <v>28834.59505</v>
      </c>
      <c r="V170" s="48">
        <v>8592.43835</v>
      </c>
      <c r="W170" s="48">
        <v>6014.706845</v>
      </c>
      <c r="X170" s="49">
        <v>1.177</v>
      </c>
      <c r="Y170" s="50">
        <v>10148</v>
      </c>
      <c r="Z170" s="46">
        <v>39927.433381</v>
      </c>
      <c r="AA170" s="46">
        <v>40413.2657290124</v>
      </c>
      <c r="AB170" s="46">
        <v>3982.387241723729</v>
      </c>
      <c r="AC170" s="46">
        <v>3.5985849634330407</v>
      </c>
      <c r="AD170" s="46">
        <v>36518</v>
      </c>
      <c r="AE170" s="46">
        <v>0</v>
      </c>
      <c r="AF170" s="15" t="s">
        <v>282</v>
      </c>
      <c r="AG170" t="b">
        <f t="shared" si="2"/>
        <v>1</v>
      </c>
    </row>
    <row r="171" spans="1:33" ht="12.75">
      <c r="A171" t="s">
        <v>329</v>
      </c>
      <c r="B171" s="15" t="s">
        <v>330</v>
      </c>
      <c r="C171" s="36">
        <v>217096.317</v>
      </c>
      <c r="D171" s="41">
        <v>19291</v>
      </c>
      <c r="E171" s="45">
        <v>236387.317</v>
      </c>
      <c r="F171" s="47">
        <v>157729</v>
      </c>
      <c r="G171" s="47">
        <v>48510</v>
      </c>
      <c r="H171" s="47">
        <v>29801</v>
      </c>
      <c r="I171" s="47">
        <v>0</v>
      </c>
      <c r="J171" s="47">
        <v>4457</v>
      </c>
      <c r="K171" s="48">
        <v>22393</v>
      </c>
      <c r="L171" s="48">
        <v>27690</v>
      </c>
      <c r="M171" s="48">
        <v>19291</v>
      </c>
      <c r="N171" s="48">
        <v>13410</v>
      </c>
      <c r="O171" s="48">
        <v>218391.5734</v>
      </c>
      <c r="P171" s="48">
        <v>70352.8</v>
      </c>
      <c r="Q171" s="48">
        <v>-53969.049999999996</v>
      </c>
      <c r="R171" s="48">
        <v>11690.050000000001</v>
      </c>
      <c r="S171" s="48">
        <v>246465.37339999998</v>
      </c>
      <c r="T171" s="48">
        <v>236387.317</v>
      </c>
      <c r="U171" s="48">
        <v>200929.21945</v>
      </c>
      <c r="V171" s="48">
        <v>45536.15394999998</v>
      </c>
      <c r="W171" s="48">
        <v>31875.307764999983</v>
      </c>
      <c r="X171" s="49">
        <v>1.135</v>
      </c>
      <c r="Y171" s="50">
        <v>61603</v>
      </c>
      <c r="Z171" s="46">
        <v>268299.604795</v>
      </c>
      <c r="AA171" s="46">
        <v>271564.2430632434</v>
      </c>
      <c r="AB171" s="46">
        <v>4408.295749610301</v>
      </c>
      <c r="AC171" s="46">
        <v>429.50709285000494</v>
      </c>
      <c r="AD171" s="46">
        <v>26458925</v>
      </c>
      <c r="AE171" s="46">
        <v>0</v>
      </c>
      <c r="AF171" s="15" t="s">
        <v>330</v>
      </c>
      <c r="AG171" t="b">
        <f t="shared" si="2"/>
        <v>1</v>
      </c>
    </row>
    <row r="172" spans="1:33" ht="12.75">
      <c r="A172" t="s">
        <v>277</v>
      </c>
      <c r="B172" s="15" t="s">
        <v>278</v>
      </c>
      <c r="C172" s="36">
        <v>43795.955</v>
      </c>
      <c r="D172" s="41">
        <v>4185</v>
      </c>
      <c r="E172" s="45">
        <v>47980.955</v>
      </c>
      <c r="F172" s="47">
        <v>34026</v>
      </c>
      <c r="G172" s="47">
        <v>7102</v>
      </c>
      <c r="H172" s="47">
        <v>351</v>
      </c>
      <c r="I172" s="47">
        <v>0</v>
      </c>
      <c r="J172" s="47">
        <v>2181</v>
      </c>
      <c r="K172" s="48">
        <v>59</v>
      </c>
      <c r="L172" s="48">
        <v>10970</v>
      </c>
      <c r="M172" s="48">
        <v>4185</v>
      </c>
      <c r="N172" s="48">
        <v>131</v>
      </c>
      <c r="O172" s="48">
        <v>47112.399600000004</v>
      </c>
      <c r="P172" s="48">
        <v>8188.9</v>
      </c>
      <c r="Q172" s="48">
        <v>-9486</v>
      </c>
      <c r="R172" s="48">
        <v>1692.3500000000001</v>
      </c>
      <c r="S172" s="48">
        <v>47507.649600000004</v>
      </c>
      <c r="T172" s="48">
        <v>47980.955</v>
      </c>
      <c r="U172" s="48">
        <v>40783.81175</v>
      </c>
      <c r="V172" s="48">
        <v>6723.8378500000035</v>
      </c>
      <c r="W172" s="48">
        <v>4706.686495000002</v>
      </c>
      <c r="X172" s="49">
        <v>1.098</v>
      </c>
      <c r="Y172" s="50">
        <v>15059</v>
      </c>
      <c r="Z172" s="46">
        <v>52683.08859000001</v>
      </c>
      <c r="AA172" s="46">
        <v>53324.13026142396</v>
      </c>
      <c r="AB172" s="46">
        <v>3541.0140289145334</v>
      </c>
      <c r="AC172" s="46">
        <v>-437.77462784576255</v>
      </c>
      <c r="AD172" s="46">
        <v>0</v>
      </c>
      <c r="AE172" s="46">
        <v>6592448</v>
      </c>
      <c r="AF172" s="15" t="s">
        <v>278</v>
      </c>
      <c r="AG172" t="b">
        <f t="shared" si="2"/>
        <v>1</v>
      </c>
    </row>
    <row r="173" spans="1:33" ht="12.75">
      <c r="A173" t="s">
        <v>269</v>
      </c>
      <c r="B173" s="15" t="s">
        <v>270</v>
      </c>
      <c r="C173" s="36">
        <v>102745.907</v>
      </c>
      <c r="D173" s="41">
        <v>13853</v>
      </c>
      <c r="E173" s="45">
        <v>116598.907</v>
      </c>
      <c r="F173" s="47">
        <v>92230</v>
      </c>
      <c r="G173" s="47">
        <v>7881</v>
      </c>
      <c r="H173" s="47">
        <v>4468</v>
      </c>
      <c r="I173" s="47">
        <v>3159</v>
      </c>
      <c r="J173" s="47">
        <v>0</v>
      </c>
      <c r="K173" s="48">
        <v>2199</v>
      </c>
      <c r="L173" s="48">
        <v>28764</v>
      </c>
      <c r="M173" s="48">
        <v>13853</v>
      </c>
      <c r="N173" s="48">
        <v>2544</v>
      </c>
      <c r="O173" s="48">
        <v>127701.65800000001</v>
      </c>
      <c r="P173" s="48">
        <v>13181.8</v>
      </c>
      <c r="Q173" s="48">
        <v>-28480.95</v>
      </c>
      <c r="R173" s="48">
        <v>6885.17</v>
      </c>
      <c r="S173" s="48">
        <v>119287.67800000001</v>
      </c>
      <c r="T173" s="48">
        <v>116598.907</v>
      </c>
      <c r="U173" s="48">
        <v>99109.07095000001</v>
      </c>
      <c r="V173" s="48">
        <v>20178.607050000006</v>
      </c>
      <c r="W173" s="48">
        <v>14125.024935000003</v>
      </c>
      <c r="X173" s="49">
        <v>1.121</v>
      </c>
      <c r="Y173" s="50">
        <v>35793</v>
      </c>
      <c r="Z173" s="46">
        <v>130707.37474700001</v>
      </c>
      <c r="AA173" s="46">
        <v>132297.80682336006</v>
      </c>
      <c r="AB173" s="46">
        <v>3696.1921834816885</v>
      </c>
      <c r="AC173" s="46">
        <v>-282.5964732786074</v>
      </c>
      <c r="AD173" s="46">
        <v>0</v>
      </c>
      <c r="AE173" s="46">
        <v>10114976</v>
      </c>
      <c r="AF173" s="15" t="s">
        <v>270</v>
      </c>
      <c r="AG173" t="b">
        <f t="shared" si="2"/>
        <v>1</v>
      </c>
    </row>
    <row r="174" spans="1:33" ht="12.75">
      <c r="A174" t="s">
        <v>355</v>
      </c>
      <c r="B174" s="15" t="s">
        <v>356</v>
      </c>
      <c r="C174" s="36">
        <v>55392.703</v>
      </c>
      <c r="D174" s="41">
        <v>9944</v>
      </c>
      <c r="E174" s="45">
        <v>65336.703</v>
      </c>
      <c r="F174" s="47">
        <v>42329</v>
      </c>
      <c r="G174" s="47">
        <v>1393</v>
      </c>
      <c r="H174" s="47">
        <v>1125</v>
      </c>
      <c r="I174" s="47">
        <v>0</v>
      </c>
      <c r="J174" s="47">
        <v>2050</v>
      </c>
      <c r="K174" s="48">
        <v>154</v>
      </c>
      <c r="L174" s="48">
        <v>20113</v>
      </c>
      <c r="M174" s="48">
        <v>9944</v>
      </c>
      <c r="N174" s="48">
        <v>4881</v>
      </c>
      <c r="O174" s="48">
        <v>58608.733400000005</v>
      </c>
      <c r="P174" s="48">
        <v>3882.7999999999997</v>
      </c>
      <c r="Q174" s="48">
        <v>-21375.8</v>
      </c>
      <c r="R174" s="48">
        <v>5033.1900000000005</v>
      </c>
      <c r="S174" s="48">
        <v>46148.92340000001</v>
      </c>
      <c r="T174" s="48">
        <v>65336.703</v>
      </c>
      <c r="U174" s="48">
        <v>55536.19755</v>
      </c>
      <c r="V174" s="48">
        <v>-9387.27414999999</v>
      </c>
      <c r="W174" s="48">
        <v>-6571.091904999993</v>
      </c>
      <c r="X174" s="49">
        <v>0.899</v>
      </c>
      <c r="Y174" s="50">
        <v>18297</v>
      </c>
      <c r="Z174" s="46">
        <v>58737.695997</v>
      </c>
      <c r="AA174" s="46">
        <v>59452.40942450122</v>
      </c>
      <c r="AB174" s="46">
        <v>3249.298214160858</v>
      </c>
      <c r="AC174" s="46">
        <v>-729.4904425994378</v>
      </c>
      <c r="AD174" s="46">
        <v>0</v>
      </c>
      <c r="AE174" s="46">
        <v>13347487</v>
      </c>
      <c r="AF174" s="15" t="s">
        <v>356</v>
      </c>
      <c r="AG174" t="b">
        <f t="shared" si="2"/>
        <v>1</v>
      </c>
    </row>
    <row r="175" spans="1:33" ht="12.75">
      <c r="A175" t="s">
        <v>357</v>
      </c>
      <c r="B175" s="15" t="s">
        <v>358</v>
      </c>
      <c r="C175" s="36">
        <v>222877.976</v>
      </c>
      <c r="D175" s="41">
        <v>28832</v>
      </c>
      <c r="E175" s="45">
        <v>251709.976</v>
      </c>
      <c r="F175" s="47">
        <v>145854</v>
      </c>
      <c r="G175" s="47">
        <v>9964</v>
      </c>
      <c r="H175" s="47">
        <v>41134</v>
      </c>
      <c r="I175" s="47">
        <v>0</v>
      </c>
      <c r="J175" s="47">
        <v>7395</v>
      </c>
      <c r="K175" s="48">
        <v>33536</v>
      </c>
      <c r="L175" s="48">
        <v>70869</v>
      </c>
      <c r="M175" s="48">
        <v>28832</v>
      </c>
      <c r="N175" s="48">
        <v>19</v>
      </c>
      <c r="O175" s="48">
        <v>201949.4484</v>
      </c>
      <c r="P175" s="48">
        <v>49719.049999999996</v>
      </c>
      <c r="Q175" s="48">
        <v>-88760.4</v>
      </c>
      <c r="R175" s="48">
        <v>12459.470000000001</v>
      </c>
      <c r="S175" s="48">
        <v>175367.5684</v>
      </c>
      <c r="T175" s="48">
        <v>251709.976</v>
      </c>
      <c r="U175" s="48">
        <v>213953.4796</v>
      </c>
      <c r="V175" s="48">
        <v>-38585.9112</v>
      </c>
      <c r="W175" s="48">
        <v>-27010.13784</v>
      </c>
      <c r="X175" s="49">
        <v>0.893</v>
      </c>
      <c r="Y175" s="50">
        <v>52170</v>
      </c>
      <c r="Z175" s="46">
        <v>224777.008568</v>
      </c>
      <c r="AA175" s="46">
        <v>227512.06896644173</v>
      </c>
      <c r="AB175" s="46">
        <v>4360.97506165309</v>
      </c>
      <c r="AC175" s="46">
        <v>382.18640489279414</v>
      </c>
      <c r="AD175" s="46">
        <v>19938665</v>
      </c>
      <c r="AE175" s="46">
        <v>0</v>
      </c>
      <c r="AF175" s="15" t="s">
        <v>358</v>
      </c>
      <c r="AG175" t="b">
        <f t="shared" si="2"/>
        <v>1</v>
      </c>
    </row>
    <row r="176" spans="1:33" ht="12.75">
      <c r="A176" t="s">
        <v>279</v>
      </c>
      <c r="B176" s="15" t="s">
        <v>280</v>
      </c>
      <c r="C176" s="36">
        <v>30814.911999999997</v>
      </c>
      <c r="D176" s="41">
        <v>4936</v>
      </c>
      <c r="E176" s="45">
        <v>35750.912</v>
      </c>
      <c r="F176" s="47">
        <v>23880</v>
      </c>
      <c r="G176" s="47">
        <v>5689</v>
      </c>
      <c r="H176" s="47">
        <v>392</v>
      </c>
      <c r="I176" s="47">
        <v>0</v>
      </c>
      <c r="J176" s="47">
        <v>1605</v>
      </c>
      <c r="K176" s="48">
        <v>94</v>
      </c>
      <c r="L176" s="48">
        <v>13263</v>
      </c>
      <c r="M176" s="48">
        <v>4936</v>
      </c>
      <c r="N176" s="48">
        <v>112</v>
      </c>
      <c r="O176" s="48">
        <v>33064.248</v>
      </c>
      <c r="P176" s="48">
        <v>6533.099999999999</v>
      </c>
      <c r="Q176" s="48">
        <v>-11448.65</v>
      </c>
      <c r="R176" s="48">
        <v>1940.89</v>
      </c>
      <c r="S176" s="48">
        <v>30089.588</v>
      </c>
      <c r="T176" s="48">
        <v>35750.912</v>
      </c>
      <c r="U176" s="48">
        <v>30388.275199999996</v>
      </c>
      <c r="V176" s="48">
        <v>-298.68719999999666</v>
      </c>
      <c r="W176" s="48">
        <v>-209.08103999999764</v>
      </c>
      <c r="X176" s="49">
        <v>0.994</v>
      </c>
      <c r="Y176" s="50">
        <v>9011</v>
      </c>
      <c r="Z176" s="46">
        <v>35536.406528</v>
      </c>
      <c r="AA176" s="46">
        <v>35968.80937389985</v>
      </c>
      <c r="AB176" s="46">
        <v>3991.655684596587</v>
      </c>
      <c r="AC176" s="46">
        <v>12.867027836291072</v>
      </c>
      <c r="AD176" s="46">
        <v>115945</v>
      </c>
      <c r="AE176" s="46">
        <v>0</v>
      </c>
      <c r="AF176" s="15" t="s">
        <v>280</v>
      </c>
      <c r="AG176" t="b">
        <f t="shared" si="2"/>
        <v>1</v>
      </c>
    </row>
    <row r="177" spans="1:33" ht="12.75">
      <c r="A177" t="s">
        <v>273</v>
      </c>
      <c r="B177" s="15" t="s">
        <v>274</v>
      </c>
      <c r="C177" s="36">
        <v>85872.731</v>
      </c>
      <c r="D177" s="41">
        <v>6723</v>
      </c>
      <c r="E177" s="45">
        <v>92595.731</v>
      </c>
      <c r="F177" s="47">
        <v>60830</v>
      </c>
      <c r="G177" s="47">
        <v>8715</v>
      </c>
      <c r="H177" s="47">
        <v>2799</v>
      </c>
      <c r="I177" s="47">
        <v>0</v>
      </c>
      <c r="J177" s="47">
        <v>169</v>
      </c>
      <c r="K177" s="48">
        <v>9019</v>
      </c>
      <c r="L177" s="48">
        <v>12140</v>
      </c>
      <c r="M177" s="48">
        <v>6723</v>
      </c>
      <c r="N177" s="48">
        <v>0</v>
      </c>
      <c r="O177" s="48">
        <v>84225.21800000001</v>
      </c>
      <c r="P177" s="48">
        <v>9930.55</v>
      </c>
      <c r="Q177" s="48">
        <v>-17985.149999999998</v>
      </c>
      <c r="R177" s="48">
        <v>3650.7500000000005</v>
      </c>
      <c r="S177" s="48">
        <v>79821.368</v>
      </c>
      <c r="T177" s="48">
        <v>92595.731</v>
      </c>
      <c r="U177" s="48">
        <v>78706.37135</v>
      </c>
      <c r="V177" s="48">
        <v>1114.996650000001</v>
      </c>
      <c r="W177" s="48">
        <v>780.4976550000006</v>
      </c>
      <c r="X177" s="49">
        <v>1.008</v>
      </c>
      <c r="Y177" s="50">
        <v>24816</v>
      </c>
      <c r="Z177" s="46">
        <v>93336.496848</v>
      </c>
      <c r="AA177" s="46">
        <v>94472.20444498502</v>
      </c>
      <c r="AB177" s="46">
        <v>3806.9070134181584</v>
      </c>
      <c r="AC177" s="46">
        <v>-171.88164334213752</v>
      </c>
      <c r="AD177" s="46">
        <v>0</v>
      </c>
      <c r="AE177" s="46">
        <v>4265415</v>
      </c>
      <c r="AF177" s="15" t="s">
        <v>274</v>
      </c>
      <c r="AG177" t="b">
        <f t="shared" si="2"/>
        <v>1</v>
      </c>
    </row>
    <row r="178" spans="1:33" ht="12.75">
      <c r="A178" t="s">
        <v>337</v>
      </c>
      <c r="B178" s="15" t="s">
        <v>338</v>
      </c>
      <c r="C178" s="36">
        <v>37790.791</v>
      </c>
      <c r="D178" s="41">
        <v>4648</v>
      </c>
      <c r="E178" s="45">
        <v>42438.791</v>
      </c>
      <c r="F178" s="47">
        <v>26857</v>
      </c>
      <c r="G178" s="47">
        <v>972</v>
      </c>
      <c r="H178" s="47">
        <v>312</v>
      </c>
      <c r="I178" s="47">
        <v>0</v>
      </c>
      <c r="J178" s="47">
        <v>1891</v>
      </c>
      <c r="K178" s="48">
        <v>52</v>
      </c>
      <c r="L178" s="48">
        <v>10783</v>
      </c>
      <c r="M178" s="48">
        <v>4648</v>
      </c>
      <c r="N178" s="48">
        <v>10</v>
      </c>
      <c r="O178" s="48">
        <v>37186.2022</v>
      </c>
      <c r="P178" s="48">
        <v>2698.75</v>
      </c>
      <c r="Q178" s="48">
        <v>-9218.25</v>
      </c>
      <c r="R178" s="48">
        <v>2117.69</v>
      </c>
      <c r="S178" s="48">
        <v>32784.3922</v>
      </c>
      <c r="T178" s="48">
        <v>42438.791</v>
      </c>
      <c r="U178" s="48">
        <v>36072.97235</v>
      </c>
      <c r="V178" s="48">
        <v>-3288.5801499999943</v>
      </c>
      <c r="W178" s="48">
        <v>-2302.006104999996</v>
      </c>
      <c r="X178" s="49">
        <v>0.946</v>
      </c>
      <c r="Y178" s="50">
        <v>12268</v>
      </c>
      <c r="Z178" s="46">
        <v>40147.09628599999</v>
      </c>
      <c r="AA178" s="46">
        <v>40635.60146659567</v>
      </c>
      <c r="AB178" s="46">
        <v>3312.32486685651</v>
      </c>
      <c r="AC178" s="46">
        <v>-666.4637899037857</v>
      </c>
      <c r="AD178" s="46">
        <v>0</v>
      </c>
      <c r="AE178" s="46">
        <v>8176178</v>
      </c>
      <c r="AF178" s="15" t="s">
        <v>338</v>
      </c>
      <c r="AG178" t="b">
        <f t="shared" si="2"/>
        <v>1</v>
      </c>
    </row>
    <row r="179" spans="1:33" ht="12.75">
      <c r="A179" t="s">
        <v>315</v>
      </c>
      <c r="B179" s="15" t="s">
        <v>316</v>
      </c>
      <c r="C179" s="36">
        <v>38903.287</v>
      </c>
      <c r="D179" s="41">
        <v>7762</v>
      </c>
      <c r="E179" s="45">
        <v>46665.287</v>
      </c>
      <c r="F179" s="47">
        <v>23715</v>
      </c>
      <c r="G179" s="47">
        <v>4805</v>
      </c>
      <c r="H179" s="47">
        <v>1132</v>
      </c>
      <c r="I179" s="47">
        <v>0</v>
      </c>
      <c r="J179" s="47">
        <v>3326</v>
      </c>
      <c r="K179" s="48">
        <v>246</v>
      </c>
      <c r="L179" s="48">
        <v>7896</v>
      </c>
      <c r="M179" s="48">
        <v>7762</v>
      </c>
      <c r="N179" s="48">
        <v>5</v>
      </c>
      <c r="O179" s="48">
        <v>32835.789000000004</v>
      </c>
      <c r="P179" s="48">
        <v>7873.55</v>
      </c>
      <c r="Q179" s="48">
        <v>-6924.95</v>
      </c>
      <c r="R179" s="48">
        <v>5255.38</v>
      </c>
      <c r="S179" s="48">
        <v>39039.769</v>
      </c>
      <c r="T179" s="48">
        <v>46665.287</v>
      </c>
      <c r="U179" s="48">
        <v>39665.49395</v>
      </c>
      <c r="V179" s="48">
        <v>-625.7249499999962</v>
      </c>
      <c r="W179" s="48">
        <v>-438.0074649999973</v>
      </c>
      <c r="X179" s="49">
        <v>0.991</v>
      </c>
      <c r="Y179" s="50">
        <v>10234</v>
      </c>
      <c r="Z179" s="46">
        <v>46245.299416999995</v>
      </c>
      <c r="AA179" s="46">
        <v>46808.00682135293</v>
      </c>
      <c r="AB179" s="46">
        <v>4573.774362063018</v>
      </c>
      <c r="AC179" s="46">
        <v>594.9857053027222</v>
      </c>
      <c r="AD179" s="46">
        <v>6089084</v>
      </c>
      <c r="AE179" s="46">
        <v>0</v>
      </c>
      <c r="AF179" s="15" t="s">
        <v>316</v>
      </c>
      <c r="AG179" t="b">
        <f t="shared" si="2"/>
        <v>1</v>
      </c>
    </row>
    <row r="180" spans="1:33" ht="12.75">
      <c r="A180" t="s">
        <v>283</v>
      </c>
      <c r="B180" s="15" t="s">
        <v>284</v>
      </c>
      <c r="C180" s="36">
        <v>33973.922</v>
      </c>
      <c r="D180" s="41">
        <v>3578</v>
      </c>
      <c r="E180" s="45">
        <v>37551.922</v>
      </c>
      <c r="F180" s="47">
        <v>29488</v>
      </c>
      <c r="G180" s="47">
        <v>690</v>
      </c>
      <c r="H180" s="47">
        <v>1810</v>
      </c>
      <c r="I180" s="47">
        <v>990</v>
      </c>
      <c r="J180" s="47">
        <v>2145</v>
      </c>
      <c r="K180" s="48">
        <v>64</v>
      </c>
      <c r="L180" s="48">
        <v>12392</v>
      </c>
      <c r="M180" s="48">
        <v>3578</v>
      </c>
      <c r="N180" s="48">
        <v>1204</v>
      </c>
      <c r="O180" s="48">
        <v>40829.084800000004</v>
      </c>
      <c r="P180" s="48">
        <v>4789.75</v>
      </c>
      <c r="Q180" s="48">
        <v>-11611</v>
      </c>
      <c r="R180" s="48">
        <v>934.6600000000001</v>
      </c>
      <c r="S180" s="48">
        <v>34942.49480000001</v>
      </c>
      <c r="T180" s="48">
        <v>37551.922</v>
      </c>
      <c r="U180" s="48">
        <v>31919.1337</v>
      </c>
      <c r="V180" s="48">
        <v>3023.361100000009</v>
      </c>
      <c r="W180" s="48">
        <v>2116.3527700000063</v>
      </c>
      <c r="X180" s="49">
        <v>1.056</v>
      </c>
      <c r="Y180" s="50">
        <v>12310</v>
      </c>
      <c r="Z180" s="46">
        <v>39654.829632</v>
      </c>
      <c r="AA180" s="46">
        <v>40137.34496941996</v>
      </c>
      <c r="AB180" s="46">
        <v>3260.547926029241</v>
      </c>
      <c r="AC180" s="46">
        <v>-718.240730731055</v>
      </c>
      <c r="AD180" s="46">
        <v>0</v>
      </c>
      <c r="AE180" s="46">
        <v>8841543</v>
      </c>
      <c r="AF180" s="15" t="s">
        <v>284</v>
      </c>
      <c r="AG180" t="b">
        <f t="shared" si="2"/>
        <v>1</v>
      </c>
    </row>
    <row r="181" spans="1:33" ht="12.75">
      <c r="A181" t="s">
        <v>323</v>
      </c>
      <c r="B181" s="15" t="s">
        <v>324</v>
      </c>
      <c r="C181" s="36">
        <v>46062.395</v>
      </c>
      <c r="D181" s="41">
        <v>8734</v>
      </c>
      <c r="E181" s="45">
        <v>54796.395</v>
      </c>
      <c r="F181" s="47">
        <v>31517</v>
      </c>
      <c r="G181" s="47">
        <v>1254</v>
      </c>
      <c r="H181" s="47">
        <v>1817</v>
      </c>
      <c r="I181" s="47">
        <v>0</v>
      </c>
      <c r="J181" s="47">
        <v>1628</v>
      </c>
      <c r="K181" s="48">
        <v>1449</v>
      </c>
      <c r="L181" s="48">
        <v>21228</v>
      </c>
      <c r="M181" s="48">
        <v>8734</v>
      </c>
      <c r="N181" s="48">
        <v>29</v>
      </c>
      <c r="O181" s="48">
        <v>43638.438200000004</v>
      </c>
      <c r="P181" s="48">
        <v>3994.15</v>
      </c>
      <c r="Q181" s="48">
        <v>-19300.1</v>
      </c>
      <c r="R181" s="48">
        <v>3815.1400000000003</v>
      </c>
      <c r="S181" s="48">
        <v>32147.628200000006</v>
      </c>
      <c r="T181" s="48">
        <v>54796.395</v>
      </c>
      <c r="U181" s="48">
        <v>46576.93575</v>
      </c>
      <c r="V181" s="48">
        <v>-14429.30754999999</v>
      </c>
      <c r="W181" s="48">
        <v>-10100.515284999992</v>
      </c>
      <c r="X181" s="49">
        <v>0.816</v>
      </c>
      <c r="Y181" s="50">
        <v>10677</v>
      </c>
      <c r="Z181" s="46">
        <v>44713.85831999999</v>
      </c>
      <c r="AA181" s="46">
        <v>45257.931327874234</v>
      </c>
      <c r="AB181" s="46">
        <v>4238.824700559542</v>
      </c>
      <c r="AC181" s="46">
        <v>260.0360437992463</v>
      </c>
      <c r="AD181" s="46">
        <v>2776405</v>
      </c>
      <c r="AE181" s="46">
        <v>0</v>
      </c>
      <c r="AF181" s="15" t="s">
        <v>324</v>
      </c>
      <c r="AG181" t="b">
        <f t="shared" si="2"/>
        <v>1</v>
      </c>
    </row>
    <row r="182" spans="1:33" ht="12.75">
      <c r="A182" t="s">
        <v>361</v>
      </c>
      <c r="B182" s="15" t="s">
        <v>362</v>
      </c>
      <c r="C182" s="36">
        <v>40084.024</v>
      </c>
      <c r="D182" s="41">
        <v>6906</v>
      </c>
      <c r="E182" s="45">
        <v>46990.024</v>
      </c>
      <c r="F182" s="47">
        <v>30224</v>
      </c>
      <c r="G182" s="47">
        <v>5568</v>
      </c>
      <c r="H182" s="47">
        <v>1113</v>
      </c>
      <c r="I182" s="47">
        <v>0</v>
      </c>
      <c r="J182" s="47">
        <v>1612</v>
      </c>
      <c r="K182" s="48">
        <v>5</v>
      </c>
      <c r="L182" s="48">
        <v>18809</v>
      </c>
      <c r="M182" s="48">
        <v>6906</v>
      </c>
      <c r="N182" s="48">
        <v>38</v>
      </c>
      <c r="O182" s="48">
        <v>41848.1504</v>
      </c>
      <c r="P182" s="48">
        <v>7049.05</v>
      </c>
      <c r="Q182" s="48">
        <v>-16024.199999999999</v>
      </c>
      <c r="R182" s="48">
        <v>2672.57</v>
      </c>
      <c r="S182" s="48">
        <v>35545.5704</v>
      </c>
      <c r="T182" s="48">
        <v>46990.024</v>
      </c>
      <c r="U182" s="48">
        <v>39941.520399999994</v>
      </c>
      <c r="V182" s="48">
        <v>-4395.949999999997</v>
      </c>
      <c r="W182" s="48">
        <v>-3077.1649999999977</v>
      </c>
      <c r="X182" s="49">
        <v>0.935</v>
      </c>
      <c r="Y182" s="50">
        <v>12534</v>
      </c>
      <c r="Z182" s="46">
        <v>43935.67244</v>
      </c>
      <c r="AA182" s="46">
        <v>44470.276572936484</v>
      </c>
      <c r="AB182" s="46">
        <v>3547.971642966051</v>
      </c>
      <c r="AC182" s="46">
        <v>-430.81701379424476</v>
      </c>
      <c r="AD182" s="46">
        <v>0</v>
      </c>
      <c r="AE182" s="46">
        <v>5399860</v>
      </c>
      <c r="AF182" s="15" t="s">
        <v>362</v>
      </c>
      <c r="AG182" t="b">
        <f t="shared" si="2"/>
        <v>1</v>
      </c>
    </row>
    <row r="183" spans="1:33" ht="12.75">
      <c r="A183" t="s">
        <v>275</v>
      </c>
      <c r="B183" s="15" t="s">
        <v>276</v>
      </c>
      <c r="C183" s="36">
        <v>53374.89</v>
      </c>
      <c r="D183" s="41">
        <v>7688</v>
      </c>
      <c r="E183" s="45">
        <v>61062.89</v>
      </c>
      <c r="F183" s="47">
        <v>39910</v>
      </c>
      <c r="G183" s="47">
        <v>5999</v>
      </c>
      <c r="H183" s="47">
        <v>3102</v>
      </c>
      <c r="I183" s="47">
        <v>0</v>
      </c>
      <c r="J183" s="47">
        <v>1770</v>
      </c>
      <c r="K183" s="48">
        <v>3188</v>
      </c>
      <c r="L183" s="48">
        <v>18255</v>
      </c>
      <c r="M183" s="48">
        <v>7688</v>
      </c>
      <c r="N183" s="48">
        <v>2018</v>
      </c>
      <c r="O183" s="48">
        <v>55259.386</v>
      </c>
      <c r="P183" s="48">
        <v>9240.35</v>
      </c>
      <c r="Q183" s="48">
        <v>-19941.85</v>
      </c>
      <c r="R183" s="48">
        <v>3431.4500000000003</v>
      </c>
      <c r="S183" s="48">
        <v>47989.335999999996</v>
      </c>
      <c r="T183" s="48">
        <v>61062.89</v>
      </c>
      <c r="U183" s="48">
        <v>51903.4565</v>
      </c>
      <c r="V183" s="48">
        <v>-3914.1205000000045</v>
      </c>
      <c r="W183" s="48">
        <v>-2739.884350000003</v>
      </c>
      <c r="X183" s="49">
        <v>0.955</v>
      </c>
      <c r="Y183" s="50">
        <v>14974</v>
      </c>
      <c r="Z183" s="46">
        <v>58315.059949999995</v>
      </c>
      <c r="AA183" s="46">
        <v>59024.63079142237</v>
      </c>
      <c r="AB183" s="46">
        <v>3941.8078530400944</v>
      </c>
      <c r="AC183" s="46">
        <v>-36.98080372020149</v>
      </c>
      <c r="AD183" s="46">
        <v>0</v>
      </c>
      <c r="AE183" s="46">
        <v>553751</v>
      </c>
      <c r="AF183" s="15" t="s">
        <v>276</v>
      </c>
      <c r="AG183" t="b">
        <f t="shared" si="2"/>
        <v>1</v>
      </c>
    </row>
    <row r="184" spans="1:33" ht="12.75">
      <c r="A184" t="s">
        <v>305</v>
      </c>
      <c r="B184" s="15" t="s">
        <v>306</v>
      </c>
      <c r="C184" s="36">
        <v>47227.558</v>
      </c>
      <c r="D184" s="41">
        <v>4670</v>
      </c>
      <c r="E184" s="45">
        <v>51897.558</v>
      </c>
      <c r="F184" s="47">
        <v>31890</v>
      </c>
      <c r="G184" s="47">
        <v>995</v>
      </c>
      <c r="H184" s="47">
        <v>1130</v>
      </c>
      <c r="I184" s="47">
        <v>0</v>
      </c>
      <c r="J184" s="47">
        <v>1753</v>
      </c>
      <c r="K184" s="48">
        <v>945</v>
      </c>
      <c r="L184" s="48">
        <v>9725</v>
      </c>
      <c r="M184" s="48">
        <v>4670</v>
      </c>
      <c r="N184" s="48">
        <v>0</v>
      </c>
      <c r="O184" s="48">
        <v>44154.894</v>
      </c>
      <c r="P184" s="48">
        <v>3296.2999999999997</v>
      </c>
      <c r="Q184" s="48">
        <v>-9069.5</v>
      </c>
      <c r="R184" s="48">
        <v>2316.25</v>
      </c>
      <c r="S184" s="48">
        <v>40697.944</v>
      </c>
      <c r="T184" s="48">
        <v>51897.558</v>
      </c>
      <c r="U184" s="48">
        <v>44112.9243</v>
      </c>
      <c r="V184" s="48">
        <v>-3414.9802999999956</v>
      </c>
      <c r="W184" s="48">
        <v>-2390.486209999997</v>
      </c>
      <c r="X184" s="49">
        <v>0.954</v>
      </c>
      <c r="Y184" s="50">
        <v>11570</v>
      </c>
      <c r="Z184" s="46">
        <v>49510.27033199999</v>
      </c>
      <c r="AA184" s="46">
        <v>50112.705521274394</v>
      </c>
      <c r="AB184" s="46">
        <v>4331.2623613893165</v>
      </c>
      <c r="AC184" s="46">
        <v>352.47370462902063</v>
      </c>
      <c r="AD184" s="46">
        <v>4078121</v>
      </c>
      <c r="AE184" s="46">
        <v>0</v>
      </c>
      <c r="AF184" s="15" t="s">
        <v>306</v>
      </c>
      <c r="AG184" t="b">
        <f t="shared" si="2"/>
        <v>1</v>
      </c>
    </row>
    <row r="185" spans="1:33" ht="12.75">
      <c r="A185" t="s">
        <v>341</v>
      </c>
      <c r="B185" s="15" t="s">
        <v>342</v>
      </c>
      <c r="C185" s="36">
        <v>185403.52</v>
      </c>
      <c r="D185" s="41">
        <v>22797</v>
      </c>
      <c r="E185" s="45">
        <v>208200.52</v>
      </c>
      <c r="F185" s="47">
        <v>146385</v>
      </c>
      <c r="G185" s="47">
        <v>22368</v>
      </c>
      <c r="H185" s="47">
        <v>6272</v>
      </c>
      <c r="I185" s="47">
        <v>0</v>
      </c>
      <c r="J185" s="47">
        <v>5997</v>
      </c>
      <c r="K185" s="48">
        <v>9661</v>
      </c>
      <c r="L185" s="48">
        <v>57780</v>
      </c>
      <c r="M185" s="48">
        <v>22797</v>
      </c>
      <c r="N185" s="48">
        <v>1264</v>
      </c>
      <c r="O185" s="48">
        <v>202684.671</v>
      </c>
      <c r="P185" s="48">
        <v>29441.45</v>
      </c>
      <c r="Q185" s="48">
        <v>-58399.25</v>
      </c>
      <c r="R185" s="48">
        <v>9554.85</v>
      </c>
      <c r="S185" s="48">
        <v>183281.72100000002</v>
      </c>
      <c r="T185" s="48">
        <v>208200.52</v>
      </c>
      <c r="U185" s="48">
        <v>176970.44199999998</v>
      </c>
      <c r="V185" s="48">
        <v>6311.279000000039</v>
      </c>
      <c r="W185" s="48">
        <v>4417.8953000000265</v>
      </c>
      <c r="X185" s="49">
        <v>1.021</v>
      </c>
      <c r="Y185" s="50">
        <v>55659</v>
      </c>
      <c r="Z185" s="46">
        <v>212572.73091999997</v>
      </c>
      <c r="AA185" s="46">
        <v>215159.29109282128</v>
      </c>
      <c r="AB185" s="46">
        <v>3865.669363316288</v>
      </c>
      <c r="AC185" s="46">
        <v>-113.11929344400778</v>
      </c>
      <c r="AD185" s="46">
        <v>0</v>
      </c>
      <c r="AE185" s="46">
        <v>6296107</v>
      </c>
      <c r="AF185" s="15" t="s">
        <v>342</v>
      </c>
      <c r="AG185" t="b">
        <f t="shared" si="2"/>
        <v>1</v>
      </c>
    </row>
    <row r="186" spans="1:33" ht="12.75">
      <c r="A186" t="s">
        <v>325</v>
      </c>
      <c r="B186" s="15" t="s">
        <v>326</v>
      </c>
      <c r="C186" s="36">
        <v>46221.192</v>
      </c>
      <c r="D186" s="41">
        <v>7138</v>
      </c>
      <c r="E186" s="45">
        <v>53359.192</v>
      </c>
      <c r="F186" s="47">
        <v>38165</v>
      </c>
      <c r="G186" s="47">
        <v>2833</v>
      </c>
      <c r="H186" s="47">
        <v>5425</v>
      </c>
      <c r="I186" s="47">
        <v>0</v>
      </c>
      <c r="J186" s="47">
        <v>4246</v>
      </c>
      <c r="K186" s="48">
        <v>2911</v>
      </c>
      <c r="L186" s="48">
        <v>24325</v>
      </c>
      <c r="M186" s="48">
        <v>7138</v>
      </c>
      <c r="N186" s="48">
        <v>131</v>
      </c>
      <c r="O186" s="48">
        <v>52843.259000000005</v>
      </c>
      <c r="P186" s="48">
        <v>10628.4</v>
      </c>
      <c r="Q186" s="48">
        <v>-23261.95</v>
      </c>
      <c r="R186" s="48">
        <v>1932.0500000000002</v>
      </c>
      <c r="S186" s="48">
        <v>42141.759000000005</v>
      </c>
      <c r="T186" s="48">
        <v>53359.192</v>
      </c>
      <c r="U186" s="48">
        <v>45355.313200000004</v>
      </c>
      <c r="V186" s="48">
        <v>-3213.5541999999987</v>
      </c>
      <c r="W186" s="48">
        <v>-2249.487939999999</v>
      </c>
      <c r="X186" s="49">
        <v>0.958</v>
      </c>
      <c r="Y186" s="50">
        <v>9018</v>
      </c>
      <c r="Z186" s="46">
        <v>51118.105936</v>
      </c>
      <c r="AA186" s="46">
        <v>51740.10508119552</v>
      </c>
      <c r="AB186" s="46">
        <v>5737.425713150978</v>
      </c>
      <c r="AC186" s="46">
        <v>1758.6370563906817</v>
      </c>
      <c r="AD186" s="46">
        <v>15859389</v>
      </c>
      <c r="AE186" s="46">
        <v>0</v>
      </c>
      <c r="AF186" s="15" t="s">
        <v>326</v>
      </c>
      <c r="AG186" t="b">
        <f t="shared" si="2"/>
        <v>1</v>
      </c>
    </row>
    <row r="187" spans="1:33" ht="12.75">
      <c r="A187" t="s">
        <v>335</v>
      </c>
      <c r="B187" s="15" t="s">
        <v>336</v>
      </c>
      <c r="C187" s="36">
        <v>221960.991</v>
      </c>
      <c r="D187" s="41">
        <v>27237</v>
      </c>
      <c r="E187" s="45">
        <v>249197.991</v>
      </c>
      <c r="F187" s="47">
        <v>150669</v>
      </c>
      <c r="G187" s="47">
        <v>37914</v>
      </c>
      <c r="H187" s="47">
        <v>6195</v>
      </c>
      <c r="I187" s="47">
        <v>0</v>
      </c>
      <c r="J187" s="47">
        <v>11704</v>
      </c>
      <c r="K187" s="48">
        <v>855</v>
      </c>
      <c r="L187" s="48">
        <v>67057</v>
      </c>
      <c r="M187" s="48">
        <v>27237</v>
      </c>
      <c r="N187" s="48">
        <v>57</v>
      </c>
      <c r="O187" s="48">
        <v>208616.2974</v>
      </c>
      <c r="P187" s="48">
        <v>47441.049999999996</v>
      </c>
      <c r="Q187" s="48">
        <v>-57773.65</v>
      </c>
      <c r="R187" s="48">
        <v>11751.76</v>
      </c>
      <c r="S187" s="48">
        <v>210035.4574</v>
      </c>
      <c r="T187" s="48">
        <v>249197.991</v>
      </c>
      <c r="U187" s="48">
        <v>211818.29235</v>
      </c>
      <c r="V187" s="48">
        <v>-1782.8349499999895</v>
      </c>
      <c r="W187" s="48">
        <v>-1247.9844649999925</v>
      </c>
      <c r="X187" s="49">
        <v>0.995</v>
      </c>
      <c r="Y187" s="50">
        <v>52496</v>
      </c>
      <c r="Z187" s="46">
        <v>247952.001045</v>
      </c>
      <c r="AA187" s="46">
        <v>250969.05204631452</v>
      </c>
      <c r="AB187" s="46">
        <v>4780.7271419977615</v>
      </c>
      <c r="AC187" s="46">
        <v>801.9384852374656</v>
      </c>
      <c r="AD187" s="46">
        <v>42098563</v>
      </c>
      <c r="AE187" s="46">
        <v>0</v>
      </c>
      <c r="AF187" s="15" t="s">
        <v>336</v>
      </c>
      <c r="AG187" t="b">
        <f t="shared" si="2"/>
        <v>1</v>
      </c>
    </row>
    <row r="188" spans="1:33" ht="12.75">
      <c r="A188" t="s">
        <v>347</v>
      </c>
      <c r="B188" s="15" t="s">
        <v>348</v>
      </c>
      <c r="C188" s="36">
        <v>85929.222</v>
      </c>
      <c r="D188" s="41">
        <v>14910</v>
      </c>
      <c r="E188" s="45">
        <v>100839.222</v>
      </c>
      <c r="F188" s="47">
        <v>59092</v>
      </c>
      <c r="G188" s="47">
        <v>19027</v>
      </c>
      <c r="H188" s="47">
        <v>1599</v>
      </c>
      <c r="I188" s="47">
        <v>0</v>
      </c>
      <c r="J188" s="47">
        <v>4367</v>
      </c>
      <c r="K188" s="48">
        <v>464</v>
      </c>
      <c r="L188" s="48">
        <v>24097</v>
      </c>
      <c r="M188" s="48">
        <v>14910</v>
      </c>
      <c r="N188" s="48">
        <v>1859</v>
      </c>
      <c r="O188" s="48">
        <v>81818.7832</v>
      </c>
      <c r="P188" s="48">
        <v>21244.05</v>
      </c>
      <c r="Q188" s="48">
        <v>-22457</v>
      </c>
      <c r="R188" s="48">
        <v>8577.01</v>
      </c>
      <c r="S188" s="48">
        <v>89182.8432</v>
      </c>
      <c r="T188" s="48">
        <v>100839.222</v>
      </c>
      <c r="U188" s="48">
        <v>85713.3387</v>
      </c>
      <c r="V188" s="48">
        <v>3469.50450000001</v>
      </c>
      <c r="W188" s="48">
        <v>2428.653150000007</v>
      </c>
      <c r="X188" s="49">
        <v>1.024</v>
      </c>
      <c r="Y188" s="50">
        <v>23017</v>
      </c>
      <c r="Z188" s="46">
        <v>103259.36332799999</v>
      </c>
      <c r="AA188" s="46">
        <v>104515.81120585883</v>
      </c>
      <c r="AB188" s="46">
        <v>4540.809454136457</v>
      </c>
      <c r="AC188" s="46">
        <v>562.0207973761612</v>
      </c>
      <c r="AD188" s="46">
        <v>12936033</v>
      </c>
      <c r="AE188" s="46">
        <v>0</v>
      </c>
      <c r="AF188" s="15" t="s">
        <v>348</v>
      </c>
      <c r="AG188" t="b">
        <f t="shared" si="2"/>
        <v>1</v>
      </c>
    </row>
    <row r="189" spans="1:33" ht="12.75">
      <c r="A189" t="s">
        <v>319</v>
      </c>
      <c r="B189" s="15" t="s">
        <v>320</v>
      </c>
      <c r="C189" s="36">
        <v>68918.628</v>
      </c>
      <c r="D189" s="41">
        <v>5774</v>
      </c>
      <c r="E189" s="45">
        <v>74692.628</v>
      </c>
      <c r="F189" s="47">
        <v>46342</v>
      </c>
      <c r="G189" s="47">
        <v>1709</v>
      </c>
      <c r="H189" s="47">
        <v>1715</v>
      </c>
      <c r="I189" s="47">
        <v>3140</v>
      </c>
      <c r="J189" s="47">
        <v>0</v>
      </c>
      <c r="K189" s="48">
        <v>864</v>
      </c>
      <c r="L189" s="48">
        <v>21400</v>
      </c>
      <c r="M189" s="48">
        <v>5774</v>
      </c>
      <c r="N189" s="48">
        <v>0</v>
      </c>
      <c r="O189" s="48">
        <v>64165.133200000004</v>
      </c>
      <c r="P189" s="48">
        <v>5579.4</v>
      </c>
      <c r="Q189" s="48">
        <v>-18924.399999999998</v>
      </c>
      <c r="R189" s="48">
        <v>1269.9</v>
      </c>
      <c r="S189" s="48">
        <v>52090.033200000005</v>
      </c>
      <c r="T189" s="48">
        <v>74692.628</v>
      </c>
      <c r="U189" s="48">
        <v>63488.733799999995</v>
      </c>
      <c r="V189" s="48">
        <v>-11398.70059999999</v>
      </c>
      <c r="W189" s="48">
        <v>-7979.090419999992</v>
      </c>
      <c r="X189" s="49">
        <v>0.893</v>
      </c>
      <c r="Y189" s="50">
        <v>15570</v>
      </c>
      <c r="Z189" s="46">
        <v>66700.516804</v>
      </c>
      <c r="AA189" s="46">
        <v>67512.12090545341</v>
      </c>
      <c r="AB189" s="46">
        <v>4336.038593799191</v>
      </c>
      <c r="AC189" s="46">
        <v>357.2499370388955</v>
      </c>
      <c r="AD189" s="46">
        <v>5562382</v>
      </c>
      <c r="AE189" s="46">
        <v>0</v>
      </c>
      <c r="AF189" s="15" t="s">
        <v>320</v>
      </c>
      <c r="AG189" t="b">
        <f t="shared" si="2"/>
        <v>1</v>
      </c>
    </row>
    <row r="190" spans="1:33" ht="12.75">
      <c r="A190" t="s">
        <v>293</v>
      </c>
      <c r="B190" s="15" t="s">
        <v>294</v>
      </c>
      <c r="C190" s="36">
        <v>28417.618000000002</v>
      </c>
      <c r="D190" s="41">
        <v>7536</v>
      </c>
      <c r="E190" s="45">
        <v>35953.618</v>
      </c>
      <c r="F190" s="47">
        <v>31437</v>
      </c>
      <c r="G190" s="47">
        <v>11261</v>
      </c>
      <c r="H190" s="47">
        <v>4525</v>
      </c>
      <c r="I190" s="47">
        <v>2339</v>
      </c>
      <c r="J190" s="47">
        <v>15</v>
      </c>
      <c r="K190" s="48">
        <v>2956</v>
      </c>
      <c r="L190" s="48">
        <v>27438</v>
      </c>
      <c r="M190" s="48">
        <v>7536</v>
      </c>
      <c r="N190" s="48">
        <v>924</v>
      </c>
      <c r="O190" s="48">
        <v>43527.6702</v>
      </c>
      <c r="P190" s="48">
        <v>15419</v>
      </c>
      <c r="Q190" s="48">
        <v>-26620.3</v>
      </c>
      <c r="R190" s="48">
        <v>1741.14</v>
      </c>
      <c r="S190" s="48">
        <v>34067.510200000004</v>
      </c>
      <c r="T190" s="48">
        <v>35953.618</v>
      </c>
      <c r="U190" s="48">
        <v>30560.5753</v>
      </c>
      <c r="V190" s="48">
        <v>3506.934900000004</v>
      </c>
      <c r="W190" s="48">
        <v>2454.8544300000026</v>
      </c>
      <c r="X190" s="49">
        <v>1.068</v>
      </c>
      <c r="Y190" s="50">
        <v>11016</v>
      </c>
      <c r="Z190" s="46">
        <v>38398.46402400001</v>
      </c>
      <c r="AA190" s="46">
        <v>38865.69205137746</v>
      </c>
      <c r="AB190" s="46">
        <v>3528.112931316037</v>
      </c>
      <c r="AC190" s="46">
        <v>-450.6757254442591</v>
      </c>
      <c r="AD190" s="46">
        <v>0</v>
      </c>
      <c r="AE190" s="46">
        <v>4964644</v>
      </c>
      <c r="AF190" s="15" t="s">
        <v>294</v>
      </c>
      <c r="AG190" t="b">
        <f t="shared" si="2"/>
        <v>1</v>
      </c>
    </row>
    <row r="191" spans="1:33" ht="12.75">
      <c r="A191" t="s">
        <v>339</v>
      </c>
      <c r="B191" s="15" t="s">
        <v>340</v>
      </c>
      <c r="C191" s="36">
        <v>157410.591</v>
      </c>
      <c r="D191" s="41">
        <v>15230</v>
      </c>
      <c r="E191" s="45">
        <v>172640.591</v>
      </c>
      <c r="F191" s="47">
        <v>108830</v>
      </c>
      <c r="G191" s="47">
        <v>22204</v>
      </c>
      <c r="H191" s="47">
        <v>3804</v>
      </c>
      <c r="I191" s="47">
        <v>0</v>
      </c>
      <c r="J191" s="47">
        <v>4171</v>
      </c>
      <c r="K191" s="48">
        <v>1406</v>
      </c>
      <c r="L191" s="48">
        <v>32785</v>
      </c>
      <c r="M191" s="48">
        <v>15230</v>
      </c>
      <c r="N191" s="48">
        <v>70</v>
      </c>
      <c r="O191" s="48">
        <v>150686.018</v>
      </c>
      <c r="P191" s="48">
        <v>25652.149999999998</v>
      </c>
      <c r="Q191" s="48">
        <v>-29121.85</v>
      </c>
      <c r="R191" s="48">
        <v>7372.05</v>
      </c>
      <c r="S191" s="48">
        <v>154588.368</v>
      </c>
      <c r="T191" s="48">
        <v>172640.591</v>
      </c>
      <c r="U191" s="48">
        <v>146744.50235</v>
      </c>
      <c r="V191" s="48">
        <v>7843.8656499999925</v>
      </c>
      <c r="W191" s="48">
        <v>5490.705954999994</v>
      </c>
      <c r="X191" s="49">
        <v>1.032</v>
      </c>
      <c r="Y191" s="50">
        <v>36949</v>
      </c>
      <c r="Z191" s="46">
        <v>178165.089912</v>
      </c>
      <c r="AA191" s="46">
        <v>180332.98192598997</v>
      </c>
      <c r="AB191" s="46">
        <v>4880.591678421336</v>
      </c>
      <c r="AC191" s="46">
        <v>901.80302166104</v>
      </c>
      <c r="AD191" s="46">
        <v>33320720</v>
      </c>
      <c r="AE191" s="46">
        <v>0</v>
      </c>
      <c r="AF191" s="15" t="s">
        <v>340</v>
      </c>
      <c r="AG191" t="b">
        <f t="shared" si="2"/>
        <v>1</v>
      </c>
    </row>
    <row r="192" spans="1:33" ht="12.75">
      <c r="A192" t="s">
        <v>349</v>
      </c>
      <c r="B192" s="15" t="s">
        <v>350</v>
      </c>
      <c r="C192" s="36">
        <v>68420.143</v>
      </c>
      <c r="D192" s="41">
        <v>5755</v>
      </c>
      <c r="E192" s="45">
        <v>74175.143</v>
      </c>
      <c r="F192" s="47">
        <v>43378</v>
      </c>
      <c r="G192" s="47">
        <v>3735</v>
      </c>
      <c r="H192" s="47">
        <v>299</v>
      </c>
      <c r="I192" s="47">
        <v>0</v>
      </c>
      <c r="J192" s="47">
        <v>3292</v>
      </c>
      <c r="K192" s="48">
        <v>39</v>
      </c>
      <c r="L192" s="48">
        <v>18209</v>
      </c>
      <c r="M192" s="48">
        <v>5755</v>
      </c>
      <c r="N192" s="48">
        <v>885</v>
      </c>
      <c r="O192" s="48">
        <v>60061.1788</v>
      </c>
      <c r="P192" s="48">
        <v>6227.099999999999</v>
      </c>
      <c r="Q192" s="48">
        <v>-16263.05</v>
      </c>
      <c r="R192" s="48">
        <v>1796.22</v>
      </c>
      <c r="S192" s="48">
        <v>51821.448800000006</v>
      </c>
      <c r="T192" s="48">
        <v>74175.143</v>
      </c>
      <c r="U192" s="48">
        <v>63048.871549999996</v>
      </c>
      <c r="V192" s="48">
        <v>-11227.42274999999</v>
      </c>
      <c r="W192" s="48">
        <v>-7859.195924999993</v>
      </c>
      <c r="X192" s="49">
        <v>0.894</v>
      </c>
      <c r="Y192" s="50">
        <v>12189</v>
      </c>
      <c r="Z192" s="46">
        <v>66312.577842</v>
      </c>
      <c r="AA192" s="46">
        <v>67119.46154745412</v>
      </c>
      <c r="AB192" s="46">
        <v>5506.5601400815585</v>
      </c>
      <c r="AC192" s="46">
        <v>1527.7714833212626</v>
      </c>
      <c r="AD192" s="46">
        <v>18622007</v>
      </c>
      <c r="AE192" s="46">
        <v>0</v>
      </c>
      <c r="AF192" s="15" t="s">
        <v>350</v>
      </c>
      <c r="AG192" t="b">
        <f t="shared" si="2"/>
        <v>1</v>
      </c>
    </row>
    <row r="193" spans="1:33" ht="12.75">
      <c r="A193" t="s">
        <v>271</v>
      </c>
      <c r="B193" s="15" t="s">
        <v>272</v>
      </c>
      <c r="C193" s="36">
        <v>39675.321</v>
      </c>
      <c r="D193" s="41">
        <v>5528</v>
      </c>
      <c r="E193" s="45">
        <v>45203.321</v>
      </c>
      <c r="F193" s="47">
        <v>27664</v>
      </c>
      <c r="G193" s="47">
        <v>8262</v>
      </c>
      <c r="H193" s="47">
        <v>1020</v>
      </c>
      <c r="I193" s="47">
        <v>0</v>
      </c>
      <c r="J193" s="47">
        <v>1999</v>
      </c>
      <c r="K193" s="48">
        <v>1074</v>
      </c>
      <c r="L193" s="48">
        <v>3935</v>
      </c>
      <c r="M193" s="48">
        <v>5528</v>
      </c>
      <c r="N193" s="48">
        <v>149</v>
      </c>
      <c r="O193" s="48">
        <v>38303.574400000005</v>
      </c>
      <c r="P193" s="48">
        <v>9588.85</v>
      </c>
      <c r="Q193" s="48">
        <v>-4384.3</v>
      </c>
      <c r="R193" s="48">
        <v>4029.8500000000004</v>
      </c>
      <c r="S193" s="48">
        <v>47537.97440000001</v>
      </c>
      <c r="T193" s="48">
        <v>45203.321</v>
      </c>
      <c r="U193" s="48">
        <v>38422.822850000004</v>
      </c>
      <c r="V193" s="48">
        <v>9115.151550000002</v>
      </c>
      <c r="W193" s="48">
        <v>6380.606085000001</v>
      </c>
      <c r="X193" s="49">
        <v>1.141</v>
      </c>
      <c r="Y193" s="50">
        <v>12537</v>
      </c>
      <c r="Z193" s="46">
        <v>51576.989261</v>
      </c>
      <c r="AA193" s="46">
        <v>52204.57204492134</v>
      </c>
      <c r="AB193" s="46">
        <v>4164.0402045881265</v>
      </c>
      <c r="AC193" s="46">
        <v>185.25154782783056</v>
      </c>
      <c r="AD193" s="46">
        <v>2322499</v>
      </c>
      <c r="AE193" s="46">
        <v>0</v>
      </c>
      <c r="AF193" s="15" t="s">
        <v>272</v>
      </c>
      <c r="AG193" t="b">
        <f t="shared" si="2"/>
        <v>1</v>
      </c>
    </row>
    <row r="194" spans="1:33" ht="12.75">
      <c r="A194" t="s">
        <v>393</v>
      </c>
      <c r="B194" s="15" t="s">
        <v>394</v>
      </c>
      <c r="C194" s="36">
        <v>82691.423</v>
      </c>
      <c r="D194" s="41">
        <v>10281</v>
      </c>
      <c r="E194" s="45">
        <v>92972.423</v>
      </c>
      <c r="F194" s="47">
        <v>63638</v>
      </c>
      <c r="G194" s="47">
        <v>8626</v>
      </c>
      <c r="H194" s="47">
        <v>9863</v>
      </c>
      <c r="I194" s="47">
        <v>0</v>
      </c>
      <c r="J194" s="47">
        <v>2834</v>
      </c>
      <c r="K194" s="48">
        <v>2871</v>
      </c>
      <c r="L194" s="48">
        <v>27221</v>
      </c>
      <c r="M194" s="48">
        <v>10281</v>
      </c>
      <c r="N194" s="48">
        <v>2198</v>
      </c>
      <c r="O194" s="48">
        <v>88113.17480000001</v>
      </c>
      <c r="P194" s="48">
        <v>18124.55</v>
      </c>
      <c r="Q194" s="48">
        <v>-27446.5</v>
      </c>
      <c r="R194" s="48">
        <v>4111.280000000001</v>
      </c>
      <c r="S194" s="48">
        <v>82902.50480000001</v>
      </c>
      <c r="T194" s="48">
        <v>92972.423</v>
      </c>
      <c r="U194" s="48">
        <v>79026.55954999999</v>
      </c>
      <c r="V194" s="48">
        <v>3875.945250000019</v>
      </c>
      <c r="W194" s="48">
        <v>2713.161675000013</v>
      </c>
      <c r="X194" s="49">
        <v>1.029</v>
      </c>
      <c r="Y194" s="50">
        <v>25796</v>
      </c>
      <c r="Z194" s="46">
        <v>95668.62326699999</v>
      </c>
      <c r="AA194" s="46">
        <v>96832.70790598501</v>
      </c>
      <c r="AB194" s="46">
        <v>3753.787715381649</v>
      </c>
      <c r="AC194" s="46">
        <v>-225.00094137864698</v>
      </c>
      <c r="AD194" s="46">
        <v>0</v>
      </c>
      <c r="AE194" s="46">
        <v>5804124</v>
      </c>
      <c r="AF194" s="15" t="s">
        <v>394</v>
      </c>
      <c r="AG194" t="b">
        <f t="shared" si="2"/>
        <v>1</v>
      </c>
    </row>
    <row r="195" spans="1:33" ht="12.75">
      <c r="A195" t="s">
        <v>367</v>
      </c>
      <c r="B195" s="15" t="s">
        <v>368</v>
      </c>
      <c r="C195" s="36">
        <v>21590.514</v>
      </c>
      <c r="D195" s="41">
        <v>2969</v>
      </c>
      <c r="E195" s="45">
        <v>24559.514</v>
      </c>
      <c r="F195" s="47">
        <v>17256</v>
      </c>
      <c r="G195" s="47">
        <v>2231</v>
      </c>
      <c r="H195" s="47">
        <v>139</v>
      </c>
      <c r="I195" s="47">
        <v>0</v>
      </c>
      <c r="J195" s="47">
        <v>1622</v>
      </c>
      <c r="K195" s="48">
        <v>16</v>
      </c>
      <c r="L195" s="48">
        <v>5158</v>
      </c>
      <c r="M195" s="48">
        <v>2969</v>
      </c>
      <c r="N195" s="48">
        <v>0</v>
      </c>
      <c r="O195" s="48">
        <v>23892.657600000002</v>
      </c>
      <c r="P195" s="48">
        <v>3393.2</v>
      </c>
      <c r="Q195" s="48">
        <v>-4397.9</v>
      </c>
      <c r="R195" s="48">
        <v>1646.7900000000002</v>
      </c>
      <c r="S195" s="48">
        <v>24534.747600000002</v>
      </c>
      <c r="T195" s="48">
        <v>24559.514</v>
      </c>
      <c r="U195" s="48">
        <v>20875.5869</v>
      </c>
      <c r="V195" s="48">
        <v>3659.160700000004</v>
      </c>
      <c r="W195" s="48">
        <v>2561.4124900000024</v>
      </c>
      <c r="X195" s="49">
        <v>1.104</v>
      </c>
      <c r="Y195" s="50">
        <v>8502</v>
      </c>
      <c r="Z195" s="46">
        <v>27113.703456000003</v>
      </c>
      <c r="AA195" s="46">
        <v>27443.619834236542</v>
      </c>
      <c r="AB195" s="46">
        <v>3227.9016506982525</v>
      </c>
      <c r="AC195" s="46">
        <v>-750.8870060620434</v>
      </c>
      <c r="AD195" s="46">
        <v>0</v>
      </c>
      <c r="AE195" s="46">
        <v>6384041</v>
      </c>
      <c r="AF195" s="15" t="s">
        <v>368</v>
      </c>
      <c r="AG195" t="b">
        <f t="shared" si="2"/>
        <v>1</v>
      </c>
    </row>
    <row r="196" spans="1:33" ht="12.75">
      <c r="A196" t="s">
        <v>389</v>
      </c>
      <c r="B196" s="15" t="s">
        <v>390</v>
      </c>
      <c r="C196" s="36">
        <v>39595.029</v>
      </c>
      <c r="D196" s="41">
        <v>5352</v>
      </c>
      <c r="E196" s="45">
        <v>44947.029</v>
      </c>
      <c r="F196" s="47">
        <v>39868</v>
      </c>
      <c r="G196" s="47">
        <v>4268</v>
      </c>
      <c r="H196" s="47">
        <v>344</v>
      </c>
      <c r="I196" s="47">
        <v>0</v>
      </c>
      <c r="J196" s="47">
        <v>2590</v>
      </c>
      <c r="K196" s="48">
        <v>23</v>
      </c>
      <c r="L196" s="48">
        <v>22771</v>
      </c>
      <c r="M196" s="48">
        <v>5352</v>
      </c>
      <c r="N196" s="48">
        <v>0</v>
      </c>
      <c r="O196" s="48">
        <v>55201.232800000005</v>
      </c>
      <c r="P196" s="48">
        <v>6121.7</v>
      </c>
      <c r="Q196" s="48">
        <v>-19374.899999999998</v>
      </c>
      <c r="R196" s="48">
        <v>678.13</v>
      </c>
      <c r="S196" s="48">
        <v>42626.162800000006</v>
      </c>
      <c r="T196" s="48">
        <v>44947.029</v>
      </c>
      <c r="U196" s="48">
        <v>38204.974650000004</v>
      </c>
      <c r="V196" s="48">
        <v>4421.188150000002</v>
      </c>
      <c r="W196" s="48">
        <v>3094.831705000001</v>
      </c>
      <c r="X196" s="49">
        <v>1.069</v>
      </c>
      <c r="Y196" s="50">
        <v>10529</v>
      </c>
      <c r="Z196" s="46">
        <v>48048.374001000004</v>
      </c>
      <c r="AA196" s="46">
        <v>48633.02100638933</v>
      </c>
      <c r="AB196" s="46">
        <v>4618.959161020926</v>
      </c>
      <c r="AC196" s="46">
        <v>640.1705042606304</v>
      </c>
      <c r="AD196" s="46">
        <v>6740355</v>
      </c>
      <c r="AE196" s="46">
        <v>0</v>
      </c>
      <c r="AF196" s="15" t="s">
        <v>390</v>
      </c>
      <c r="AG196" t="b">
        <f t="shared" si="2"/>
        <v>1</v>
      </c>
    </row>
    <row r="197" spans="1:33" ht="12.75">
      <c r="A197" t="s">
        <v>377</v>
      </c>
      <c r="B197" s="15" t="s">
        <v>378</v>
      </c>
      <c r="C197" s="36">
        <v>45213.598</v>
      </c>
      <c r="D197" s="41">
        <v>8591</v>
      </c>
      <c r="E197" s="45">
        <v>53804.598</v>
      </c>
      <c r="F197" s="47">
        <v>48234</v>
      </c>
      <c r="G197" s="47">
        <v>693</v>
      </c>
      <c r="H197" s="47">
        <v>391</v>
      </c>
      <c r="I197" s="47">
        <v>0</v>
      </c>
      <c r="J197" s="47">
        <v>4319</v>
      </c>
      <c r="K197" s="48">
        <v>307</v>
      </c>
      <c r="L197" s="48">
        <v>34986</v>
      </c>
      <c r="M197" s="48">
        <v>8591</v>
      </c>
      <c r="N197" s="48">
        <v>359</v>
      </c>
      <c r="O197" s="48">
        <v>66784.7964</v>
      </c>
      <c r="P197" s="48">
        <v>4592.55</v>
      </c>
      <c r="Q197" s="48">
        <v>-30304.2</v>
      </c>
      <c r="R197" s="48">
        <v>1354.73</v>
      </c>
      <c r="S197" s="48">
        <v>42427.876400000016</v>
      </c>
      <c r="T197" s="48">
        <v>53804.598</v>
      </c>
      <c r="U197" s="48">
        <v>45733.908299999996</v>
      </c>
      <c r="V197" s="48">
        <v>-3306.03189999998</v>
      </c>
      <c r="W197" s="48">
        <v>-2314.222329999986</v>
      </c>
      <c r="X197" s="49">
        <v>0.957</v>
      </c>
      <c r="Y197" s="50">
        <v>11307</v>
      </c>
      <c r="Z197" s="46">
        <v>51491.000285999995</v>
      </c>
      <c r="AA197" s="46">
        <v>52117.5367661124</v>
      </c>
      <c r="AB197" s="46">
        <v>4609.316066694295</v>
      </c>
      <c r="AC197" s="46">
        <v>630.527409933999</v>
      </c>
      <c r="AD197" s="46">
        <v>7129373</v>
      </c>
      <c r="AE197" s="46">
        <v>0</v>
      </c>
      <c r="AF197" s="15" t="s">
        <v>378</v>
      </c>
      <c r="AG197" t="b">
        <f t="shared" si="2"/>
        <v>1</v>
      </c>
    </row>
    <row r="198" spans="1:33" ht="12.75">
      <c r="A198" t="s">
        <v>379</v>
      </c>
      <c r="B198" s="15" t="s">
        <v>380</v>
      </c>
      <c r="C198" s="36">
        <v>28343.952000000005</v>
      </c>
      <c r="D198" s="41">
        <v>6863</v>
      </c>
      <c r="E198" s="45">
        <v>35206.952000000005</v>
      </c>
      <c r="F198" s="47">
        <v>30344</v>
      </c>
      <c r="G198" s="47">
        <v>491</v>
      </c>
      <c r="H198" s="47">
        <v>3128</v>
      </c>
      <c r="I198" s="47">
        <v>0</v>
      </c>
      <c r="J198" s="47">
        <v>2630</v>
      </c>
      <c r="K198" s="48">
        <v>2427</v>
      </c>
      <c r="L198" s="48">
        <v>22958</v>
      </c>
      <c r="M198" s="48">
        <v>6863</v>
      </c>
      <c r="N198" s="48">
        <v>0</v>
      </c>
      <c r="O198" s="48">
        <v>42014.3024</v>
      </c>
      <c r="P198" s="48">
        <v>5311.65</v>
      </c>
      <c r="Q198" s="48">
        <v>-21577.25</v>
      </c>
      <c r="R198" s="48">
        <v>1930.69</v>
      </c>
      <c r="S198" s="48">
        <v>27679.3924</v>
      </c>
      <c r="T198" s="48">
        <v>35206.952000000005</v>
      </c>
      <c r="U198" s="48">
        <v>29925.909200000002</v>
      </c>
      <c r="V198" s="48">
        <v>-2246.5168000000012</v>
      </c>
      <c r="W198" s="48">
        <v>-1572.5617600000007</v>
      </c>
      <c r="X198" s="49">
        <v>0.955</v>
      </c>
      <c r="Y198" s="50">
        <v>8966</v>
      </c>
      <c r="Z198" s="46">
        <v>33622.639160000006</v>
      </c>
      <c r="AA198" s="46">
        <v>34031.755507990696</v>
      </c>
      <c r="AB198" s="46">
        <v>3795.64527191509</v>
      </c>
      <c r="AC198" s="46">
        <v>-183.14338484520613</v>
      </c>
      <c r="AD198" s="46">
        <v>0</v>
      </c>
      <c r="AE198" s="46">
        <v>1642064</v>
      </c>
      <c r="AF198" s="15" t="s">
        <v>380</v>
      </c>
      <c r="AG198" t="b">
        <f t="shared" si="2"/>
        <v>1</v>
      </c>
    </row>
    <row r="199" spans="1:33" ht="12.75">
      <c r="A199" t="s">
        <v>391</v>
      </c>
      <c r="B199" s="15" t="s">
        <v>392</v>
      </c>
      <c r="C199" s="36">
        <v>46267.206</v>
      </c>
      <c r="D199" s="41">
        <v>7587</v>
      </c>
      <c r="E199" s="45">
        <v>53854.206</v>
      </c>
      <c r="F199" s="47">
        <v>44506</v>
      </c>
      <c r="G199" s="47">
        <v>8209</v>
      </c>
      <c r="H199" s="47">
        <v>321</v>
      </c>
      <c r="I199" s="47">
        <v>-183</v>
      </c>
      <c r="J199" s="47">
        <v>1927</v>
      </c>
      <c r="K199" s="48">
        <v>33</v>
      </c>
      <c r="L199" s="48">
        <v>29617</v>
      </c>
      <c r="M199" s="48">
        <v>7587</v>
      </c>
      <c r="N199" s="48">
        <v>1</v>
      </c>
      <c r="O199" s="48">
        <v>61623.007600000004</v>
      </c>
      <c r="P199" s="48">
        <v>8732.9</v>
      </c>
      <c r="Q199" s="48">
        <v>-25203.35</v>
      </c>
      <c r="R199" s="48">
        <v>1414.0600000000002</v>
      </c>
      <c r="S199" s="48">
        <v>46566.6176</v>
      </c>
      <c r="T199" s="48">
        <v>53854.206</v>
      </c>
      <c r="U199" s="48">
        <v>45776.075099999995</v>
      </c>
      <c r="V199" s="48">
        <v>790.5425000000032</v>
      </c>
      <c r="W199" s="48">
        <v>553.3797500000022</v>
      </c>
      <c r="X199" s="49">
        <v>1.01</v>
      </c>
      <c r="Y199" s="50">
        <v>12196</v>
      </c>
      <c r="Z199" s="46">
        <v>54392.74806</v>
      </c>
      <c r="AA199" s="46">
        <v>55054.59266825903</v>
      </c>
      <c r="AB199" s="46">
        <v>4514.151579883489</v>
      </c>
      <c r="AC199" s="46">
        <v>535.362923123193</v>
      </c>
      <c r="AD199" s="46">
        <v>6529286</v>
      </c>
      <c r="AE199" s="46">
        <v>0</v>
      </c>
      <c r="AF199" s="15" t="s">
        <v>392</v>
      </c>
      <c r="AG199" t="b">
        <f t="shared" si="2"/>
        <v>1</v>
      </c>
    </row>
    <row r="200" spans="1:33" ht="12.75">
      <c r="A200" t="s">
        <v>373</v>
      </c>
      <c r="B200" s="15" t="s">
        <v>374</v>
      </c>
      <c r="C200" s="36">
        <v>57683.903</v>
      </c>
      <c r="D200" s="41">
        <v>6517</v>
      </c>
      <c r="E200" s="45">
        <v>64200.903</v>
      </c>
      <c r="F200" s="47">
        <v>52840</v>
      </c>
      <c r="G200" s="47">
        <v>9951</v>
      </c>
      <c r="H200" s="47">
        <v>994</v>
      </c>
      <c r="I200" s="47">
        <v>0</v>
      </c>
      <c r="J200" s="47">
        <v>4246</v>
      </c>
      <c r="K200" s="48">
        <v>456</v>
      </c>
      <c r="L200" s="48">
        <v>32920</v>
      </c>
      <c r="M200" s="48">
        <v>6517</v>
      </c>
      <c r="N200" s="48">
        <v>1037</v>
      </c>
      <c r="O200" s="48">
        <v>73162.264</v>
      </c>
      <c r="P200" s="48">
        <v>12912.35</v>
      </c>
      <c r="Q200" s="48">
        <v>-29251.05</v>
      </c>
      <c r="R200" s="48">
        <v>-56.95</v>
      </c>
      <c r="S200" s="48">
        <v>56766.614</v>
      </c>
      <c r="T200" s="48">
        <v>64200.903</v>
      </c>
      <c r="U200" s="48">
        <v>54570.76755</v>
      </c>
      <c r="V200" s="48">
        <v>2195.8464500000046</v>
      </c>
      <c r="W200" s="48">
        <v>1537.092515000003</v>
      </c>
      <c r="X200" s="49">
        <v>1.024</v>
      </c>
      <c r="Y200" s="50">
        <v>15038</v>
      </c>
      <c r="Z200" s="46">
        <v>65741.724672</v>
      </c>
      <c r="AA200" s="46">
        <v>66541.66230272637</v>
      </c>
      <c r="AB200" s="46">
        <v>4424.9010708023925</v>
      </c>
      <c r="AC200" s="46">
        <v>446.1124140420966</v>
      </c>
      <c r="AD200" s="46">
        <v>6708638</v>
      </c>
      <c r="AE200" s="46">
        <v>0</v>
      </c>
      <c r="AF200" s="15" t="s">
        <v>374</v>
      </c>
      <c r="AG200" t="b">
        <f t="shared" si="2"/>
        <v>1</v>
      </c>
    </row>
    <row r="201" spans="1:33" ht="12.75">
      <c r="A201" t="s">
        <v>385</v>
      </c>
      <c r="B201" s="15" t="s">
        <v>386</v>
      </c>
      <c r="C201" s="36">
        <v>270857.596</v>
      </c>
      <c r="D201" s="41">
        <v>36023</v>
      </c>
      <c r="E201" s="45">
        <v>306880.596</v>
      </c>
      <c r="F201" s="47">
        <v>219648</v>
      </c>
      <c r="G201" s="47">
        <v>16749</v>
      </c>
      <c r="H201" s="47">
        <v>9480</v>
      </c>
      <c r="I201" s="47">
        <v>0</v>
      </c>
      <c r="J201" s="47">
        <v>8887</v>
      </c>
      <c r="K201" s="48">
        <v>837</v>
      </c>
      <c r="L201" s="48">
        <v>95971</v>
      </c>
      <c r="M201" s="48">
        <v>36023</v>
      </c>
      <c r="N201" s="48">
        <v>8737</v>
      </c>
      <c r="O201" s="48">
        <v>304124.62080000003</v>
      </c>
      <c r="P201" s="48">
        <v>29848.6</v>
      </c>
      <c r="Q201" s="48">
        <v>-89713.25</v>
      </c>
      <c r="R201" s="48">
        <v>14304.480000000001</v>
      </c>
      <c r="S201" s="48">
        <v>258564.45080000005</v>
      </c>
      <c r="T201" s="48">
        <v>306880.596</v>
      </c>
      <c r="U201" s="48">
        <v>260848.50660000002</v>
      </c>
      <c r="V201" s="48">
        <v>-2284.055799999973</v>
      </c>
      <c r="W201" s="48">
        <v>-1598.839059999981</v>
      </c>
      <c r="X201" s="49">
        <v>0.995</v>
      </c>
      <c r="Y201" s="50">
        <v>86949</v>
      </c>
      <c r="Z201" s="46">
        <v>305346.19302</v>
      </c>
      <c r="AA201" s="46">
        <v>309061.60984872474</v>
      </c>
      <c r="AB201" s="46">
        <v>3554.5159788925084</v>
      </c>
      <c r="AC201" s="46">
        <v>-424.2726778677875</v>
      </c>
      <c r="AD201" s="46">
        <v>0</v>
      </c>
      <c r="AE201" s="46">
        <v>36890085</v>
      </c>
      <c r="AF201" s="15" t="s">
        <v>386</v>
      </c>
      <c r="AG201" t="b">
        <f t="shared" si="2"/>
        <v>1</v>
      </c>
    </row>
    <row r="202" spans="1:33" ht="12.75">
      <c r="A202" t="s">
        <v>365</v>
      </c>
      <c r="B202" s="15" t="s">
        <v>366</v>
      </c>
      <c r="C202" s="36">
        <v>45234.528</v>
      </c>
      <c r="D202" s="41">
        <v>5098</v>
      </c>
      <c r="E202" s="45">
        <v>50332.528</v>
      </c>
      <c r="F202" s="47">
        <v>34053</v>
      </c>
      <c r="G202" s="47">
        <v>4402</v>
      </c>
      <c r="H202" s="47">
        <v>532</v>
      </c>
      <c r="I202" s="47">
        <v>0</v>
      </c>
      <c r="J202" s="47">
        <v>2662</v>
      </c>
      <c r="K202" s="48">
        <v>138</v>
      </c>
      <c r="L202" s="48">
        <v>21393</v>
      </c>
      <c r="M202" s="48">
        <v>5098</v>
      </c>
      <c r="N202" s="48">
        <v>540</v>
      </c>
      <c r="O202" s="48">
        <v>47149.783800000005</v>
      </c>
      <c r="P202" s="48">
        <v>6456.599999999999</v>
      </c>
      <c r="Q202" s="48">
        <v>-18760.35</v>
      </c>
      <c r="R202" s="48">
        <v>696.49</v>
      </c>
      <c r="S202" s="48">
        <v>35542.5238</v>
      </c>
      <c r="T202" s="48">
        <v>50332.528</v>
      </c>
      <c r="U202" s="48">
        <v>42782.648799999995</v>
      </c>
      <c r="V202" s="48">
        <v>-7240.124999999993</v>
      </c>
      <c r="W202" s="48">
        <v>-5068.087499999994</v>
      </c>
      <c r="X202" s="49">
        <v>0.899</v>
      </c>
      <c r="Y202" s="50">
        <v>11750</v>
      </c>
      <c r="Z202" s="46">
        <v>45248.942672</v>
      </c>
      <c r="AA202" s="46">
        <v>45799.52652380043</v>
      </c>
      <c r="AB202" s="46">
        <v>3897.8320445787595</v>
      </c>
      <c r="AC202" s="46">
        <v>-80.95661218153646</v>
      </c>
      <c r="AD202" s="46">
        <v>0</v>
      </c>
      <c r="AE202" s="46">
        <v>951240</v>
      </c>
      <c r="AF202" s="15" t="s">
        <v>366</v>
      </c>
      <c r="AG202" t="b">
        <f t="shared" si="2"/>
        <v>1</v>
      </c>
    </row>
    <row r="203" spans="1:33" ht="12.75">
      <c r="A203" t="s">
        <v>387</v>
      </c>
      <c r="B203" s="15" t="s">
        <v>388</v>
      </c>
      <c r="C203" s="36">
        <v>76452.514</v>
      </c>
      <c r="D203" s="41">
        <v>9448</v>
      </c>
      <c r="E203" s="45">
        <v>85900.514</v>
      </c>
      <c r="F203" s="47">
        <v>53650</v>
      </c>
      <c r="G203" s="47">
        <v>8025</v>
      </c>
      <c r="H203" s="47">
        <v>3195</v>
      </c>
      <c r="I203" s="47">
        <v>0</v>
      </c>
      <c r="J203" s="47">
        <v>2610</v>
      </c>
      <c r="K203" s="48">
        <v>247</v>
      </c>
      <c r="L203" s="48">
        <v>20385</v>
      </c>
      <c r="M203" s="48">
        <v>9448</v>
      </c>
      <c r="N203" s="48">
        <v>59</v>
      </c>
      <c r="O203" s="48">
        <v>74283.79000000001</v>
      </c>
      <c r="P203" s="48">
        <v>11755.5</v>
      </c>
      <c r="Q203" s="48">
        <v>-17587.35</v>
      </c>
      <c r="R203" s="48">
        <v>4565.35</v>
      </c>
      <c r="S203" s="48">
        <v>73017.29000000001</v>
      </c>
      <c r="T203" s="48">
        <v>85900.514</v>
      </c>
      <c r="U203" s="48">
        <v>73015.4369</v>
      </c>
      <c r="V203" s="48">
        <v>1.8531000000075437</v>
      </c>
      <c r="W203" s="48">
        <v>1.2971700000052806</v>
      </c>
      <c r="X203" s="49">
        <v>1</v>
      </c>
      <c r="Y203" s="50">
        <v>23697</v>
      </c>
      <c r="Z203" s="46">
        <v>85900.514</v>
      </c>
      <c r="AA203" s="46">
        <v>86945.74142581172</v>
      </c>
      <c r="AB203" s="46">
        <v>3669.06112275021</v>
      </c>
      <c r="AC203" s="46">
        <v>-309.72753401008595</v>
      </c>
      <c r="AD203" s="46">
        <v>0</v>
      </c>
      <c r="AE203" s="46">
        <v>7339613</v>
      </c>
      <c r="AF203" s="15" t="s">
        <v>388</v>
      </c>
      <c r="AG203" t="b">
        <f t="shared" si="2"/>
        <v>1</v>
      </c>
    </row>
    <row r="204" spans="1:33" ht="12.75">
      <c r="A204" t="s">
        <v>375</v>
      </c>
      <c r="B204" s="15" t="s">
        <v>376</v>
      </c>
      <c r="C204" s="36">
        <v>7524.714</v>
      </c>
      <c r="D204" s="41">
        <v>2626</v>
      </c>
      <c r="E204" s="45">
        <v>10150.714</v>
      </c>
      <c r="F204" s="47">
        <v>16223</v>
      </c>
      <c r="G204" s="47">
        <v>349</v>
      </c>
      <c r="H204" s="47">
        <v>569</v>
      </c>
      <c r="I204" s="47">
        <v>0</v>
      </c>
      <c r="J204" s="47">
        <v>1635</v>
      </c>
      <c r="K204" s="48">
        <v>0</v>
      </c>
      <c r="L204" s="48">
        <v>13709</v>
      </c>
      <c r="M204" s="48">
        <v>2626</v>
      </c>
      <c r="N204" s="48">
        <v>9</v>
      </c>
      <c r="O204" s="48">
        <v>22462.3658</v>
      </c>
      <c r="P204" s="48">
        <v>2170.0499999999997</v>
      </c>
      <c r="Q204" s="48">
        <v>-11660.3</v>
      </c>
      <c r="R204" s="48">
        <v>-98.43</v>
      </c>
      <c r="S204" s="48">
        <v>12873.6858</v>
      </c>
      <c r="T204" s="48">
        <v>10150.714</v>
      </c>
      <c r="U204" s="48">
        <v>8628.106899999999</v>
      </c>
      <c r="V204" s="48">
        <v>4245.5789</v>
      </c>
      <c r="W204" s="48">
        <v>2971.9052300000003</v>
      </c>
      <c r="X204" s="49">
        <v>1.293</v>
      </c>
      <c r="Y204" s="50">
        <v>3660</v>
      </c>
      <c r="Z204" s="46">
        <v>13124.873201999999</v>
      </c>
      <c r="AA204" s="46">
        <v>13284.575126845662</v>
      </c>
      <c r="AB204" s="46">
        <v>3629.665335203733</v>
      </c>
      <c r="AC204" s="46">
        <v>-349.12332155656304</v>
      </c>
      <c r="AD204" s="46">
        <v>0</v>
      </c>
      <c r="AE204" s="46">
        <v>1277791</v>
      </c>
      <c r="AF204" s="15" t="s">
        <v>376</v>
      </c>
      <c r="AG204" t="b">
        <f aca="true" t="shared" si="3" ref="AG204:AG267">EXACT(B204,AF204)</f>
        <v>1</v>
      </c>
    </row>
    <row r="205" spans="1:33" ht="12.75">
      <c r="A205" t="s">
        <v>371</v>
      </c>
      <c r="B205" s="15" t="s">
        <v>372</v>
      </c>
      <c r="C205" s="36">
        <v>6235.642</v>
      </c>
      <c r="D205" s="41">
        <v>1671</v>
      </c>
      <c r="E205" s="45">
        <v>7906.642</v>
      </c>
      <c r="F205" s="47">
        <v>13677</v>
      </c>
      <c r="G205" s="47">
        <v>1751</v>
      </c>
      <c r="H205" s="47">
        <v>3</v>
      </c>
      <c r="I205" s="47">
        <v>1050</v>
      </c>
      <c r="J205" s="47">
        <v>0</v>
      </c>
      <c r="K205" s="48">
        <v>0</v>
      </c>
      <c r="L205" s="48">
        <v>7938</v>
      </c>
      <c r="M205" s="48">
        <v>1671</v>
      </c>
      <c r="N205" s="48">
        <v>795</v>
      </c>
      <c r="O205" s="48">
        <v>18937.1742</v>
      </c>
      <c r="P205" s="48">
        <v>2383.4</v>
      </c>
      <c r="Q205" s="48">
        <v>-7423.05</v>
      </c>
      <c r="R205" s="48">
        <v>70.89</v>
      </c>
      <c r="S205" s="48">
        <v>13968.414200000001</v>
      </c>
      <c r="T205" s="48">
        <v>7906.642</v>
      </c>
      <c r="U205" s="48">
        <v>6720.6457</v>
      </c>
      <c r="V205" s="48">
        <v>7247.768500000001</v>
      </c>
      <c r="W205" s="48">
        <v>5073.4379500000005</v>
      </c>
      <c r="X205" s="49">
        <v>1.642</v>
      </c>
      <c r="Y205" s="50">
        <v>4193</v>
      </c>
      <c r="Z205" s="46">
        <v>12982.706164</v>
      </c>
      <c r="AA205" s="46">
        <v>13140.678216924709</v>
      </c>
      <c r="AB205" s="46">
        <v>3133.9561690733863</v>
      </c>
      <c r="AC205" s="46">
        <v>-844.8324876869096</v>
      </c>
      <c r="AD205" s="46">
        <v>0</v>
      </c>
      <c r="AE205" s="46">
        <v>3542383</v>
      </c>
      <c r="AF205" s="15" t="s">
        <v>372</v>
      </c>
      <c r="AG205" t="b">
        <f t="shared" si="3"/>
        <v>1</v>
      </c>
    </row>
    <row r="206" spans="1:33" ht="12.75">
      <c r="A206" t="s">
        <v>383</v>
      </c>
      <c r="B206" s="15" t="s">
        <v>384</v>
      </c>
      <c r="C206" s="36">
        <v>56319.707</v>
      </c>
      <c r="D206" s="41">
        <v>7783</v>
      </c>
      <c r="E206" s="45">
        <v>64102.707</v>
      </c>
      <c r="F206" s="47">
        <v>40490</v>
      </c>
      <c r="G206" s="47">
        <v>1840</v>
      </c>
      <c r="H206" s="47">
        <v>716</v>
      </c>
      <c r="I206" s="47">
        <v>0</v>
      </c>
      <c r="J206" s="47">
        <v>1780</v>
      </c>
      <c r="K206" s="48">
        <v>444</v>
      </c>
      <c r="L206" s="48">
        <v>20481</v>
      </c>
      <c r="M206" s="48">
        <v>7783</v>
      </c>
      <c r="N206" s="48">
        <v>719</v>
      </c>
      <c r="O206" s="48">
        <v>56062.454000000005</v>
      </c>
      <c r="P206" s="48">
        <v>3685.6</v>
      </c>
      <c r="Q206" s="48">
        <v>-18397.399999999998</v>
      </c>
      <c r="R206" s="48">
        <v>3133.78</v>
      </c>
      <c r="S206" s="48">
        <v>44484.43400000001</v>
      </c>
      <c r="T206" s="48">
        <v>64102.707</v>
      </c>
      <c r="U206" s="48">
        <v>54487.30095</v>
      </c>
      <c r="V206" s="48">
        <v>-10002.866949999989</v>
      </c>
      <c r="W206" s="48">
        <v>-7002.006864999992</v>
      </c>
      <c r="X206" s="49">
        <v>0.891</v>
      </c>
      <c r="Y206" s="50">
        <v>13136</v>
      </c>
      <c r="Z206" s="46">
        <v>57115.511937</v>
      </c>
      <c r="AA206" s="46">
        <v>57810.486818242614</v>
      </c>
      <c r="AB206" s="46">
        <v>4400.920129281563</v>
      </c>
      <c r="AC206" s="46">
        <v>422.13147252126737</v>
      </c>
      <c r="AD206" s="46">
        <v>5545119</v>
      </c>
      <c r="AE206" s="46">
        <v>0</v>
      </c>
      <c r="AF206" s="15" t="s">
        <v>384</v>
      </c>
      <c r="AG206" t="b">
        <f t="shared" si="3"/>
        <v>1</v>
      </c>
    </row>
    <row r="207" spans="1:33" ht="12.75">
      <c r="A207" t="s">
        <v>395</v>
      </c>
      <c r="B207" s="15" t="s">
        <v>396</v>
      </c>
      <c r="C207" s="36">
        <v>67389.028</v>
      </c>
      <c r="D207" s="41">
        <v>7554</v>
      </c>
      <c r="E207" s="45">
        <v>74943.028</v>
      </c>
      <c r="F207" s="47">
        <v>51415</v>
      </c>
      <c r="G207" s="47">
        <v>4741</v>
      </c>
      <c r="H207" s="47">
        <v>742</v>
      </c>
      <c r="I207" s="47">
        <v>0</v>
      </c>
      <c r="J207" s="47">
        <v>-525</v>
      </c>
      <c r="K207" s="48">
        <v>40</v>
      </c>
      <c r="L207" s="48">
        <v>20560</v>
      </c>
      <c r="M207" s="48">
        <v>7554</v>
      </c>
      <c r="N207" s="48">
        <v>60</v>
      </c>
      <c r="O207" s="48">
        <v>71189.209</v>
      </c>
      <c r="P207" s="48">
        <v>4214.3</v>
      </c>
      <c r="Q207" s="48">
        <v>-17561</v>
      </c>
      <c r="R207" s="48">
        <v>2925.7000000000003</v>
      </c>
      <c r="S207" s="48">
        <v>60768.209</v>
      </c>
      <c r="T207" s="48">
        <v>74943.028</v>
      </c>
      <c r="U207" s="48">
        <v>63701.573800000006</v>
      </c>
      <c r="V207" s="48">
        <v>-2933.364800000003</v>
      </c>
      <c r="W207" s="48">
        <v>-2053.355360000002</v>
      </c>
      <c r="X207" s="49">
        <v>0.973</v>
      </c>
      <c r="Y207" s="50">
        <v>15326</v>
      </c>
      <c r="Z207" s="46">
        <v>72919.566244</v>
      </c>
      <c r="AA207" s="46">
        <v>73806.84301299028</v>
      </c>
      <c r="AB207" s="46">
        <v>4815.792967048825</v>
      </c>
      <c r="AC207" s="46">
        <v>837.0043102885288</v>
      </c>
      <c r="AD207" s="46">
        <v>12827928</v>
      </c>
      <c r="AE207" s="46">
        <v>0</v>
      </c>
      <c r="AF207" s="15" t="s">
        <v>396</v>
      </c>
      <c r="AG207" t="b">
        <f t="shared" si="3"/>
        <v>1</v>
      </c>
    </row>
    <row r="208" spans="1:33" ht="12.75">
      <c r="A208" t="s">
        <v>369</v>
      </c>
      <c r="B208" s="15" t="s">
        <v>370</v>
      </c>
      <c r="C208" s="36">
        <v>42937.497</v>
      </c>
      <c r="D208" s="41">
        <v>5926</v>
      </c>
      <c r="E208" s="45">
        <v>48863.497</v>
      </c>
      <c r="F208" s="47">
        <v>34742</v>
      </c>
      <c r="G208" s="47">
        <v>4688</v>
      </c>
      <c r="H208" s="47">
        <v>578</v>
      </c>
      <c r="I208" s="47">
        <v>0</v>
      </c>
      <c r="J208" s="47">
        <v>2659</v>
      </c>
      <c r="K208" s="48">
        <v>67</v>
      </c>
      <c r="L208" s="48">
        <v>11936</v>
      </c>
      <c r="M208" s="48">
        <v>5926</v>
      </c>
      <c r="N208" s="48">
        <v>0</v>
      </c>
      <c r="O208" s="48">
        <v>48103.7732</v>
      </c>
      <c r="P208" s="48">
        <v>6736.25</v>
      </c>
      <c r="Q208" s="48">
        <v>-10202.55</v>
      </c>
      <c r="R208" s="48">
        <v>3007.98</v>
      </c>
      <c r="S208" s="48">
        <v>47645.4532</v>
      </c>
      <c r="T208" s="48">
        <v>48863.497</v>
      </c>
      <c r="U208" s="48">
        <v>41533.97245</v>
      </c>
      <c r="V208" s="48">
        <v>6111.480750000002</v>
      </c>
      <c r="W208" s="48">
        <v>4278.036525000001</v>
      </c>
      <c r="X208" s="49">
        <v>1.088</v>
      </c>
      <c r="Y208" s="50">
        <v>12235</v>
      </c>
      <c r="Z208" s="46">
        <v>53163.484736000006</v>
      </c>
      <c r="AA208" s="46">
        <v>53810.37181164417</v>
      </c>
      <c r="AB208" s="46">
        <v>4398.068803567157</v>
      </c>
      <c r="AC208" s="46">
        <v>419.28014680686147</v>
      </c>
      <c r="AD208" s="46">
        <v>5129893</v>
      </c>
      <c r="AE208" s="46">
        <v>0</v>
      </c>
      <c r="AF208" s="15" t="s">
        <v>370</v>
      </c>
      <c r="AG208" t="b">
        <f t="shared" si="3"/>
        <v>1</v>
      </c>
    </row>
    <row r="209" spans="1:33" ht="12.75">
      <c r="A209" t="s">
        <v>381</v>
      </c>
      <c r="B209" s="15" t="s">
        <v>382</v>
      </c>
      <c r="C209" s="36">
        <v>38159.757</v>
      </c>
      <c r="D209" s="41">
        <v>6564</v>
      </c>
      <c r="E209" s="45">
        <v>44723.757</v>
      </c>
      <c r="F209" s="47">
        <v>25177</v>
      </c>
      <c r="G209" s="47">
        <v>4963</v>
      </c>
      <c r="H209" s="47">
        <v>110</v>
      </c>
      <c r="I209" s="47">
        <v>3389</v>
      </c>
      <c r="J209" s="47">
        <v>0</v>
      </c>
      <c r="K209" s="48">
        <v>445</v>
      </c>
      <c r="L209" s="48">
        <v>17578</v>
      </c>
      <c r="M209" s="48">
        <v>6564</v>
      </c>
      <c r="N209" s="48">
        <v>0</v>
      </c>
      <c r="O209" s="48">
        <v>34860.0742</v>
      </c>
      <c r="P209" s="48">
        <v>7192.7</v>
      </c>
      <c r="Q209" s="48">
        <v>-15319.55</v>
      </c>
      <c r="R209" s="48">
        <v>2591.1400000000003</v>
      </c>
      <c r="S209" s="48">
        <v>29324.364200000004</v>
      </c>
      <c r="T209" s="48">
        <v>44723.757</v>
      </c>
      <c r="U209" s="48">
        <v>38015.19345</v>
      </c>
      <c r="V209" s="48">
        <v>-8690.829249999995</v>
      </c>
      <c r="W209" s="48">
        <v>-6083.580474999996</v>
      </c>
      <c r="X209" s="49">
        <v>0.864</v>
      </c>
      <c r="Y209" s="50">
        <v>9833</v>
      </c>
      <c r="Z209" s="46">
        <v>38641.326047999995</v>
      </c>
      <c r="AA209" s="46">
        <v>39111.50919213232</v>
      </c>
      <c r="AB209" s="46">
        <v>3977.5764458590784</v>
      </c>
      <c r="AC209" s="46">
        <v>-1.2122109012175315</v>
      </c>
      <c r="AD209" s="46">
        <v>0</v>
      </c>
      <c r="AE209" s="46">
        <v>11920</v>
      </c>
      <c r="AF209" s="15" t="s">
        <v>382</v>
      </c>
      <c r="AG209" t="b">
        <f t="shared" si="3"/>
        <v>1</v>
      </c>
    </row>
    <row r="210" spans="1:33" ht="12.75">
      <c r="A210" t="s">
        <v>413</v>
      </c>
      <c r="B210" s="15" t="s">
        <v>414</v>
      </c>
      <c r="C210" s="36">
        <v>47218.732</v>
      </c>
      <c r="D210" s="41">
        <v>4615</v>
      </c>
      <c r="E210" s="45">
        <v>51833.732</v>
      </c>
      <c r="F210" s="47">
        <v>24948</v>
      </c>
      <c r="G210" s="47">
        <v>10947</v>
      </c>
      <c r="H210" s="47">
        <v>2637</v>
      </c>
      <c r="I210" s="47">
        <v>0</v>
      </c>
      <c r="J210" s="47">
        <v>1953</v>
      </c>
      <c r="K210" s="48">
        <v>16</v>
      </c>
      <c r="L210" s="48">
        <v>8896</v>
      </c>
      <c r="M210" s="48">
        <v>4615</v>
      </c>
      <c r="N210" s="48">
        <v>0</v>
      </c>
      <c r="O210" s="48">
        <v>34543.0008</v>
      </c>
      <c r="P210" s="48">
        <v>13206.449999999999</v>
      </c>
      <c r="Q210" s="48">
        <v>-7575.2</v>
      </c>
      <c r="R210" s="48">
        <v>2410.4300000000003</v>
      </c>
      <c r="S210" s="48">
        <v>42584.6808</v>
      </c>
      <c r="T210" s="48">
        <v>51833.732</v>
      </c>
      <c r="U210" s="48">
        <v>44058.6722</v>
      </c>
      <c r="V210" s="48">
        <v>-1473.991399999999</v>
      </c>
      <c r="W210" s="48">
        <v>-1031.7939799999992</v>
      </c>
      <c r="X210" s="49">
        <v>0.98</v>
      </c>
      <c r="Y210" s="50">
        <v>11027</v>
      </c>
      <c r="Z210" s="46">
        <v>50797.057360000006</v>
      </c>
      <c r="AA210" s="46">
        <v>51415.15002360389</v>
      </c>
      <c r="AB210" s="46">
        <v>4662.659837091131</v>
      </c>
      <c r="AC210" s="46">
        <v>683.8711803308347</v>
      </c>
      <c r="AD210" s="46">
        <v>7541048</v>
      </c>
      <c r="AE210" s="46">
        <v>0</v>
      </c>
      <c r="AF210" s="15" t="s">
        <v>414</v>
      </c>
      <c r="AG210" t="b">
        <f t="shared" si="3"/>
        <v>1</v>
      </c>
    </row>
    <row r="211" spans="1:33" ht="12.75">
      <c r="A211" t="s">
        <v>403</v>
      </c>
      <c r="B211" s="15" t="s">
        <v>404</v>
      </c>
      <c r="C211" s="36">
        <v>30174.737999999998</v>
      </c>
      <c r="D211" s="41">
        <v>4759</v>
      </c>
      <c r="E211" s="45">
        <v>34933.738</v>
      </c>
      <c r="F211" s="47">
        <v>21285</v>
      </c>
      <c r="G211" s="47">
        <v>1032</v>
      </c>
      <c r="H211" s="47">
        <v>133</v>
      </c>
      <c r="I211" s="47">
        <v>0</v>
      </c>
      <c r="J211" s="47">
        <v>1479</v>
      </c>
      <c r="K211" s="48">
        <v>36</v>
      </c>
      <c r="L211" s="48">
        <v>7714</v>
      </c>
      <c r="M211" s="48">
        <v>4759</v>
      </c>
      <c r="N211" s="48">
        <v>170</v>
      </c>
      <c r="O211" s="48">
        <v>29471.211</v>
      </c>
      <c r="P211" s="48">
        <v>2247.4</v>
      </c>
      <c r="Q211" s="48">
        <v>-6732</v>
      </c>
      <c r="R211" s="48">
        <v>2733.77</v>
      </c>
      <c r="S211" s="48">
        <v>27720.381</v>
      </c>
      <c r="T211" s="48">
        <v>34933.738</v>
      </c>
      <c r="U211" s="48">
        <v>29693.677299999996</v>
      </c>
      <c r="V211" s="48">
        <v>-1973.2962999999945</v>
      </c>
      <c r="W211" s="48">
        <v>-1381.307409999996</v>
      </c>
      <c r="X211" s="49">
        <v>0.96</v>
      </c>
      <c r="Y211" s="50">
        <v>9490</v>
      </c>
      <c r="Z211" s="46">
        <v>33536.388479999994</v>
      </c>
      <c r="AA211" s="46">
        <v>33944.45533978587</v>
      </c>
      <c r="AB211" s="46">
        <v>3576.865683855202</v>
      </c>
      <c r="AC211" s="46">
        <v>-401.92297290509396</v>
      </c>
      <c r="AD211" s="46">
        <v>0</v>
      </c>
      <c r="AE211" s="46">
        <v>3814249</v>
      </c>
      <c r="AF211" s="15" t="s">
        <v>404</v>
      </c>
      <c r="AG211" t="b">
        <f t="shared" si="3"/>
        <v>1</v>
      </c>
    </row>
    <row r="212" spans="1:33" ht="12.75">
      <c r="A212" t="s">
        <v>401</v>
      </c>
      <c r="B212" s="15" t="s">
        <v>402</v>
      </c>
      <c r="C212" s="36">
        <v>48450.575</v>
      </c>
      <c r="D212" s="41">
        <v>7717</v>
      </c>
      <c r="E212" s="45">
        <v>56167.575</v>
      </c>
      <c r="F212" s="47">
        <v>31486</v>
      </c>
      <c r="G212" s="47">
        <v>10894</v>
      </c>
      <c r="H212" s="47">
        <v>1034</v>
      </c>
      <c r="I212" s="47">
        <v>3298</v>
      </c>
      <c r="J212" s="47">
        <v>0</v>
      </c>
      <c r="K212" s="48">
        <v>380</v>
      </c>
      <c r="L212" s="48">
        <v>19893</v>
      </c>
      <c r="M212" s="48">
        <v>7717</v>
      </c>
      <c r="N212" s="48">
        <v>591</v>
      </c>
      <c r="O212" s="48">
        <v>43595.5156</v>
      </c>
      <c r="P212" s="48">
        <v>12942.1</v>
      </c>
      <c r="Q212" s="48">
        <v>-17734.399999999998</v>
      </c>
      <c r="R212" s="48">
        <v>3177.6400000000003</v>
      </c>
      <c r="S212" s="48">
        <v>41980.855599999995</v>
      </c>
      <c r="T212" s="48">
        <v>56167.575</v>
      </c>
      <c r="U212" s="48">
        <v>47742.438749999994</v>
      </c>
      <c r="V212" s="48">
        <v>-5761.583149999999</v>
      </c>
      <c r="W212" s="48">
        <v>-4033.1082049999986</v>
      </c>
      <c r="X212" s="49">
        <v>0.928</v>
      </c>
      <c r="Y212" s="50">
        <v>15254</v>
      </c>
      <c r="Z212" s="46">
        <v>52123.5096</v>
      </c>
      <c r="AA212" s="46">
        <v>52757.742379602234</v>
      </c>
      <c r="AB212" s="46">
        <v>3458.616912259226</v>
      </c>
      <c r="AC212" s="46">
        <v>-520.17174450107</v>
      </c>
      <c r="AD212" s="46">
        <v>0</v>
      </c>
      <c r="AE212" s="46">
        <v>7934700</v>
      </c>
      <c r="AF212" s="15" t="s">
        <v>402</v>
      </c>
      <c r="AG212" t="b">
        <f t="shared" si="3"/>
        <v>1</v>
      </c>
    </row>
    <row r="213" spans="1:33" ht="12.75">
      <c r="A213" t="s">
        <v>405</v>
      </c>
      <c r="B213" s="15" t="s">
        <v>406</v>
      </c>
      <c r="C213" s="36">
        <v>27443.878</v>
      </c>
      <c r="D213" s="41">
        <v>4244</v>
      </c>
      <c r="E213" s="45">
        <v>31687.878</v>
      </c>
      <c r="F213" s="47">
        <v>26157</v>
      </c>
      <c r="G213" s="47">
        <v>109</v>
      </c>
      <c r="H213" s="47">
        <v>159</v>
      </c>
      <c r="I213" s="47">
        <v>0</v>
      </c>
      <c r="J213" s="47">
        <v>2555</v>
      </c>
      <c r="K213" s="48">
        <v>13</v>
      </c>
      <c r="L213" s="48">
        <v>19082</v>
      </c>
      <c r="M213" s="48">
        <v>4244</v>
      </c>
      <c r="N213" s="48">
        <v>0</v>
      </c>
      <c r="O213" s="48">
        <v>36216.9822</v>
      </c>
      <c r="P213" s="48">
        <v>2399.5499999999997</v>
      </c>
      <c r="Q213" s="48">
        <v>-16230.75</v>
      </c>
      <c r="R213" s="48">
        <v>363.46000000000004</v>
      </c>
      <c r="S213" s="48">
        <v>22749.2422</v>
      </c>
      <c r="T213" s="48">
        <v>31687.878</v>
      </c>
      <c r="U213" s="48">
        <v>26934.6963</v>
      </c>
      <c r="V213" s="48">
        <v>-4185.454099999999</v>
      </c>
      <c r="W213" s="48">
        <v>-2929.817869999999</v>
      </c>
      <c r="X213" s="49">
        <v>0.908</v>
      </c>
      <c r="Y213" s="50">
        <v>6973</v>
      </c>
      <c r="Z213" s="46">
        <v>28772.593224</v>
      </c>
      <c r="AA213" s="46">
        <v>29122.694779264843</v>
      </c>
      <c r="AB213" s="46">
        <v>4176.49430363758</v>
      </c>
      <c r="AC213" s="46">
        <v>197.70564687728393</v>
      </c>
      <c r="AD213" s="46">
        <v>1378601</v>
      </c>
      <c r="AE213" s="46">
        <v>0</v>
      </c>
      <c r="AF213" s="15" t="s">
        <v>406</v>
      </c>
      <c r="AG213" t="b">
        <f t="shared" si="3"/>
        <v>1</v>
      </c>
    </row>
    <row r="214" spans="1:33" ht="12.75">
      <c r="A214" t="s">
        <v>415</v>
      </c>
      <c r="B214" s="15" t="s">
        <v>416</v>
      </c>
      <c r="C214" s="36">
        <v>105119.046</v>
      </c>
      <c r="D214" s="41">
        <v>15054</v>
      </c>
      <c r="E214" s="45">
        <v>120173.046</v>
      </c>
      <c r="F214" s="47">
        <v>73669</v>
      </c>
      <c r="G214" s="47">
        <v>2893</v>
      </c>
      <c r="H214" s="47">
        <v>2401</v>
      </c>
      <c r="I214" s="47">
        <v>0</v>
      </c>
      <c r="J214" s="47">
        <v>4085</v>
      </c>
      <c r="K214" s="48">
        <v>262</v>
      </c>
      <c r="L214" s="48">
        <v>34580</v>
      </c>
      <c r="M214" s="48">
        <v>15054</v>
      </c>
      <c r="N214" s="48">
        <v>12</v>
      </c>
      <c r="O214" s="48">
        <v>102002.0974</v>
      </c>
      <c r="P214" s="48">
        <v>7972.15</v>
      </c>
      <c r="Q214" s="48">
        <v>-29625.899999999998</v>
      </c>
      <c r="R214" s="48">
        <v>6917.3</v>
      </c>
      <c r="S214" s="48">
        <v>87265.6474</v>
      </c>
      <c r="T214" s="48">
        <v>120173.046</v>
      </c>
      <c r="U214" s="48">
        <v>102147.0891</v>
      </c>
      <c r="V214" s="48">
        <v>-14881.441699999996</v>
      </c>
      <c r="W214" s="48">
        <v>-10417.009189999997</v>
      </c>
      <c r="X214" s="49">
        <v>0.913</v>
      </c>
      <c r="Y214" s="50">
        <v>29608</v>
      </c>
      <c r="Z214" s="46">
        <v>109717.99099800001</v>
      </c>
      <c r="AA214" s="46">
        <v>111053.02670332855</v>
      </c>
      <c r="AB214" s="46">
        <v>3750.7777189721883</v>
      </c>
      <c r="AC214" s="46">
        <v>-228.01093778810764</v>
      </c>
      <c r="AD214" s="46">
        <v>0</v>
      </c>
      <c r="AE214" s="46">
        <v>6750948</v>
      </c>
      <c r="AF214" s="15" t="s">
        <v>416</v>
      </c>
      <c r="AG214" t="b">
        <f t="shared" si="3"/>
        <v>1</v>
      </c>
    </row>
    <row r="215" spans="1:33" ht="12.75">
      <c r="A215" t="s">
        <v>411</v>
      </c>
      <c r="B215" s="15" t="s">
        <v>412</v>
      </c>
      <c r="C215" s="36">
        <v>75932.101</v>
      </c>
      <c r="D215" s="41">
        <v>6402</v>
      </c>
      <c r="E215" s="45">
        <v>82334.101</v>
      </c>
      <c r="F215" s="47">
        <v>54253</v>
      </c>
      <c r="G215" s="47">
        <v>8699</v>
      </c>
      <c r="H215" s="47">
        <v>1849</v>
      </c>
      <c r="I215" s="47">
        <v>0</v>
      </c>
      <c r="J215" s="47">
        <v>4283</v>
      </c>
      <c r="K215" s="48">
        <v>134</v>
      </c>
      <c r="L215" s="48">
        <v>14933</v>
      </c>
      <c r="M215" s="48">
        <v>6402</v>
      </c>
      <c r="N215" s="48">
        <v>3006</v>
      </c>
      <c r="O215" s="48">
        <v>75118.7038</v>
      </c>
      <c r="P215" s="48">
        <v>12606.35</v>
      </c>
      <c r="Q215" s="48">
        <v>-15362.05</v>
      </c>
      <c r="R215" s="48">
        <v>2903.09</v>
      </c>
      <c r="S215" s="48">
        <v>75266.0938</v>
      </c>
      <c r="T215" s="48">
        <v>82334.101</v>
      </c>
      <c r="U215" s="48">
        <v>69983.98585</v>
      </c>
      <c r="V215" s="48">
        <v>5282.107950000005</v>
      </c>
      <c r="W215" s="48">
        <v>3697.4755650000034</v>
      </c>
      <c r="X215" s="49">
        <v>1.045</v>
      </c>
      <c r="Y215" s="50">
        <v>20695</v>
      </c>
      <c r="Z215" s="46">
        <v>86039.13554499998</v>
      </c>
      <c r="AA215" s="46">
        <v>87086.04970158776</v>
      </c>
      <c r="AB215" s="46">
        <v>4208.071983647633</v>
      </c>
      <c r="AC215" s="46">
        <v>229.2833268873369</v>
      </c>
      <c r="AD215" s="46">
        <v>4745018</v>
      </c>
      <c r="AE215" s="46">
        <v>0</v>
      </c>
      <c r="AF215" s="15" t="s">
        <v>412</v>
      </c>
      <c r="AG215" t="b">
        <f t="shared" si="3"/>
        <v>1</v>
      </c>
    </row>
    <row r="216" spans="1:33" ht="12.75">
      <c r="A216" t="s">
        <v>399</v>
      </c>
      <c r="B216" s="15" t="s">
        <v>400</v>
      </c>
      <c r="C216" s="36">
        <v>23513.656</v>
      </c>
      <c r="D216" s="41">
        <v>1652</v>
      </c>
      <c r="E216" s="45">
        <v>25165.656</v>
      </c>
      <c r="F216" s="47">
        <v>12922</v>
      </c>
      <c r="G216" s="47">
        <v>5828</v>
      </c>
      <c r="H216" s="47">
        <v>0</v>
      </c>
      <c r="I216" s="47">
        <v>0</v>
      </c>
      <c r="J216" s="47">
        <v>1398</v>
      </c>
      <c r="K216" s="48">
        <v>0</v>
      </c>
      <c r="L216" s="48">
        <v>5154</v>
      </c>
      <c r="M216" s="48">
        <v>1652</v>
      </c>
      <c r="N216" s="48">
        <v>0</v>
      </c>
      <c r="O216" s="48">
        <v>17891.8012</v>
      </c>
      <c r="P216" s="48">
        <v>6142.099999999999</v>
      </c>
      <c r="Q216" s="48">
        <v>-4380.9</v>
      </c>
      <c r="R216" s="48">
        <v>528.02</v>
      </c>
      <c r="S216" s="48">
        <v>20181.021200000003</v>
      </c>
      <c r="T216" s="48">
        <v>25165.656</v>
      </c>
      <c r="U216" s="48">
        <v>21390.8076</v>
      </c>
      <c r="V216" s="48">
        <v>-1209.7863999999972</v>
      </c>
      <c r="W216" s="48">
        <v>-846.850479999998</v>
      </c>
      <c r="X216" s="49">
        <v>0.966</v>
      </c>
      <c r="Y216" s="50">
        <v>5566</v>
      </c>
      <c r="Z216" s="46">
        <v>24310.023695999997</v>
      </c>
      <c r="AA216" s="46">
        <v>24605.825226235218</v>
      </c>
      <c r="AB216" s="46">
        <v>4420.737554120593</v>
      </c>
      <c r="AC216" s="46">
        <v>441.948897360297</v>
      </c>
      <c r="AD216" s="46">
        <v>2459888</v>
      </c>
      <c r="AE216" s="46">
        <v>0</v>
      </c>
      <c r="AF216" s="15" t="s">
        <v>400</v>
      </c>
      <c r="AG216" t="b">
        <f t="shared" si="3"/>
        <v>1</v>
      </c>
    </row>
    <row r="217" spans="1:33" ht="12.75">
      <c r="A217" t="s">
        <v>397</v>
      </c>
      <c r="B217" s="15" t="s">
        <v>398</v>
      </c>
      <c r="C217" s="36">
        <v>24713.135</v>
      </c>
      <c r="D217" s="41">
        <v>1882</v>
      </c>
      <c r="E217" s="45">
        <v>26595.135</v>
      </c>
      <c r="F217" s="47">
        <v>14748</v>
      </c>
      <c r="G217" s="47">
        <v>3661</v>
      </c>
      <c r="H217" s="47">
        <v>500</v>
      </c>
      <c r="I217" s="47">
        <v>0</v>
      </c>
      <c r="J217" s="47">
        <v>2247</v>
      </c>
      <c r="K217" s="48">
        <v>247</v>
      </c>
      <c r="L217" s="48">
        <v>3965</v>
      </c>
      <c r="M217" s="48">
        <v>1882</v>
      </c>
      <c r="N217" s="48">
        <v>2133</v>
      </c>
      <c r="O217" s="48">
        <v>20420.0808</v>
      </c>
      <c r="P217" s="48">
        <v>5446.8</v>
      </c>
      <c r="Q217" s="48">
        <v>-5393.25</v>
      </c>
      <c r="R217" s="48">
        <v>925.6500000000001</v>
      </c>
      <c r="S217" s="48">
        <v>21399.2808</v>
      </c>
      <c r="T217" s="48">
        <v>26595.135</v>
      </c>
      <c r="U217" s="48">
        <v>22605.864749999997</v>
      </c>
      <c r="V217" s="48">
        <v>-1206.5839499999965</v>
      </c>
      <c r="W217" s="48">
        <v>-844.6087649999976</v>
      </c>
      <c r="X217" s="49">
        <v>0.968</v>
      </c>
      <c r="Y217" s="50">
        <v>7320</v>
      </c>
      <c r="Z217" s="46">
        <v>25744.090679999998</v>
      </c>
      <c r="AA217" s="46">
        <v>26057.341769874965</v>
      </c>
      <c r="AB217" s="46">
        <v>3559.7461434255415</v>
      </c>
      <c r="AC217" s="46">
        <v>-419.0425133347544</v>
      </c>
      <c r="AD217" s="46">
        <v>0</v>
      </c>
      <c r="AE217" s="46">
        <v>3067391</v>
      </c>
      <c r="AF217" s="15" t="s">
        <v>398</v>
      </c>
      <c r="AG217" t="b">
        <f t="shared" si="3"/>
        <v>1</v>
      </c>
    </row>
    <row r="218" spans="1:33" ht="12.75">
      <c r="A218" t="s">
        <v>419</v>
      </c>
      <c r="B218" s="15" t="s">
        <v>420</v>
      </c>
      <c r="C218" s="36">
        <v>111213.439</v>
      </c>
      <c r="D218" s="41">
        <v>14729</v>
      </c>
      <c r="E218" s="45">
        <v>125942.439</v>
      </c>
      <c r="F218" s="47">
        <v>69057</v>
      </c>
      <c r="G218" s="47">
        <v>16838</v>
      </c>
      <c r="H218" s="47">
        <v>1438</v>
      </c>
      <c r="I218" s="47">
        <v>0</v>
      </c>
      <c r="J218" s="47">
        <v>2550</v>
      </c>
      <c r="K218" s="48">
        <v>187</v>
      </c>
      <c r="L218" s="48">
        <v>33509</v>
      </c>
      <c r="M218" s="48">
        <v>14729</v>
      </c>
      <c r="N218" s="48">
        <v>0</v>
      </c>
      <c r="O218" s="48">
        <v>95616.32220000001</v>
      </c>
      <c r="P218" s="48">
        <v>17702.1</v>
      </c>
      <c r="Q218" s="48">
        <v>-28641.6</v>
      </c>
      <c r="R218" s="48">
        <v>6823.120000000001</v>
      </c>
      <c r="S218" s="48">
        <v>91499.9422</v>
      </c>
      <c r="T218" s="48">
        <v>125942.439</v>
      </c>
      <c r="U218" s="48">
        <v>107051.07315</v>
      </c>
      <c r="V218" s="48">
        <v>-15551.130949999992</v>
      </c>
      <c r="W218" s="48">
        <v>-10885.791664999993</v>
      </c>
      <c r="X218" s="49">
        <v>0.914</v>
      </c>
      <c r="Y218" s="50">
        <v>23017</v>
      </c>
      <c r="Z218" s="46">
        <v>115111.389246</v>
      </c>
      <c r="AA218" s="46">
        <v>116512.0511915526</v>
      </c>
      <c r="AB218" s="46">
        <v>5061.999877983777</v>
      </c>
      <c r="AC218" s="46">
        <v>1083.211221223481</v>
      </c>
      <c r="AD218" s="46">
        <v>24932273</v>
      </c>
      <c r="AE218" s="46">
        <v>0</v>
      </c>
      <c r="AF218" s="15" t="s">
        <v>420</v>
      </c>
      <c r="AG218" t="b">
        <f t="shared" si="3"/>
        <v>1</v>
      </c>
    </row>
    <row r="219" spans="1:33" ht="12.75">
      <c r="A219" t="s">
        <v>407</v>
      </c>
      <c r="B219" s="15" t="s">
        <v>408</v>
      </c>
      <c r="C219" s="36">
        <v>18463.457</v>
      </c>
      <c r="D219" s="41">
        <v>2266</v>
      </c>
      <c r="E219" s="45">
        <v>20729.457</v>
      </c>
      <c r="F219" s="47">
        <v>7326</v>
      </c>
      <c r="G219" s="47">
        <v>2750</v>
      </c>
      <c r="H219" s="47">
        <v>60</v>
      </c>
      <c r="I219" s="47">
        <v>0</v>
      </c>
      <c r="J219" s="47">
        <v>1710</v>
      </c>
      <c r="K219" s="48">
        <v>0</v>
      </c>
      <c r="L219" s="48">
        <v>53</v>
      </c>
      <c r="M219" s="48">
        <v>2266</v>
      </c>
      <c r="N219" s="48">
        <v>0</v>
      </c>
      <c r="O219" s="48">
        <v>10143.579600000001</v>
      </c>
      <c r="P219" s="48">
        <v>3842</v>
      </c>
      <c r="Q219" s="48">
        <v>-45.05</v>
      </c>
      <c r="R219" s="48">
        <v>1917.0900000000001</v>
      </c>
      <c r="S219" s="48">
        <v>15857.619600000002</v>
      </c>
      <c r="T219" s="48">
        <v>20729.457</v>
      </c>
      <c r="U219" s="48">
        <v>17620.03845</v>
      </c>
      <c r="V219" s="48">
        <v>-1762.4188499999982</v>
      </c>
      <c r="W219" s="48">
        <v>-1233.6931949999987</v>
      </c>
      <c r="X219" s="49">
        <v>0.94</v>
      </c>
      <c r="Y219" s="50">
        <v>4832</v>
      </c>
      <c r="Z219" s="46">
        <v>19485.68958</v>
      </c>
      <c r="AA219" s="46">
        <v>19722.78917593338</v>
      </c>
      <c r="AB219" s="46">
        <v>4081.7030579332327</v>
      </c>
      <c r="AC219" s="46">
        <v>102.91440117293678</v>
      </c>
      <c r="AD219" s="46">
        <v>497282</v>
      </c>
      <c r="AE219" s="46">
        <v>0</v>
      </c>
      <c r="AF219" s="15" t="s">
        <v>408</v>
      </c>
      <c r="AG219" t="b">
        <f t="shared" si="3"/>
        <v>1</v>
      </c>
    </row>
    <row r="220" spans="1:33" ht="12.75">
      <c r="A220" t="s">
        <v>417</v>
      </c>
      <c r="B220" s="15" t="s">
        <v>418</v>
      </c>
      <c r="C220" s="36">
        <v>49557.211</v>
      </c>
      <c r="D220" s="41">
        <v>7633</v>
      </c>
      <c r="E220" s="45">
        <v>57190.211</v>
      </c>
      <c r="F220" s="47">
        <v>23007</v>
      </c>
      <c r="G220" s="47">
        <v>9596</v>
      </c>
      <c r="H220" s="47">
        <v>492</v>
      </c>
      <c r="I220" s="47">
        <v>0</v>
      </c>
      <c r="J220" s="47">
        <v>1760</v>
      </c>
      <c r="K220" s="48">
        <v>5</v>
      </c>
      <c r="L220" s="48">
        <v>6775</v>
      </c>
      <c r="M220" s="48">
        <v>7633</v>
      </c>
      <c r="N220" s="48">
        <v>0</v>
      </c>
      <c r="O220" s="48">
        <v>31855.4922</v>
      </c>
      <c r="P220" s="48">
        <v>10070.8</v>
      </c>
      <c r="Q220" s="48">
        <v>-5763</v>
      </c>
      <c r="R220" s="48">
        <v>5336.3</v>
      </c>
      <c r="S220" s="48">
        <v>41499.59220000001</v>
      </c>
      <c r="T220" s="48">
        <v>57190.211</v>
      </c>
      <c r="U220" s="48">
        <v>48611.67935</v>
      </c>
      <c r="V220" s="48">
        <v>-7112.087149999992</v>
      </c>
      <c r="W220" s="48">
        <v>-4978.461004999994</v>
      </c>
      <c r="X220" s="49">
        <v>0.913</v>
      </c>
      <c r="Y220" s="50">
        <v>10338</v>
      </c>
      <c r="Z220" s="46">
        <v>52214.662643</v>
      </c>
      <c r="AA220" s="46">
        <v>52850.00456218771</v>
      </c>
      <c r="AB220" s="46">
        <v>5112.2078315136105</v>
      </c>
      <c r="AC220" s="46">
        <v>1133.4191747533146</v>
      </c>
      <c r="AD220" s="46">
        <v>11717287</v>
      </c>
      <c r="AE220" s="46">
        <v>0</v>
      </c>
      <c r="AF220" s="15" t="s">
        <v>418</v>
      </c>
      <c r="AG220" t="b">
        <f t="shared" si="3"/>
        <v>1</v>
      </c>
    </row>
    <row r="221" spans="1:33" ht="12.75">
      <c r="A221" t="s">
        <v>409</v>
      </c>
      <c r="B221" s="15" t="s">
        <v>410</v>
      </c>
      <c r="C221" s="36">
        <v>599206.751</v>
      </c>
      <c r="D221" s="41">
        <v>52805</v>
      </c>
      <c r="E221" s="45">
        <v>652011.751</v>
      </c>
      <c r="F221" s="47">
        <v>396357</v>
      </c>
      <c r="G221" s="47">
        <v>82072</v>
      </c>
      <c r="H221" s="47">
        <v>30493</v>
      </c>
      <c r="I221" s="47">
        <v>35244</v>
      </c>
      <c r="J221" s="47">
        <v>0</v>
      </c>
      <c r="K221" s="48">
        <v>21720</v>
      </c>
      <c r="L221" s="48">
        <v>63636</v>
      </c>
      <c r="M221" s="48">
        <v>52805</v>
      </c>
      <c r="N221" s="48">
        <v>18261</v>
      </c>
      <c r="O221" s="48">
        <v>548795.9022</v>
      </c>
      <c r="P221" s="48">
        <v>125637.65</v>
      </c>
      <c r="Q221" s="48">
        <v>-88074.45</v>
      </c>
      <c r="R221" s="48">
        <v>34066.130000000005</v>
      </c>
      <c r="S221" s="48">
        <v>620425.2322</v>
      </c>
      <c r="T221" s="48">
        <v>652011.751</v>
      </c>
      <c r="U221" s="48">
        <v>554209.98835</v>
      </c>
      <c r="V221" s="48">
        <v>66215.24384999997</v>
      </c>
      <c r="W221" s="48">
        <v>46350.67069499998</v>
      </c>
      <c r="X221" s="49">
        <v>1.071</v>
      </c>
      <c r="Y221" s="50">
        <v>138748</v>
      </c>
      <c r="Z221" s="46">
        <v>698304.585321</v>
      </c>
      <c r="AA221" s="46">
        <v>706801.473990928</v>
      </c>
      <c r="AB221" s="46">
        <v>5094.138106429845</v>
      </c>
      <c r="AC221" s="46">
        <v>1115.349449669549</v>
      </c>
      <c r="AD221" s="46">
        <v>154752505</v>
      </c>
      <c r="AE221" s="46">
        <v>0</v>
      </c>
      <c r="AF221" s="15" t="s">
        <v>410</v>
      </c>
      <c r="AG221" t="b">
        <f t="shared" si="3"/>
        <v>1</v>
      </c>
    </row>
    <row r="222" spans="1:33" ht="12.75">
      <c r="A222" t="s">
        <v>440</v>
      </c>
      <c r="B222" s="15" t="s">
        <v>441</v>
      </c>
      <c r="C222" s="36">
        <v>45317.264</v>
      </c>
      <c r="D222" s="41">
        <v>6324</v>
      </c>
      <c r="E222" s="45">
        <v>51641.264</v>
      </c>
      <c r="F222" s="47">
        <v>23261</v>
      </c>
      <c r="G222" s="47">
        <v>2147</v>
      </c>
      <c r="H222" s="47">
        <v>4960</v>
      </c>
      <c r="I222" s="47">
        <v>0</v>
      </c>
      <c r="J222" s="47">
        <v>1627</v>
      </c>
      <c r="K222" s="48">
        <v>5824</v>
      </c>
      <c r="L222" s="48">
        <v>3897</v>
      </c>
      <c r="M222" s="48">
        <v>6324</v>
      </c>
      <c r="N222" s="48">
        <v>0</v>
      </c>
      <c r="O222" s="48">
        <v>32207.1806</v>
      </c>
      <c r="P222" s="48">
        <v>7423.9</v>
      </c>
      <c r="Q222" s="48">
        <v>-8262.85</v>
      </c>
      <c r="R222" s="48">
        <v>4712.910000000001</v>
      </c>
      <c r="S222" s="48">
        <v>36081.1406</v>
      </c>
      <c r="T222" s="48">
        <v>51641.264</v>
      </c>
      <c r="U222" s="48">
        <v>43895.0744</v>
      </c>
      <c r="V222" s="48">
        <v>-7813.933799999999</v>
      </c>
      <c r="W222" s="48">
        <v>-5469.7536599999985</v>
      </c>
      <c r="X222" s="49">
        <v>0.894</v>
      </c>
      <c r="Y222" s="50">
        <v>13345</v>
      </c>
      <c r="Z222" s="46">
        <v>46167.290016000006</v>
      </c>
      <c r="AA222" s="46">
        <v>46729.04821106887</v>
      </c>
      <c r="AB222" s="46">
        <v>3501.6147029650706</v>
      </c>
      <c r="AC222" s="46">
        <v>-477.1739537952253</v>
      </c>
      <c r="AD222" s="46">
        <v>0</v>
      </c>
      <c r="AE222" s="46">
        <v>6367886</v>
      </c>
      <c r="AF222" s="15" t="s">
        <v>441</v>
      </c>
      <c r="AG222" t="b">
        <f t="shared" si="3"/>
        <v>1</v>
      </c>
    </row>
    <row r="223" spans="1:33" ht="12.75">
      <c r="A223" t="s">
        <v>436</v>
      </c>
      <c r="B223" s="15" t="s">
        <v>437</v>
      </c>
      <c r="C223" s="36">
        <v>58158.354</v>
      </c>
      <c r="D223" s="41">
        <v>3360</v>
      </c>
      <c r="E223" s="45">
        <v>61518.354</v>
      </c>
      <c r="F223" s="47">
        <v>30986</v>
      </c>
      <c r="G223" s="47">
        <v>3751</v>
      </c>
      <c r="H223" s="47">
        <v>416</v>
      </c>
      <c r="I223" s="47">
        <v>0</v>
      </c>
      <c r="J223" s="47">
        <v>864</v>
      </c>
      <c r="K223" s="48">
        <v>100</v>
      </c>
      <c r="L223" s="48">
        <v>10968</v>
      </c>
      <c r="M223" s="48">
        <v>3360</v>
      </c>
      <c r="N223" s="48">
        <v>115</v>
      </c>
      <c r="O223" s="48">
        <v>42903.2156</v>
      </c>
      <c r="P223" s="48">
        <v>4276.349999999999</v>
      </c>
      <c r="Q223" s="48">
        <v>-9505.55</v>
      </c>
      <c r="R223" s="48">
        <v>991.44</v>
      </c>
      <c r="S223" s="48">
        <v>38665.45560000001</v>
      </c>
      <c r="T223" s="48">
        <v>61518.354</v>
      </c>
      <c r="U223" s="48">
        <v>52290.6009</v>
      </c>
      <c r="V223" s="48">
        <v>-13625.14529999999</v>
      </c>
      <c r="W223" s="48">
        <v>-9537.601709999992</v>
      </c>
      <c r="X223" s="49">
        <v>0.845</v>
      </c>
      <c r="Y223" s="50">
        <v>12603</v>
      </c>
      <c r="Z223" s="46">
        <v>51983.00913</v>
      </c>
      <c r="AA223" s="46">
        <v>52615.53231628614</v>
      </c>
      <c r="AB223" s="46">
        <v>4174.84188814458</v>
      </c>
      <c r="AC223" s="46">
        <v>196.05323138428366</v>
      </c>
      <c r="AD223" s="46">
        <v>2470859</v>
      </c>
      <c r="AE223" s="46">
        <v>0</v>
      </c>
      <c r="AF223" s="15" t="s">
        <v>437</v>
      </c>
      <c r="AG223" t="b">
        <f t="shared" si="3"/>
        <v>1</v>
      </c>
    </row>
    <row r="224" spans="1:33" ht="12.75">
      <c r="A224" t="s">
        <v>428</v>
      </c>
      <c r="B224" s="15" t="s">
        <v>429</v>
      </c>
      <c r="C224" s="36">
        <v>92220.054</v>
      </c>
      <c r="D224" s="41">
        <v>9091</v>
      </c>
      <c r="E224" s="45">
        <v>101311.054</v>
      </c>
      <c r="F224" s="47">
        <v>43178</v>
      </c>
      <c r="G224" s="47">
        <v>14347</v>
      </c>
      <c r="H224" s="47">
        <v>982</v>
      </c>
      <c r="I224" s="47">
        <v>0</v>
      </c>
      <c r="J224" s="47">
        <v>4648</v>
      </c>
      <c r="K224" s="48">
        <v>116</v>
      </c>
      <c r="L224" s="48">
        <v>8361</v>
      </c>
      <c r="M224" s="48">
        <v>9091</v>
      </c>
      <c r="N224" s="48">
        <v>393</v>
      </c>
      <c r="O224" s="48">
        <v>59784.2588</v>
      </c>
      <c r="P224" s="48">
        <v>16980.45</v>
      </c>
      <c r="Q224" s="48">
        <v>-7539.5</v>
      </c>
      <c r="R224" s="48">
        <v>6305.9800000000005</v>
      </c>
      <c r="S224" s="48">
        <v>75531.1888</v>
      </c>
      <c r="T224" s="48">
        <v>101311.054</v>
      </c>
      <c r="U224" s="48">
        <v>86114.3959</v>
      </c>
      <c r="V224" s="48">
        <v>-10583.2071</v>
      </c>
      <c r="W224" s="48">
        <v>-7408.244969999999</v>
      </c>
      <c r="X224" s="49">
        <v>0.927</v>
      </c>
      <c r="Y224" s="50">
        <v>15352</v>
      </c>
      <c r="Z224" s="46">
        <v>93915.34705800001</v>
      </c>
      <c r="AA224" s="46">
        <v>95058.09803676189</v>
      </c>
      <c r="AB224" s="46">
        <v>6191.903207188763</v>
      </c>
      <c r="AC224" s="46">
        <v>2213.1145504284673</v>
      </c>
      <c r="AD224" s="46">
        <v>33975735</v>
      </c>
      <c r="AE224" s="46">
        <v>0</v>
      </c>
      <c r="AF224" s="15" t="s">
        <v>429</v>
      </c>
      <c r="AG224" t="b">
        <f t="shared" si="3"/>
        <v>1</v>
      </c>
    </row>
    <row r="225" spans="1:33" ht="12.75">
      <c r="A225" t="s">
        <v>426</v>
      </c>
      <c r="B225" s="15" t="s">
        <v>427</v>
      </c>
      <c r="C225" s="36">
        <v>51601.325</v>
      </c>
      <c r="D225" s="41">
        <v>3638</v>
      </c>
      <c r="E225" s="45">
        <v>55239.325</v>
      </c>
      <c r="F225" s="47">
        <v>41777</v>
      </c>
      <c r="G225" s="47">
        <v>818</v>
      </c>
      <c r="H225" s="47">
        <v>4520</v>
      </c>
      <c r="I225" s="47">
        <v>0</v>
      </c>
      <c r="J225" s="47">
        <v>0</v>
      </c>
      <c r="K225" s="48">
        <v>1912</v>
      </c>
      <c r="L225" s="48">
        <v>14581</v>
      </c>
      <c r="M225" s="48">
        <v>3638</v>
      </c>
      <c r="N225" s="48">
        <v>3340</v>
      </c>
      <c r="O225" s="48">
        <v>57844.4342</v>
      </c>
      <c r="P225" s="48">
        <v>4537.3</v>
      </c>
      <c r="Q225" s="48">
        <v>-16858.05</v>
      </c>
      <c r="R225" s="48">
        <v>613.5300000000001</v>
      </c>
      <c r="S225" s="48">
        <v>46137.2142</v>
      </c>
      <c r="T225" s="48">
        <v>55239.325</v>
      </c>
      <c r="U225" s="48">
        <v>46953.42625</v>
      </c>
      <c r="V225" s="48">
        <v>-816.2120499999946</v>
      </c>
      <c r="W225" s="48">
        <v>-571.3484349999962</v>
      </c>
      <c r="X225" s="49">
        <v>0.99</v>
      </c>
      <c r="Y225" s="50">
        <v>8025</v>
      </c>
      <c r="Z225" s="46">
        <v>54686.931749999996</v>
      </c>
      <c r="AA225" s="46">
        <v>55352.35595105418</v>
      </c>
      <c r="AB225" s="46">
        <v>6897.489838137592</v>
      </c>
      <c r="AC225" s="46">
        <v>2918.7011813772965</v>
      </c>
      <c r="AD225" s="46">
        <v>23422577</v>
      </c>
      <c r="AE225" s="46">
        <v>0</v>
      </c>
      <c r="AF225" s="15" t="s">
        <v>427</v>
      </c>
      <c r="AG225" t="b">
        <f t="shared" si="3"/>
        <v>1</v>
      </c>
    </row>
    <row r="226" spans="1:33" ht="12.75">
      <c r="A226" t="s">
        <v>438</v>
      </c>
      <c r="B226" s="15" t="s">
        <v>439</v>
      </c>
      <c r="C226" s="36">
        <v>97455.384</v>
      </c>
      <c r="D226" s="41">
        <v>10851</v>
      </c>
      <c r="E226" s="45">
        <v>108306.384</v>
      </c>
      <c r="F226" s="47">
        <v>73594</v>
      </c>
      <c r="G226" s="47">
        <v>4626</v>
      </c>
      <c r="H226" s="47">
        <v>1169</v>
      </c>
      <c r="I226" s="47">
        <v>0</v>
      </c>
      <c r="J226" s="47">
        <v>2404</v>
      </c>
      <c r="K226" s="48">
        <v>482</v>
      </c>
      <c r="L226" s="48">
        <v>31199</v>
      </c>
      <c r="M226" s="48">
        <v>10851</v>
      </c>
      <c r="N226" s="48">
        <v>1328</v>
      </c>
      <c r="O226" s="48">
        <v>101898.2524</v>
      </c>
      <c r="P226" s="48">
        <v>6969.15</v>
      </c>
      <c r="Q226" s="48">
        <v>-28057.649999999998</v>
      </c>
      <c r="R226" s="48">
        <v>3919.5200000000004</v>
      </c>
      <c r="S226" s="48">
        <v>84729.2724</v>
      </c>
      <c r="T226" s="48">
        <v>108306.384</v>
      </c>
      <c r="U226" s="48">
        <v>92060.4264</v>
      </c>
      <c r="V226" s="48">
        <v>-7331.153999999995</v>
      </c>
      <c r="W226" s="48">
        <v>-5131.807799999996</v>
      </c>
      <c r="X226" s="49">
        <v>0.953</v>
      </c>
      <c r="Y226" s="50">
        <v>24843</v>
      </c>
      <c r="Z226" s="46">
        <v>103215.983952</v>
      </c>
      <c r="AA226" s="46">
        <v>104471.90399467603</v>
      </c>
      <c r="AB226" s="46">
        <v>4205.285351796322</v>
      </c>
      <c r="AC226" s="46">
        <v>226.49669503602627</v>
      </c>
      <c r="AD226" s="46">
        <v>5626857</v>
      </c>
      <c r="AE226" s="46">
        <v>0</v>
      </c>
      <c r="AF226" s="15" t="s">
        <v>439</v>
      </c>
      <c r="AG226" t="b">
        <f t="shared" si="3"/>
        <v>1</v>
      </c>
    </row>
    <row r="227" spans="1:33" ht="12.75">
      <c r="A227" t="s">
        <v>430</v>
      </c>
      <c r="B227" s="15" t="s">
        <v>431</v>
      </c>
      <c r="C227" s="36">
        <v>14643.801</v>
      </c>
      <c r="D227" s="41">
        <v>3764</v>
      </c>
      <c r="E227" s="45">
        <v>18407.801</v>
      </c>
      <c r="F227" s="47">
        <v>17613</v>
      </c>
      <c r="G227" s="47">
        <v>173</v>
      </c>
      <c r="H227" s="47">
        <v>273</v>
      </c>
      <c r="I227" s="47">
        <v>0</v>
      </c>
      <c r="J227" s="47">
        <v>1668</v>
      </c>
      <c r="K227" s="48">
        <v>425</v>
      </c>
      <c r="L227" s="48">
        <v>10206</v>
      </c>
      <c r="M227" s="48">
        <v>3764</v>
      </c>
      <c r="N227" s="48">
        <v>0</v>
      </c>
      <c r="O227" s="48">
        <v>24386.9598</v>
      </c>
      <c r="P227" s="48">
        <v>1796.8999999999999</v>
      </c>
      <c r="Q227" s="48">
        <v>-9036.35</v>
      </c>
      <c r="R227" s="48">
        <v>1464.38</v>
      </c>
      <c r="S227" s="48">
        <v>18611.8898</v>
      </c>
      <c r="T227" s="48">
        <v>18407.801</v>
      </c>
      <c r="U227" s="48">
        <v>15646.63085</v>
      </c>
      <c r="V227" s="48">
        <v>2965.2589500000013</v>
      </c>
      <c r="W227" s="48">
        <v>2075.6812650000006</v>
      </c>
      <c r="X227" s="49">
        <v>1.113</v>
      </c>
      <c r="Y227" s="50">
        <v>5635</v>
      </c>
      <c r="Z227" s="46">
        <v>20487.882513</v>
      </c>
      <c r="AA227" s="46">
        <v>20737.176675540122</v>
      </c>
      <c r="AB227" s="46">
        <v>3680.06684570366</v>
      </c>
      <c r="AC227" s="46">
        <v>-298.72181105663594</v>
      </c>
      <c r="AD227" s="46">
        <v>0</v>
      </c>
      <c r="AE227" s="46">
        <v>1683297</v>
      </c>
      <c r="AF227" s="15" t="s">
        <v>431</v>
      </c>
      <c r="AG227" t="b">
        <f t="shared" si="3"/>
        <v>1</v>
      </c>
    </row>
    <row r="228" spans="1:33" ht="12.75">
      <c r="A228" t="s">
        <v>434</v>
      </c>
      <c r="B228" s="15" t="s">
        <v>435</v>
      </c>
      <c r="C228" s="36">
        <v>87802.238</v>
      </c>
      <c r="D228" s="41">
        <v>8474</v>
      </c>
      <c r="E228" s="45">
        <v>96276.238</v>
      </c>
      <c r="F228" s="47">
        <v>44934</v>
      </c>
      <c r="G228" s="47">
        <v>11020</v>
      </c>
      <c r="H228" s="47">
        <v>4977</v>
      </c>
      <c r="I228" s="47">
        <v>0</v>
      </c>
      <c r="J228" s="47">
        <v>2230</v>
      </c>
      <c r="K228" s="48">
        <v>4942</v>
      </c>
      <c r="L228" s="48">
        <v>13673</v>
      </c>
      <c r="M228" s="48">
        <v>8474</v>
      </c>
      <c r="N228" s="48">
        <v>169</v>
      </c>
      <c r="O228" s="48">
        <v>62215.6164</v>
      </c>
      <c r="P228" s="48">
        <v>15492.949999999999</v>
      </c>
      <c r="Q228" s="48">
        <v>-15966.4</v>
      </c>
      <c r="R228" s="48">
        <v>4878.490000000001</v>
      </c>
      <c r="S228" s="48">
        <v>66620.6564</v>
      </c>
      <c r="T228" s="48">
        <v>96276.238</v>
      </c>
      <c r="U228" s="48">
        <v>81834.8023</v>
      </c>
      <c r="V228" s="48">
        <v>-15214.145899999989</v>
      </c>
      <c r="W228" s="48">
        <v>-10649.902129999991</v>
      </c>
      <c r="X228" s="49">
        <v>0.889</v>
      </c>
      <c r="Y228" s="50">
        <v>21616</v>
      </c>
      <c r="Z228" s="46">
        <v>85589.575582</v>
      </c>
      <c r="AA228" s="46">
        <v>86631.01954544232</v>
      </c>
      <c r="AB228" s="46">
        <v>4007.726662909064</v>
      </c>
      <c r="AC228" s="46">
        <v>28.93800614876818</v>
      </c>
      <c r="AD228" s="46">
        <v>625524</v>
      </c>
      <c r="AE228" s="46">
        <v>0</v>
      </c>
      <c r="AF228" s="15" t="s">
        <v>435</v>
      </c>
      <c r="AG228" t="b">
        <f t="shared" si="3"/>
        <v>1</v>
      </c>
    </row>
    <row r="229" spans="1:33" ht="12.75">
      <c r="A229" t="s">
        <v>421</v>
      </c>
      <c r="B229" s="15" t="s">
        <v>422</v>
      </c>
      <c r="C229" s="36">
        <v>7058.284</v>
      </c>
      <c r="D229" s="41">
        <v>1614</v>
      </c>
      <c r="E229" s="45">
        <v>8672.284</v>
      </c>
      <c r="F229" s="47">
        <v>3193</v>
      </c>
      <c r="G229" s="47">
        <v>488</v>
      </c>
      <c r="H229" s="47">
        <v>1</v>
      </c>
      <c r="I229" s="47">
        <v>3</v>
      </c>
      <c r="J229" s="47">
        <v>0</v>
      </c>
      <c r="K229" s="48">
        <v>0</v>
      </c>
      <c r="L229" s="48">
        <v>5061</v>
      </c>
      <c r="M229" s="48">
        <v>1614</v>
      </c>
      <c r="N229" s="48">
        <v>0</v>
      </c>
      <c r="O229" s="48">
        <v>4421.0278</v>
      </c>
      <c r="P229" s="48">
        <v>418.2</v>
      </c>
      <c r="Q229" s="48">
        <v>-4301.849999999999</v>
      </c>
      <c r="R229" s="48">
        <v>511.53000000000003</v>
      </c>
      <c r="S229" s="48">
        <v>1048.9077999999997</v>
      </c>
      <c r="T229" s="48">
        <v>8672.284</v>
      </c>
      <c r="U229" s="48">
        <v>7371.4414</v>
      </c>
      <c r="V229" s="48">
        <v>-6322.5336</v>
      </c>
      <c r="W229" s="48">
        <v>-4425.77352</v>
      </c>
      <c r="X229" s="49">
        <v>0.49</v>
      </c>
      <c r="Y229" s="50">
        <v>4366</v>
      </c>
      <c r="Z229" s="46">
        <v>4249.4191599999995</v>
      </c>
      <c r="AA229" s="46">
        <v>4301.125596236247</v>
      </c>
      <c r="AB229" s="46">
        <v>985.1409977636845</v>
      </c>
      <c r="AC229" s="46">
        <v>-2993.6476589966114</v>
      </c>
      <c r="AD229" s="46">
        <v>0</v>
      </c>
      <c r="AE229" s="46">
        <v>13070266</v>
      </c>
      <c r="AF229" s="15" t="s">
        <v>422</v>
      </c>
      <c r="AG229" t="b">
        <f t="shared" si="3"/>
        <v>1</v>
      </c>
    </row>
    <row r="230" spans="1:33" ht="12.75">
      <c r="A230" t="s">
        <v>423</v>
      </c>
      <c r="B230" s="15" t="s">
        <v>424</v>
      </c>
      <c r="C230" s="36">
        <v>30211.714999999997</v>
      </c>
      <c r="D230" s="41">
        <v>5185</v>
      </c>
      <c r="E230" s="45">
        <v>35396.715</v>
      </c>
      <c r="F230" s="47">
        <v>22443</v>
      </c>
      <c r="G230" s="47">
        <v>3961</v>
      </c>
      <c r="H230" s="47">
        <v>80</v>
      </c>
      <c r="I230" s="47">
        <v>1425</v>
      </c>
      <c r="J230" s="47">
        <v>0</v>
      </c>
      <c r="K230" s="48">
        <v>15</v>
      </c>
      <c r="L230" s="48">
        <v>15769</v>
      </c>
      <c r="M230" s="48">
        <v>5185</v>
      </c>
      <c r="N230" s="48">
        <v>0</v>
      </c>
      <c r="O230" s="48">
        <v>31074.577800000003</v>
      </c>
      <c r="P230" s="48">
        <v>4646.099999999999</v>
      </c>
      <c r="Q230" s="48">
        <v>-13416.4</v>
      </c>
      <c r="R230" s="48">
        <v>1726.5200000000002</v>
      </c>
      <c r="S230" s="48">
        <v>24030.797800000004</v>
      </c>
      <c r="T230" s="48">
        <v>35396.715</v>
      </c>
      <c r="U230" s="48">
        <v>30087.207749999998</v>
      </c>
      <c r="V230" s="48">
        <v>-6056.409949999994</v>
      </c>
      <c r="W230" s="48">
        <v>-4239.4869649999955</v>
      </c>
      <c r="X230" s="49">
        <v>0.88</v>
      </c>
      <c r="Y230" s="50">
        <v>9882</v>
      </c>
      <c r="Z230" s="46">
        <v>31149.109199999995</v>
      </c>
      <c r="AA230" s="46">
        <v>31528.127924212098</v>
      </c>
      <c r="AB230" s="46">
        <v>3190.460223053238</v>
      </c>
      <c r="AC230" s="46">
        <v>-788.3284337070577</v>
      </c>
      <c r="AD230" s="46">
        <v>0</v>
      </c>
      <c r="AE230" s="46">
        <v>7790262</v>
      </c>
      <c r="AF230" s="15" t="s">
        <v>424</v>
      </c>
      <c r="AG230" t="b">
        <f t="shared" si="3"/>
        <v>1</v>
      </c>
    </row>
    <row r="231" spans="1:33" ht="12.75">
      <c r="A231" t="s">
        <v>432</v>
      </c>
      <c r="B231" s="15" t="s">
        <v>433</v>
      </c>
      <c r="C231" s="36">
        <v>451988.699</v>
      </c>
      <c r="D231" s="41">
        <v>55489</v>
      </c>
      <c r="E231" s="45">
        <v>507477.699</v>
      </c>
      <c r="F231" s="47">
        <v>181507</v>
      </c>
      <c r="G231" s="47">
        <v>120301</v>
      </c>
      <c r="H231" s="47">
        <v>16292</v>
      </c>
      <c r="I231" s="47">
        <v>8804</v>
      </c>
      <c r="J231" s="47">
        <v>0</v>
      </c>
      <c r="K231" s="48">
        <v>182</v>
      </c>
      <c r="L231" s="48">
        <v>6398</v>
      </c>
      <c r="M231" s="48">
        <v>55489</v>
      </c>
      <c r="N231" s="48">
        <v>242</v>
      </c>
      <c r="O231" s="48">
        <v>251314.5922</v>
      </c>
      <c r="P231" s="48">
        <v>123587.45</v>
      </c>
      <c r="Q231" s="48">
        <v>-5798.7</v>
      </c>
      <c r="R231" s="48">
        <v>46077.990000000005</v>
      </c>
      <c r="S231" s="48">
        <v>415181.3322</v>
      </c>
      <c r="T231" s="48">
        <v>507477.699</v>
      </c>
      <c r="U231" s="48">
        <v>431356.04415000003</v>
      </c>
      <c r="V231" s="48">
        <v>-16174.711950000026</v>
      </c>
      <c r="W231" s="48">
        <v>-11322.298365000017</v>
      </c>
      <c r="X231" s="49">
        <v>0.978</v>
      </c>
      <c r="Y231" s="50">
        <v>140392</v>
      </c>
      <c r="Z231" s="46">
        <v>496313.18962200003</v>
      </c>
      <c r="AA231" s="46">
        <v>502352.27057074744</v>
      </c>
      <c r="AB231" s="46">
        <v>3578.2115118436054</v>
      </c>
      <c r="AC231" s="46">
        <v>-400.5771449166905</v>
      </c>
      <c r="AD231" s="46">
        <v>0</v>
      </c>
      <c r="AE231" s="46">
        <v>56237827</v>
      </c>
      <c r="AF231" s="15" t="s">
        <v>433</v>
      </c>
      <c r="AG231" t="b">
        <f t="shared" si="3"/>
        <v>1</v>
      </c>
    </row>
    <row r="232" spans="1:33" ht="12.75">
      <c r="A232" t="s">
        <v>467</v>
      </c>
      <c r="B232" s="15" t="s">
        <v>468</v>
      </c>
      <c r="C232" s="36">
        <v>59761.244000000006</v>
      </c>
      <c r="D232" s="41">
        <v>11540</v>
      </c>
      <c r="E232" s="45">
        <v>71301.244</v>
      </c>
      <c r="F232" s="47">
        <v>62729</v>
      </c>
      <c r="G232" s="47">
        <v>11397</v>
      </c>
      <c r="H232" s="47">
        <v>2132</v>
      </c>
      <c r="I232" s="47">
        <v>0</v>
      </c>
      <c r="J232" s="47">
        <v>2867</v>
      </c>
      <c r="K232" s="48">
        <v>1148</v>
      </c>
      <c r="L232" s="48">
        <v>36222</v>
      </c>
      <c r="M232" s="48">
        <v>11540</v>
      </c>
      <c r="N232" s="48">
        <v>0</v>
      </c>
      <c r="O232" s="48">
        <v>86854.57340000001</v>
      </c>
      <c r="P232" s="48">
        <v>13936.6</v>
      </c>
      <c r="Q232" s="48">
        <v>-31764.5</v>
      </c>
      <c r="R232" s="48">
        <v>3651.26</v>
      </c>
      <c r="S232" s="48">
        <v>72677.93340000001</v>
      </c>
      <c r="T232" s="48">
        <v>71301.244</v>
      </c>
      <c r="U232" s="48">
        <v>60606.057400000005</v>
      </c>
      <c r="V232" s="48">
        <v>12071.876000000004</v>
      </c>
      <c r="W232" s="48">
        <v>8450.313200000002</v>
      </c>
      <c r="X232" s="49">
        <v>1.119</v>
      </c>
      <c r="Y232" s="50">
        <v>21442</v>
      </c>
      <c r="Z232" s="46">
        <v>79786.092036</v>
      </c>
      <c r="AA232" s="46">
        <v>80756.919889188</v>
      </c>
      <c r="AB232" s="46">
        <v>3766.296049304542</v>
      </c>
      <c r="AC232" s="46">
        <v>-212.49260745575384</v>
      </c>
      <c r="AD232" s="46">
        <v>0</v>
      </c>
      <c r="AE232" s="46">
        <v>4556266</v>
      </c>
      <c r="AF232" s="15" t="s">
        <v>468</v>
      </c>
      <c r="AG232" t="b">
        <f t="shared" si="3"/>
        <v>1</v>
      </c>
    </row>
    <row r="233" spans="1:33" ht="12.75">
      <c r="A233" t="s">
        <v>461</v>
      </c>
      <c r="B233" s="15" t="s">
        <v>462</v>
      </c>
      <c r="C233" s="36">
        <v>181176.988</v>
      </c>
      <c r="D233" s="41">
        <v>37756</v>
      </c>
      <c r="E233" s="45">
        <v>218932.988</v>
      </c>
      <c r="F233" s="47">
        <v>182433</v>
      </c>
      <c r="G233" s="47">
        <v>38453</v>
      </c>
      <c r="H233" s="47">
        <v>23008</v>
      </c>
      <c r="I233" s="47">
        <v>-513</v>
      </c>
      <c r="J233" s="47">
        <v>8227</v>
      </c>
      <c r="K233" s="48">
        <v>13453</v>
      </c>
      <c r="L233" s="48">
        <v>95747</v>
      </c>
      <c r="M233" s="48">
        <v>37756</v>
      </c>
      <c r="N233" s="48">
        <v>6855</v>
      </c>
      <c r="O233" s="48">
        <v>252596.7318</v>
      </c>
      <c r="P233" s="48">
        <v>58798.75</v>
      </c>
      <c r="Q233" s="48">
        <v>-98646.75</v>
      </c>
      <c r="R233" s="48">
        <v>15815.61</v>
      </c>
      <c r="S233" s="48">
        <v>228564.3418</v>
      </c>
      <c r="T233" s="48">
        <v>218932.988</v>
      </c>
      <c r="U233" s="48">
        <v>186093.0398</v>
      </c>
      <c r="V233" s="48">
        <v>42471.301999999996</v>
      </c>
      <c r="W233" s="48">
        <v>29729.911399999994</v>
      </c>
      <c r="X233" s="49">
        <v>1.136</v>
      </c>
      <c r="Y233" s="50">
        <v>49330</v>
      </c>
      <c r="Z233" s="46">
        <v>248707.874368</v>
      </c>
      <c r="AA233" s="46">
        <v>251734.1227476636</v>
      </c>
      <c r="AB233" s="46">
        <v>5103.0635059327715</v>
      </c>
      <c r="AC233" s="46">
        <v>1124.2748491724756</v>
      </c>
      <c r="AD233" s="46">
        <v>55460478</v>
      </c>
      <c r="AE233" s="46">
        <v>0</v>
      </c>
      <c r="AF233" s="15" t="s">
        <v>462</v>
      </c>
      <c r="AG233" t="b">
        <f t="shared" si="3"/>
        <v>1</v>
      </c>
    </row>
    <row r="234" spans="1:33" ht="12.75">
      <c r="A234" t="s">
        <v>459</v>
      </c>
      <c r="B234" s="15" t="s">
        <v>460</v>
      </c>
      <c r="C234" s="36">
        <v>196398.84</v>
      </c>
      <c r="D234" s="41">
        <v>33354</v>
      </c>
      <c r="E234" s="45">
        <v>229752.84</v>
      </c>
      <c r="F234" s="47">
        <v>143231</v>
      </c>
      <c r="G234" s="47">
        <v>32479</v>
      </c>
      <c r="H234" s="47">
        <v>31837</v>
      </c>
      <c r="I234" s="47">
        <v>0</v>
      </c>
      <c r="J234" s="47">
        <v>5151</v>
      </c>
      <c r="K234" s="48">
        <v>10462</v>
      </c>
      <c r="L234" s="48">
        <v>69154</v>
      </c>
      <c r="M234" s="48">
        <v>33354</v>
      </c>
      <c r="N234" s="48">
        <v>1173</v>
      </c>
      <c r="O234" s="48">
        <v>198317.64260000002</v>
      </c>
      <c r="P234" s="48">
        <v>59046.95</v>
      </c>
      <c r="Q234" s="48">
        <v>-68670.65</v>
      </c>
      <c r="R234" s="48">
        <v>16594.72</v>
      </c>
      <c r="S234" s="48">
        <v>205288.6626</v>
      </c>
      <c r="T234" s="48">
        <v>229752.84</v>
      </c>
      <c r="U234" s="48">
        <v>195289.914</v>
      </c>
      <c r="V234" s="48">
        <v>9998.74860000002</v>
      </c>
      <c r="W234" s="48">
        <v>6999.124020000014</v>
      </c>
      <c r="X234" s="49">
        <v>1.03</v>
      </c>
      <c r="Y234" s="50">
        <v>56404</v>
      </c>
      <c r="Z234" s="46">
        <v>236645.4252</v>
      </c>
      <c r="AA234" s="46">
        <v>239524.89910642992</v>
      </c>
      <c r="AB234" s="46">
        <v>4246.594197334052</v>
      </c>
      <c r="AC234" s="46">
        <v>267.8055405737564</v>
      </c>
      <c r="AD234" s="46">
        <v>15105304</v>
      </c>
      <c r="AE234" s="46">
        <v>0</v>
      </c>
      <c r="AF234" s="15" t="s">
        <v>460</v>
      </c>
      <c r="AG234" t="b">
        <f t="shared" si="3"/>
        <v>1</v>
      </c>
    </row>
    <row r="235" spans="1:33" ht="12.75">
      <c r="A235" t="s">
        <v>445</v>
      </c>
      <c r="B235" s="15" t="s">
        <v>446</v>
      </c>
      <c r="C235" s="36">
        <v>36125.504</v>
      </c>
      <c r="D235" s="41">
        <v>5954</v>
      </c>
      <c r="E235" s="45">
        <v>42079.504</v>
      </c>
      <c r="F235" s="47">
        <v>28482</v>
      </c>
      <c r="G235" s="47">
        <v>4416</v>
      </c>
      <c r="H235" s="47">
        <v>411</v>
      </c>
      <c r="I235" s="47">
        <v>0</v>
      </c>
      <c r="J235" s="47">
        <v>4345</v>
      </c>
      <c r="K235" s="48">
        <v>2022</v>
      </c>
      <c r="L235" s="48">
        <v>15621</v>
      </c>
      <c r="M235" s="48">
        <v>5954</v>
      </c>
      <c r="N235" s="48">
        <v>0</v>
      </c>
      <c r="O235" s="48">
        <v>39436.1772</v>
      </c>
      <c r="P235" s="48">
        <v>7796.2</v>
      </c>
      <c r="Q235" s="48">
        <v>-14996.55</v>
      </c>
      <c r="R235" s="48">
        <v>2405.3300000000004</v>
      </c>
      <c r="S235" s="48">
        <v>34641.1572</v>
      </c>
      <c r="T235" s="48">
        <v>42079.504</v>
      </c>
      <c r="U235" s="48">
        <v>35767.5784</v>
      </c>
      <c r="V235" s="48">
        <v>-1126.421199999997</v>
      </c>
      <c r="W235" s="48">
        <v>-788.4948399999979</v>
      </c>
      <c r="X235" s="49">
        <v>0.981</v>
      </c>
      <c r="Y235" s="50">
        <v>10005</v>
      </c>
      <c r="Z235" s="46">
        <v>41279.993424</v>
      </c>
      <c r="AA235" s="46">
        <v>41782.28356470966</v>
      </c>
      <c r="AB235" s="46">
        <v>4176.140286327802</v>
      </c>
      <c r="AC235" s="46">
        <v>197.35162956750582</v>
      </c>
      <c r="AD235" s="46">
        <v>1974503</v>
      </c>
      <c r="AE235" s="46">
        <v>0</v>
      </c>
      <c r="AF235" s="15" t="s">
        <v>446</v>
      </c>
      <c r="AG235" t="b">
        <f t="shared" si="3"/>
        <v>1</v>
      </c>
    </row>
    <row r="236" spans="1:33" ht="12.75">
      <c r="A236" t="s">
        <v>465</v>
      </c>
      <c r="B236" s="15" t="s">
        <v>466</v>
      </c>
      <c r="C236" s="36">
        <v>85158.279</v>
      </c>
      <c r="D236" s="41">
        <v>14516</v>
      </c>
      <c r="E236" s="45">
        <v>99674.279</v>
      </c>
      <c r="F236" s="47">
        <v>78680</v>
      </c>
      <c r="G236" s="47">
        <v>5159</v>
      </c>
      <c r="H236" s="47">
        <v>1202</v>
      </c>
      <c r="I236" s="47">
        <v>0</v>
      </c>
      <c r="J236" s="47">
        <v>1775</v>
      </c>
      <c r="K236" s="48">
        <v>304</v>
      </c>
      <c r="L236" s="48">
        <v>25575</v>
      </c>
      <c r="M236" s="48">
        <v>14516</v>
      </c>
      <c r="N236" s="48">
        <v>222</v>
      </c>
      <c r="O236" s="48">
        <v>108940.32800000001</v>
      </c>
      <c r="P236" s="48">
        <v>6915.599999999999</v>
      </c>
      <c r="Q236" s="48">
        <v>-22185.85</v>
      </c>
      <c r="R236" s="48">
        <v>7990.85</v>
      </c>
      <c r="S236" s="48">
        <v>101660.92800000001</v>
      </c>
      <c r="T236" s="48">
        <v>99674.279</v>
      </c>
      <c r="U236" s="48">
        <v>84723.13715</v>
      </c>
      <c r="V236" s="48">
        <v>16937.79085000002</v>
      </c>
      <c r="W236" s="48">
        <v>11856.453595000014</v>
      </c>
      <c r="X236" s="49">
        <v>1.119</v>
      </c>
      <c r="Y236" s="50">
        <v>15054</v>
      </c>
      <c r="Z236" s="46">
        <v>111535.518201</v>
      </c>
      <c r="AA236" s="46">
        <v>112892.66936514563</v>
      </c>
      <c r="AB236" s="46">
        <v>7499.180906413287</v>
      </c>
      <c r="AC236" s="46">
        <v>3520.392249652991</v>
      </c>
      <c r="AD236" s="46">
        <v>52995985</v>
      </c>
      <c r="AE236" s="46">
        <v>0</v>
      </c>
      <c r="AF236" s="15" t="s">
        <v>466</v>
      </c>
      <c r="AG236" t="b">
        <f t="shared" si="3"/>
        <v>1</v>
      </c>
    </row>
    <row r="237" spans="1:33" ht="12.75">
      <c r="A237" t="s">
        <v>447</v>
      </c>
      <c r="B237" s="15" t="s">
        <v>448</v>
      </c>
      <c r="C237" s="36">
        <v>35732.509</v>
      </c>
      <c r="D237" s="41">
        <v>6018</v>
      </c>
      <c r="E237" s="45">
        <v>41750.509</v>
      </c>
      <c r="F237" s="47">
        <v>40432</v>
      </c>
      <c r="G237" s="47">
        <v>943</v>
      </c>
      <c r="H237" s="47">
        <v>1653</v>
      </c>
      <c r="I237" s="47">
        <v>0</v>
      </c>
      <c r="J237" s="47">
        <v>4004</v>
      </c>
      <c r="K237" s="48">
        <v>103</v>
      </c>
      <c r="L237" s="48">
        <v>17690</v>
      </c>
      <c r="M237" s="48">
        <v>6018</v>
      </c>
      <c r="N237" s="48">
        <v>1028</v>
      </c>
      <c r="O237" s="48">
        <v>55982.1472</v>
      </c>
      <c r="P237" s="48">
        <v>5610</v>
      </c>
      <c r="Q237" s="48">
        <v>-15997.85</v>
      </c>
      <c r="R237" s="48">
        <v>2108</v>
      </c>
      <c r="S237" s="48">
        <v>47702.2972</v>
      </c>
      <c r="T237" s="48">
        <v>41750.509</v>
      </c>
      <c r="U237" s="48">
        <v>35487.932649999995</v>
      </c>
      <c r="V237" s="48">
        <v>12214.364550000006</v>
      </c>
      <c r="W237" s="48">
        <v>8550.055185000003</v>
      </c>
      <c r="X237" s="49">
        <v>1.205</v>
      </c>
      <c r="Y237" s="50">
        <v>15157</v>
      </c>
      <c r="Z237" s="46">
        <v>50309.363345</v>
      </c>
      <c r="AA237" s="46">
        <v>50921.52180476569</v>
      </c>
      <c r="AB237" s="46">
        <v>3359.6042623715566</v>
      </c>
      <c r="AC237" s="46">
        <v>-619.1843943887393</v>
      </c>
      <c r="AD237" s="46">
        <v>0</v>
      </c>
      <c r="AE237" s="46">
        <v>9384978</v>
      </c>
      <c r="AF237" s="15" t="s">
        <v>448</v>
      </c>
      <c r="AG237" t="b">
        <f t="shared" si="3"/>
        <v>1</v>
      </c>
    </row>
    <row r="238" spans="1:33" ht="12.75">
      <c r="A238" t="s">
        <v>469</v>
      </c>
      <c r="B238" s="15" t="s">
        <v>470</v>
      </c>
      <c r="C238" s="36">
        <v>78086.862</v>
      </c>
      <c r="D238" s="41">
        <v>16035</v>
      </c>
      <c r="E238" s="45">
        <v>94121.862</v>
      </c>
      <c r="F238" s="47">
        <v>78638</v>
      </c>
      <c r="G238" s="47">
        <v>10929</v>
      </c>
      <c r="H238" s="47">
        <v>19312</v>
      </c>
      <c r="I238" s="47">
        <v>0</v>
      </c>
      <c r="J238" s="47">
        <v>4006</v>
      </c>
      <c r="K238" s="48">
        <v>15140</v>
      </c>
      <c r="L238" s="48">
        <v>45347</v>
      </c>
      <c r="M238" s="48">
        <v>16035</v>
      </c>
      <c r="N238" s="48">
        <v>2069</v>
      </c>
      <c r="O238" s="48">
        <v>108882.17480000001</v>
      </c>
      <c r="P238" s="48">
        <v>29109.95</v>
      </c>
      <c r="Q238" s="48">
        <v>-53172.6</v>
      </c>
      <c r="R238" s="48">
        <v>5920.76</v>
      </c>
      <c r="S238" s="48">
        <v>90740.28480000001</v>
      </c>
      <c r="T238" s="48">
        <v>94121.862</v>
      </c>
      <c r="U238" s="48">
        <v>80003.5827</v>
      </c>
      <c r="V238" s="48">
        <v>10736.70210000001</v>
      </c>
      <c r="W238" s="48">
        <v>7515.691470000006</v>
      </c>
      <c r="X238" s="49">
        <v>1.08</v>
      </c>
      <c r="Y238" s="50">
        <v>25635</v>
      </c>
      <c r="Z238" s="46">
        <v>101651.61096</v>
      </c>
      <c r="AA238" s="46">
        <v>102888.49589474364</v>
      </c>
      <c r="AB238" s="46">
        <v>4013.5945346106355</v>
      </c>
      <c r="AC238" s="46">
        <v>34.805877850339584</v>
      </c>
      <c r="AD238" s="46">
        <v>892249</v>
      </c>
      <c r="AE238" s="46">
        <v>0</v>
      </c>
      <c r="AF238" s="15" t="s">
        <v>470</v>
      </c>
      <c r="AG238" t="b">
        <f t="shared" si="3"/>
        <v>1</v>
      </c>
    </row>
    <row r="239" spans="1:33" ht="12.75">
      <c r="A239" t="s">
        <v>444</v>
      </c>
      <c r="B239" s="15" t="s">
        <v>660</v>
      </c>
      <c r="C239" s="36">
        <v>44942.528</v>
      </c>
      <c r="D239" s="41">
        <v>3819</v>
      </c>
      <c r="E239" s="45">
        <v>48761.528</v>
      </c>
      <c r="F239" s="47">
        <v>25848</v>
      </c>
      <c r="G239" s="47">
        <v>2802</v>
      </c>
      <c r="H239" s="47">
        <v>1370</v>
      </c>
      <c r="I239" s="47">
        <v>0</v>
      </c>
      <c r="J239" s="47">
        <v>1701</v>
      </c>
      <c r="K239" s="48">
        <v>116</v>
      </c>
      <c r="L239" s="48">
        <v>8110</v>
      </c>
      <c r="M239" s="48">
        <v>3819</v>
      </c>
      <c r="N239" s="48">
        <v>0</v>
      </c>
      <c r="O239" s="48">
        <v>35789.1408</v>
      </c>
      <c r="P239" s="48">
        <v>4992.05</v>
      </c>
      <c r="Q239" s="48">
        <v>-6992.099999999999</v>
      </c>
      <c r="R239" s="48">
        <v>1867.45</v>
      </c>
      <c r="S239" s="48">
        <v>35656.540799999995</v>
      </c>
      <c r="T239" s="48">
        <v>48761.528</v>
      </c>
      <c r="U239" s="48">
        <v>41447.2988</v>
      </c>
      <c r="V239" s="48">
        <v>-5790.758000000002</v>
      </c>
      <c r="W239" s="48">
        <v>-4053.530600000001</v>
      </c>
      <c r="X239" s="49">
        <v>0.917</v>
      </c>
      <c r="Y239" s="50">
        <v>10167</v>
      </c>
      <c r="Z239" s="46">
        <v>44714.321176</v>
      </c>
      <c r="AA239" s="46">
        <v>45258.39981585201</v>
      </c>
      <c r="AB239" s="46">
        <v>4451.499932708961</v>
      </c>
      <c r="AC239" s="46">
        <v>472.71127594866493</v>
      </c>
      <c r="AD239" s="46">
        <v>4806056</v>
      </c>
      <c r="AE239" s="46">
        <v>0</v>
      </c>
      <c r="AF239" s="15" t="s">
        <v>660</v>
      </c>
      <c r="AG239" t="b">
        <f t="shared" si="3"/>
        <v>1</v>
      </c>
    </row>
    <row r="240" spans="1:33" ht="12.75">
      <c r="A240" t="s">
        <v>457</v>
      </c>
      <c r="B240" s="15" t="s">
        <v>458</v>
      </c>
      <c r="C240" s="36">
        <v>90414.519</v>
      </c>
      <c r="D240" s="41">
        <v>12099</v>
      </c>
      <c r="E240" s="45">
        <v>102513.519</v>
      </c>
      <c r="F240" s="47">
        <v>49645</v>
      </c>
      <c r="G240" s="47">
        <v>6259</v>
      </c>
      <c r="H240" s="47">
        <v>5310</v>
      </c>
      <c r="I240" s="47">
        <v>0</v>
      </c>
      <c r="J240" s="47">
        <v>4602</v>
      </c>
      <c r="K240" s="48">
        <v>1917</v>
      </c>
      <c r="L240" s="48">
        <v>12903</v>
      </c>
      <c r="M240" s="48">
        <v>12099</v>
      </c>
      <c r="N240" s="48">
        <v>1659</v>
      </c>
      <c r="O240" s="48">
        <v>68738.467</v>
      </c>
      <c r="P240" s="48">
        <v>13745.35</v>
      </c>
      <c r="Q240" s="48">
        <v>-14007.15</v>
      </c>
      <c r="R240" s="48">
        <v>8090.64</v>
      </c>
      <c r="S240" s="48">
        <v>76567.307</v>
      </c>
      <c r="T240" s="48">
        <v>102513.519</v>
      </c>
      <c r="U240" s="48">
        <v>87136.49115</v>
      </c>
      <c r="V240" s="48">
        <v>-10569.184150000001</v>
      </c>
      <c r="W240" s="48">
        <v>-7398.428905</v>
      </c>
      <c r="X240" s="49">
        <v>0.928</v>
      </c>
      <c r="Y240" s="50">
        <v>20087</v>
      </c>
      <c r="Z240" s="46">
        <v>95132.54563200001</v>
      </c>
      <c r="AA240" s="46">
        <v>96290.10734090727</v>
      </c>
      <c r="AB240" s="46">
        <v>4793.652976597166</v>
      </c>
      <c r="AC240" s="46">
        <v>814.8643198368704</v>
      </c>
      <c r="AD240" s="46">
        <v>16368180</v>
      </c>
      <c r="AE240" s="46">
        <v>0</v>
      </c>
      <c r="AF240" s="15" t="s">
        <v>458</v>
      </c>
      <c r="AG240" t="b">
        <f t="shared" si="3"/>
        <v>1</v>
      </c>
    </row>
    <row r="241" spans="1:33" ht="12.75">
      <c r="A241" t="s">
        <v>451</v>
      </c>
      <c r="B241" s="15" t="s">
        <v>452</v>
      </c>
      <c r="C241" s="36">
        <v>19600.774</v>
      </c>
      <c r="D241" s="41">
        <v>3272</v>
      </c>
      <c r="E241" s="45">
        <v>22872.774</v>
      </c>
      <c r="F241" s="47">
        <v>11705</v>
      </c>
      <c r="G241" s="47">
        <v>1995</v>
      </c>
      <c r="H241" s="47">
        <v>19</v>
      </c>
      <c r="I241" s="47">
        <v>0</v>
      </c>
      <c r="J241" s="47">
        <v>1502</v>
      </c>
      <c r="K241" s="48">
        <v>52</v>
      </c>
      <c r="L241" s="48">
        <v>6533</v>
      </c>
      <c r="M241" s="48">
        <v>3272</v>
      </c>
      <c r="N241" s="48">
        <v>24</v>
      </c>
      <c r="O241" s="48">
        <v>16206.743</v>
      </c>
      <c r="P241" s="48">
        <v>2988.6</v>
      </c>
      <c r="Q241" s="48">
        <v>-5617.65</v>
      </c>
      <c r="R241" s="48">
        <v>1670.5900000000001</v>
      </c>
      <c r="S241" s="48">
        <v>15248.283000000001</v>
      </c>
      <c r="T241" s="48">
        <v>22872.774</v>
      </c>
      <c r="U241" s="48">
        <v>19441.8579</v>
      </c>
      <c r="V241" s="48">
        <v>-4193.574899999998</v>
      </c>
      <c r="W241" s="48">
        <v>-2935.502429999998</v>
      </c>
      <c r="X241" s="49">
        <v>0.872</v>
      </c>
      <c r="Y241" s="50">
        <v>6830</v>
      </c>
      <c r="Z241" s="46">
        <v>19945.058928000002</v>
      </c>
      <c r="AA241" s="46">
        <v>20187.74807653032</v>
      </c>
      <c r="AB241" s="46">
        <v>2955.7464240893587</v>
      </c>
      <c r="AC241" s="46">
        <v>-1023.0422326709372</v>
      </c>
      <c r="AD241" s="46">
        <v>0</v>
      </c>
      <c r="AE241" s="46">
        <v>6987378</v>
      </c>
      <c r="AF241" s="15" t="s">
        <v>452</v>
      </c>
      <c r="AG241" t="b">
        <f t="shared" si="3"/>
        <v>1</v>
      </c>
    </row>
    <row r="242" spans="1:33" ht="12.75">
      <c r="A242" t="s">
        <v>449</v>
      </c>
      <c r="B242" s="15" t="s">
        <v>450</v>
      </c>
      <c r="C242" s="36">
        <v>52114.435</v>
      </c>
      <c r="D242" s="41">
        <v>5329</v>
      </c>
      <c r="E242" s="45">
        <v>57443.435</v>
      </c>
      <c r="F242" s="47">
        <v>26137</v>
      </c>
      <c r="G242" s="47">
        <v>4319</v>
      </c>
      <c r="H242" s="47">
        <v>2209</v>
      </c>
      <c r="I242" s="47">
        <v>0</v>
      </c>
      <c r="J242" s="47">
        <v>1395</v>
      </c>
      <c r="K242" s="48">
        <v>94</v>
      </c>
      <c r="L242" s="48">
        <v>5941</v>
      </c>
      <c r="M242" s="48">
        <v>5329</v>
      </c>
      <c r="N242" s="48">
        <v>0</v>
      </c>
      <c r="O242" s="48">
        <v>36189.2902</v>
      </c>
      <c r="P242" s="48">
        <v>6734.55</v>
      </c>
      <c r="Q242" s="48">
        <v>-5129.75</v>
      </c>
      <c r="R242" s="48">
        <v>3519.6800000000003</v>
      </c>
      <c r="S242" s="48">
        <v>41313.770200000006</v>
      </c>
      <c r="T242" s="48">
        <v>57443.435</v>
      </c>
      <c r="U242" s="48">
        <v>48826.919749999994</v>
      </c>
      <c r="V242" s="48">
        <v>-7513.149549999987</v>
      </c>
      <c r="W242" s="48">
        <v>-5259.204684999991</v>
      </c>
      <c r="X242" s="49">
        <v>0.908</v>
      </c>
      <c r="Y242" s="50">
        <v>10831</v>
      </c>
      <c r="Z242" s="46">
        <v>52158.638979999996</v>
      </c>
      <c r="AA242" s="46">
        <v>52793.29920979686</v>
      </c>
      <c r="AB242" s="46">
        <v>4874.27746374267</v>
      </c>
      <c r="AC242" s="46">
        <v>895.4888069823742</v>
      </c>
      <c r="AD242" s="46">
        <v>9699039</v>
      </c>
      <c r="AE242" s="46">
        <v>0</v>
      </c>
      <c r="AF242" s="15" t="s">
        <v>450</v>
      </c>
      <c r="AG242" t="b">
        <f t="shared" si="3"/>
        <v>1</v>
      </c>
    </row>
    <row r="243" spans="1:33" ht="12.75">
      <c r="A243" t="s">
        <v>455</v>
      </c>
      <c r="B243" s="15" t="s">
        <v>456</v>
      </c>
      <c r="C243" s="36">
        <v>23690.98</v>
      </c>
      <c r="D243" s="41">
        <v>4960</v>
      </c>
      <c r="E243" s="45">
        <v>28650.98</v>
      </c>
      <c r="F243" s="47">
        <v>19437</v>
      </c>
      <c r="G243" s="47">
        <v>4229</v>
      </c>
      <c r="H243" s="47">
        <v>270</v>
      </c>
      <c r="I243" s="47">
        <v>0</v>
      </c>
      <c r="J243" s="47">
        <v>-734</v>
      </c>
      <c r="K243" s="48">
        <v>62</v>
      </c>
      <c r="L243" s="48">
        <v>4842</v>
      </c>
      <c r="M243" s="48">
        <v>4960</v>
      </c>
      <c r="N243" s="48">
        <v>0</v>
      </c>
      <c r="O243" s="48">
        <v>26912.4702</v>
      </c>
      <c r="P243" s="48">
        <v>3200.25</v>
      </c>
      <c r="Q243" s="48">
        <v>-4168.4</v>
      </c>
      <c r="R243" s="48">
        <v>3392.86</v>
      </c>
      <c r="S243" s="48">
        <v>29337.1802</v>
      </c>
      <c r="T243" s="48">
        <v>28650.98</v>
      </c>
      <c r="U243" s="48">
        <v>24353.333</v>
      </c>
      <c r="V243" s="48">
        <v>4983.8472</v>
      </c>
      <c r="W243" s="48">
        <v>3488.69304</v>
      </c>
      <c r="X243" s="49">
        <v>1.122</v>
      </c>
      <c r="Y243" s="50">
        <v>10624</v>
      </c>
      <c r="Z243" s="46">
        <v>32146.39956</v>
      </c>
      <c r="AA243" s="46">
        <v>32537.55319688294</v>
      </c>
      <c r="AB243" s="46">
        <v>3062.6461969957586</v>
      </c>
      <c r="AC243" s="46">
        <v>-916.1424597645373</v>
      </c>
      <c r="AD243" s="46">
        <v>0</v>
      </c>
      <c r="AE243" s="46">
        <v>9733097</v>
      </c>
      <c r="AF243" s="15" t="s">
        <v>456</v>
      </c>
      <c r="AG243" t="b">
        <f t="shared" si="3"/>
        <v>1</v>
      </c>
    </row>
    <row r="244" spans="1:33" ht="12.75">
      <c r="A244" t="s">
        <v>463</v>
      </c>
      <c r="B244" s="15" t="s">
        <v>464</v>
      </c>
      <c r="C244" s="36">
        <v>32130.797</v>
      </c>
      <c r="D244" s="41">
        <v>6253</v>
      </c>
      <c r="E244" s="45">
        <v>38383.797</v>
      </c>
      <c r="F244" s="47">
        <v>32355</v>
      </c>
      <c r="G244" s="47">
        <v>3153</v>
      </c>
      <c r="H244" s="47">
        <v>78</v>
      </c>
      <c r="I244" s="47">
        <v>0</v>
      </c>
      <c r="J244" s="47">
        <v>2050</v>
      </c>
      <c r="K244" s="48">
        <v>4</v>
      </c>
      <c r="L244" s="48">
        <v>20854</v>
      </c>
      <c r="M244" s="48">
        <v>6253</v>
      </c>
      <c r="N244" s="48">
        <v>0</v>
      </c>
      <c r="O244" s="48">
        <v>44798.733</v>
      </c>
      <c r="P244" s="48">
        <v>4488.849999999999</v>
      </c>
      <c r="Q244" s="48">
        <v>-17729.3</v>
      </c>
      <c r="R244" s="48">
        <v>1769.8700000000001</v>
      </c>
      <c r="S244" s="48">
        <v>33328.153000000006</v>
      </c>
      <c r="T244" s="48">
        <v>38383.797</v>
      </c>
      <c r="U244" s="48">
        <v>32626.22745</v>
      </c>
      <c r="V244" s="48">
        <v>701.9255500000072</v>
      </c>
      <c r="W244" s="48">
        <v>491.347885000005</v>
      </c>
      <c r="X244" s="49">
        <v>1.013</v>
      </c>
      <c r="Y244" s="50">
        <v>10871</v>
      </c>
      <c r="Z244" s="46">
        <v>38882.78636099999</v>
      </c>
      <c r="AA244" s="46">
        <v>39355.907566031376</v>
      </c>
      <c r="AB244" s="46">
        <v>3620.2656210129126</v>
      </c>
      <c r="AC244" s="46">
        <v>-358.52303574738335</v>
      </c>
      <c r="AD244" s="46">
        <v>0</v>
      </c>
      <c r="AE244" s="46">
        <v>3897504</v>
      </c>
      <c r="AF244" s="15" t="s">
        <v>464</v>
      </c>
      <c r="AG244" t="b">
        <f t="shared" si="3"/>
        <v>1</v>
      </c>
    </row>
    <row r="245" spans="1:33" ht="12.75">
      <c r="A245" t="s">
        <v>442</v>
      </c>
      <c r="B245" s="15" t="s">
        <v>443</v>
      </c>
      <c r="C245" s="36">
        <v>14796.296999999999</v>
      </c>
      <c r="D245" s="41">
        <v>2971</v>
      </c>
      <c r="E245" s="45">
        <v>17767.297</v>
      </c>
      <c r="F245" s="47">
        <v>14430</v>
      </c>
      <c r="G245" s="47">
        <v>1972</v>
      </c>
      <c r="H245" s="47">
        <v>17</v>
      </c>
      <c r="I245" s="47">
        <v>0</v>
      </c>
      <c r="J245" s="47">
        <v>1148</v>
      </c>
      <c r="K245" s="48">
        <v>0</v>
      </c>
      <c r="L245" s="48">
        <v>6547</v>
      </c>
      <c r="M245" s="48">
        <v>2971</v>
      </c>
      <c r="N245" s="48">
        <v>0</v>
      </c>
      <c r="O245" s="48">
        <v>19979.778000000002</v>
      </c>
      <c r="P245" s="48">
        <v>2666.45</v>
      </c>
      <c r="Q245" s="48">
        <v>-5564.95</v>
      </c>
      <c r="R245" s="48">
        <v>1412.3600000000001</v>
      </c>
      <c r="S245" s="48">
        <v>18493.638000000003</v>
      </c>
      <c r="T245" s="48">
        <v>17767.297</v>
      </c>
      <c r="U245" s="48">
        <v>15102.202449999999</v>
      </c>
      <c r="V245" s="48">
        <v>3391.435550000004</v>
      </c>
      <c r="W245" s="48">
        <v>2374.0048850000026</v>
      </c>
      <c r="X245" s="49">
        <v>1.134</v>
      </c>
      <c r="Y245" s="50">
        <v>6792</v>
      </c>
      <c r="Z245" s="46">
        <v>20148.114797999995</v>
      </c>
      <c r="AA245" s="46">
        <v>20393.274706650514</v>
      </c>
      <c r="AB245" s="46">
        <v>3002.5433902606765</v>
      </c>
      <c r="AC245" s="46">
        <v>-976.2452664996194</v>
      </c>
      <c r="AD245" s="46">
        <v>0</v>
      </c>
      <c r="AE245" s="46">
        <v>6630658</v>
      </c>
      <c r="AF245" s="15" t="s">
        <v>443</v>
      </c>
      <c r="AG245" t="b">
        <f t="shared" si="3"/>
        <v>1</v>
      </c>
    </row>
    <row r="246" spans="1:33" ht="12.75">
      <c r="A246" t="s">
        <v>453</v>
      </c>
      <c r="B246" s="15" t="s">
        <v>454</v>
      </c>
      <c r="C246" s="36">
        <v>23465.422</v>
      </c>
      <c r="D246" s="41">
        <v>3492</v>
      </c>
      <c r="E246" s="45">
        <v>26957.422</v>
      </c>
      <c r="F246" s="47">
        <v>14124</v>
      </c>
      <c r="G246" s="47">
        <v>2243</v>
      </c>
      <c r="H246" s="47">
        <v>52</v>
      </c>
      <c r="I246" s="47">
        <v>0</v>
      </c>
      <c r="J246" s="47">
        <v>939</v>
      </c>
      <c r="K246" s="48">
        <v>7</v>
      </c>
      <c r="L246" s="48">
        <v>8009</v>
      </c>
      <c r="M246" s="48">
        <v>3492</v>
      </c>
      <c r="N246" s="48">
        <v>0</v>
      </c>
      <c r="O246" s="48">
        <v>19556.0904</v>
      </c>
      <c r="P246" s="48">
        <v>2748.9</v>
      </c>
      <c r="Q246" s="48">
        <v>-6813.599999999999</v>
      </c>
      <c r="R246" s="48">
        <v>1606.67</v>
      </c>
      <c r="S246" s="48">
        <v>17098.060400000002</v>
      </c>
      <c r="T246" s="48">
        <v>26957.422</v>
      </c>
      <c r="U246" s="48">
        <v>22913.808699999998</v>
      </c>
      <c r="V246" s="48">
        <v>-5815.748299999996</v>
      </c>
      <c r="W246" s="48">
        <v>-4071.0238099999965</v>
      </c>
      <c r="X246" s="49">
        <v>0.849</v>
      </c>
      <c r="Y246" s="50">
        <v>7150</v>
      </c>
      <c r="Z246" s="46">
        <v>22886.851278</v>
      </c>
      <c r="AA246" s="46">
        <v>23165.335812402664</v>
      </c>
      <c r="AB246" s="46">
        <v>3239.907106629743</v>
      </c>
      <c r="AC246" s="46">
        <v>-738.881550130553</v>
      </c>
      <c r="AD246" s="46">
        <v>0</v>
      </c>
      <c r="AE246" s="46">
        <v>5283003</v>
      </c>
      <c r="AF246" s="15" t="s">
        <v>454</v>
      </c>
      <c r="AG246" t="b">
        <f t="shared" si="3"/>
        <v>1</v>
      </c>
    </row>
    <row r="247" spans="1:33" ht="12.75">
      <c r="A247" t="s">
        <v>487</v>
      </c>
      <c r="B247" s="15" t="s">
        <v>488</v>
      </c>
      <c r="C247" s="36">
        <v>121948.44400000002</v>
      </c>
      <c r="D247" s="41">
        <v>17440</v>
      </c>
      <c r="E247" s="45">
        <v>139388.44400000002</v>
      </c>
      <c r="F247" s="47">
        <v>73339</v>
      </c>
      <c r="G247" s="47">
        <v>6202</v>
      </c>
      <c r="H247" s="47">
        <v>1563</v>
      </c>
      <c r="I247" s="47">
        <v>0</v>
      </c>
      <c r="J247" s="47">
        <v>3016</v>
      </c>
      <c r="K247" s="48">
        <v>313</v>
      </c>
      <c r="L247" s="48">
        <v>25501</v>
      </c>
      <c r="M247" s="48">
        <v>17440</v>
      </c>
      <c r="N247" s="48">
        <v>147</v>
      </c>
      <c r="O247" s="48">
        <v>101545.17940000001</v>
      </c>
      <c r="P247" s="48">
        <v>9163.85</v>
      </c>
      <c r="Q247" s="48">
        <v>-22066.85</v>
      </c>
      <c r="R247" s="48">
        <v>10488.83</v>
      </c>
      <c r="S247" s="48">
        <v>99131.00940000001</v>
      </c>
      <c r="T247" s="48">
        <v>139388.44400000002</v>
      </c>
      <c r="U247" s="48">
        <v>118480.17740000002</v>
      </c>
      <c r="V247" s="48">
        <v>-19349.168000000005</v>
      </c>
      <c r="W247" s="48">
        <v>-13544.417600000002</v>
      </c>
      <c r="X247" s="49">
        <v>0.903</v>
      </c>
      <c r="Y247" s="50">
        <v>26163</v>
      </c>
      <c r="Z247" s="46">
        <v>125867.76493200002</v>
      </c>
      <c r="AA247" s="46">
        <v>127399.30920113617</v>
      </c>
      <c r="AB247" s="46">
        <v>4869.445751677414</v>
      </c>
      <c r="AC247" s="46">
        <v>890.6570949171178</v>
      </c>
      <c r="AD247" s="46">
        <v>23302262</v>
      </c>
      <c r="AE247" s="46">
        <v>0</v>
      </c>
      <c r="AF247" s="15" t="s">
        <v>488</v>
      </c>
      <c r="AG247" t="b">
        <f t="shared" si="3"/>
        <v>1</v>
      </c>
    </row>
    <row r="248" spans="1:33" ht="12.75">
      <c r="A248" t="s">
        <v>481</v>
      </c>
      <c r="B248" s="15" t="s">
        <v>482</v>
      </c>
      <c r="C248" s="36">
        <v>314783.703</v>
      </c>
      <c r="D248" s="41">
        <v>48065</v>
      </c>
      <c r="E248" s="45">
        <v>362848.703</v>
      </c>
      <c r="F248" s="47">
        <v>243141</v>
      </c>
      <c r="G248" s="47">
        <v>41171</v>
      </c>
      <c r="H248" s="47">
        <v>681103</v>
      </c>
      <c r="I248" s="47">
        <v>0</v>
      </c>
      <c r="J248" s="47">
        <v>8484</v>
      </c>
      <c r="K248" s="48">
        <v>678854</v>
      </c>
      <c r="L248" s="48">
        <v>114912</v>
      </c>
      <c r="M248" s="48">
        <v>48065</v>
      </c>
      <c r="N248" s="48">
        <v>0</v>
      </c>
      <c r="O248" s="48">
        <v>336653.0286</v>
      </c>
      <c r="P248" s="48">
        <v>621144.2999999999</v>
      </c>
      <c r="Q248" s="48">
        <v>-674701.1</v>
      </c>
      <c r="R248" s="48">
        <v>21320.210000000003</v>
      </c>
      <c r="S248" s="48">
        <v>304416.43860000005</v>
      </c>
      <c r="T248" s="48">
        <v>362848.703</v>
      </c>
      <c r="U248" s="48">
        <v>308421.39755</v>
      </c>
      <c r="V248" s="48">
        <v>-4004.958949999942</v>
      </c>
      <c r="W248" s="48">
        <v>-2803.471264999959</v>
      </c>
      <c r="X248" s="49">
        <v>0.992</v>
      </c>
      <c r="Y248" s="50">
        <v>96065</v>
      </c>
      <c r="Z248" s="46">
        <v>359945.91337599995</v>
      </c>
      <c r="AA248" s="46">
        <v>364325.69322771823</v>
      </c>
      <c r="AB248" s="46">
        <v>3792.4914716881094</v>
      </c>
      <c r="AC248" s="46">
        <v>-186.2971850721865</v>
      </c>
      <c r="AD248" s="46">
        <v>0</v>
      </c>
      <c r="AE248" s="46">
        <v>17896639</v>
      </c>
      <c r="AF248" s="15" t="s">
        <v>482</v>
      </c>
      <c r="AG248" t="b">
        <f t="shared" si="3"/>
        <v>1</v>
      </c>
    </row>
    <row r="249" spans="1:33" ht="12.75">
      <c r="A249" t="s">
        <v>473</v>
      </c>
      <c r="B249" s="15" t="s">
        <v>474</v>
      </c>
      <c r="C249" s="36">
        <v>36344.172</v>
      </c>
      <c r="D249" s="41">
        <v>9702</v>
      </c>
      <c r="E249" s="45">
        <v>46046.172</v>
      </c>
      <c r="F249" s="47">
        <v>44593</v>
      </c>
      <c r="G249" s="47">
        <v>4107</v>
      </c>
      <c r="H249" s="47">
        <v>967</v>
      </c>
      <c r="I249" s="47">
        <v>0</v>
      </c>
      <c r="J249" s="47">
        <v>4097</v>
      </c>
      <c r="K249" s="48">
        <v>655</v>
      </c>
      <c r="L249" s="48">
        <v>39110</v>
      </c>
      <c r="M249" s="48">
        <v>9702</v>
      </c>
      <c r="N249" s="48">
        <v>0</v>
      </c>
      <c r="O249" s="48">
        <v>61743.467800000006</v>
      </c>
      <c r="P249" s="48">
        <v>7795.349999999999</v>
      </c>
      <c r="Q249" s="48">
        <v>-33800.25</v>
      </c>
      <c r="R249" s="48">
        <v>1598.0000000000002</v>
      </c>
      <c r="S249" s="48">
        <v>37336.567800000004</v>
      </c>
      <c r="T249" s="48">
        <v>46046.172</v>
      </c>
      <c r="U249" s="48">
        <v>39139.2462</v>
      </c>
      <c r="V249" s="48">
        <v>-1802.678399999997</v>
      </c>
      <c r="W249" s="48">
        <v>-1261.8748799999978</v>
      </c>
      <c r="X249" s="49">
        <v>0.973</v>
      </c>
      <c r="Y249" s="50">
        <v>9526</v>
      </c>
      <c r="Z249" s="46">
        <v>44802.925356</v>
      </c>
      <c r="AA249" s="46">
        <v>45348.08212117007</v>
      </c>
      <c r="AB249" s="46">
        <v>4760.453718367632</v>
      </c>
      <c r="AC249" s="46">
        <v>781.6650616073362</v>
      </c>
      <c r="AD249" s="46">
        <v>7446141</v>
      </c>
      <c r="AE249" s="46">
        <v>0</v>
      </c>
      <c r="AF249" s="15" t="s">
        <v>474</v>
      </c>
      <c r="AG249" t="b">
        <f t="shared" si="3"/>
        <v>1</v>
      </c>
    </row>
    <row r="250" spans="1:33" ht="12.75">
      <c r="A250" t="s">
        <v>489</v>
      </c>
      <c r="B250" s="15" t="s">
        <v>490</v>
      </c>
      <c r="C250" s="36">
        <v>150298.83</v>
      </c>
      <c r="D250" s="41">
        <v>23246</v>
      </c>
      <c r="E250" s="45">
        <v>173544.83</v>
      </c>
      <c r="F250" s="47">
        <v>114759</v>
      </c>
      <c r="G250" s="47">
        <v>35005</v>
      </c>
      <c r="H250" s="47">
        <v>7717</v>
      </c>
      <c r="I250" s="47">
        <v>5232</v>
      </c>
      <c r="J250" s="47">
        <v>0</v>
      </c>
      <c r="K250" s="48">
        <v>350</v>
      </c>
      <c r="L250" s="48">
        <v>51026</v>
      </c>
      <c r="M250" s="48">
        <v>23246</v>
      </c>
      <c r="N250" s="48">
        <v>366</v>
      </c>
      <c r="O250" s="48">
        <v>158895.3114</v>
      </c>
      <c r="P250" s="48">
        <v>40760.9</v>
      </c>
      <c r="Q250" s="48">
        <v>-43980.7</v>
      </c>
      <c r="R250" s="48">
        <v>11084.68</v>
      </c>
      <c r="S250" s="48">
        <v>166760.1914</v>
      </c>
      <c r="T250" s="48">
        <v>173544.83</v>
      </c>
      <c r="U250" s="48">
        <v>147513.10549999998</v>
      </c>
      <c r="V250" s="48">
        <v>19247.085900000035</v>
      </c>
      <c r="W250" s="48">
        <v>13472.960130000023</v>
      </c>
      <c r="X250" s="49">
        <v>1.078</v>
      </c>
      <c r="Y250" s="50">
        <v>36749</v>
      </c>
      <c r="Z250" s="46">
        <v>187081.32674</v>
      </c>
      <c r="AA250" s="46">
        <v>189357.7104827782</v>
      </c>
      <c r="AB250" s="46">
        <v>5152.730971802721</v>
      </c>
      <c r="AC250" s="46">
        <v>1173.942315042425</v>
      </c>
      <c r="AD250" s="46">
        <v>43141206</v>
      </c>
      <c r="AE250" s="46">
        <v>0</v>
      </c>
      <c r="AF250" s="30" t="s">
        <v>490</v>
      </c>
      <c r="AG250" t="b">
        <f t="shared" si="3"/>
        <v>1</v>
      </c>
    </row>
    <row r="251" spans="1:33" ht="12.75">
      <c r="A251" t="s">
        <v>479</v>
      </c>
      <c r="B251" s="15" t="s">
        <v>480</v>
      </c>
      <c r="C251" s="36">
        <v>88222.061</v>
      </c>
      <c r="D251" s="41">
        <v>10422</v>
      </c>
      <c r="E251" s="45">
        <v>98644.061</v>
      </c>
      <c r="F251" s="47">
        <v>59646</v>
      </c>
      <c r="G251" s="47">
        <v>12273</v>
      </c>
      <c r="H251" s="47">
        <v>1987</v>
      </c>
      <c r="I251" s="47">
        <v>0</v>
      </c>
      <c r="J251" s="47">
        <v>3604</v>
      </c>
      <c r="K251" s="48">
        <v>423</v>
      </c>
      <c r="L251" s="48">
        <v>34219</v>
      </c>
      <c r="M251" s="48">
        <v>10422</v>
      </c>
      <c r="N251" s="48">
        <v>226</v>
      </c>
      <c r="O251" s="48">
        <v>82585.85160000001</v>
      </c>
      <c r="P251" s="48">
        <v>15184.4</v>
      </c>
      <c r="Q251" s="48">
        <v>-29637.8</v>
      </c>
      <c r="R251" s="48">
        <v>3041.4700000000003</v>
      </c>
      <c r="S251" s="48">
        <v>71173.92160000002</v>
      </c>
      <c r="T251" s="48">
        <v>98644.061</v>
      </c>
      <c r="U251" s="48">
        <v>83847.45185</v>
      </c>
      <c r="V251" s="48">
        <v>-12673.530249999982</v>
      </c>
      <c r="W251" s="48">
        <v>-8871.471174999986</v>
      </c>
      <c r="X251" s="49">
        <v>0.91</v>
      </c>
      <c r="Y251" s="50">
        <v>18884</v>
      </c>
      <c r="Z251" s="46">
        <v>89766.09551</v>
      </c>
      <c r="AA251" s="46">
        <v>90858.35888033427</v>
      </c>
      <c r="AB251" s="46">
        <v>4811.393713214058</v>
      </c>
      <c r="AC251" s="46">
        <v>832.6050564537622</v>
      </c>
      <c r="AD251" s="46">
        <v>15722914</v>
      </c>
      <c r="AE251" s="46">
        <v>0</v>
      </c>
      <c r="AF251" s="15" t="s">
        <v>480</v>
      </c>
      <c r="AG251" t="b">
        <f t="shared" si="3"/>
        <v>1</v>
      </c>
    </row>
    <row r="252" spans="1:33" ht="12.75">
      <c r="A252" t="s">
        <v>477</v>
      </c>
      <c r="B252" s="15" t="s">
        <v>478</v>
      </c>
      <c r="C252" s="36">
        <v>28799.808000000005</v>
      </c>
      <c r="D252" s="41">
        <v>6936</v>
      </c>
      <c r="E252" s="45">
        <v>35735.808000000005</v>
      </c>
      <c r="F252" s="47">
        <v>11737</v>
      </c>
      <c r="G252" s="47">
        <v>6321</v>
      </c>
      <c r="H252" s="47">
        <v>950</v>
      </c>
      <c r="I252" s="47">
        <v>0</v>
      </c>
      <c r="J252" s="47">
        <v>828</v>
      </c>
      <c r="K252" s="48">
        <v>349</v>
      </c>
      <c r="L252" s="48">
        <v>804</v>
      </c>
      <c r="M252" s="48">
        <v>6936</v>
      </c>
      <c r="N252" s="48">
        <v>21</v>
      </c>
      <c r="O252" s="48">
        <v>16251.050200000001</v>
      </c>
      <c r="P252" s="48">
        <v>6884.15</v>
      </c>
      <c r="Q252" s="48">
        <v>-997.9</v>
      </c>
      <c r="R252" s="48">
        <v>5758.92</v>
      </c>
      <c r="S252" s="48">
        <v>27896.220200000003</v>
      </c>
      <c r="T252" s="48">
        <v>35735.808000000005</v>
      </c>
      <c r="U252" s="48">
        <v>30375.436800000003</v>
      </c>
      <c r="V252" s="48">
        <v>-2479.2165999999997</v>
      </c>
      <c r="W252" s="48">
        <v>-1735.4516199999998</v>
      </c>
      <c r="X252" s="49">
        <v>0.951</v>
      </c>
      <c r="Y252" s="50">
        <v>9523</v>
      </c>
      <c r="Z252" s="46">
        <v>33984.753408000004</v>
      </c>
      <c r="AA252" s="46">
        <v>34398.275919884974</v>
      </c>
      <c r="AB252" s="46">
        <v>3612.1260022981173</v>
      </c>
      <c r="AC252" s="46">
        <v>-366.6626544621786</v>
      </c>
      <c r="AD252" s="46">
        <v>0</v>
      </c>
      <c r="AE252" s="46">
        <v>3491728</v>
      </c>
      <c r="AF252" s="15" t="s">
        <v>478</v>
      </c>
      <c r="AG252" t="b">
        <f t="shared" si="3"/>
        <v>1</v>
      </c>
    </row>
    <row r="253" spans="1:33" ht="12.75">
      <c r="A253" t="s">
        <v>471</v>
      </c>
      <c r="B253" s="15" t="s">
        <v>472</v>
      </c>
      <c r="C253" s="36">
        <v>19206.056</v>
      </c>
      <c r="D253" s="41">
        <v>7274</v>
      </c>
      <c r="E253" s="45">
        <v>26480.056</v>
      </c>
      <c r="F253" s="47">
        <v>10563</v>
      </c>
      <c r="G253" s="47">
        <v>2652</v>
      </c>
      <c r="H253" s="47">
        <v>33</v>
      </c>
      <c r="I253" s="47">
        <v>0</v>
      </c>
      <c r="J253" s="47">
        <v>1429</v>
      </c>
      <c r="K253" s="48">
        <v>10</v>
      </c>
      <c r="L253" s="48">
        <v>4056</v>
      </c>
      <c r="M253" s="48">
        <v>7274</v>
      </c>
      <c r="N253" s="48">
        <v>0</v>
      </c>
      <c r="O253" s="48">
        <v>14625.5298</v>
      </c>
      <c r="P253" s="48">
        <v>3496.9</v>
      </c>
      <c r="Q253" s="48">
        <v>-3456.1</v>
      </c>
      <c r="R253" s="48">
        <v>5493.38</v>
      </c>
      <c r="S253" s="48">
        <v>20159.7098</v>
      </c>
      <c r="T253" s="48">
        <v>26480.056</v>
      </c>
      <c r="U253" s="48">
        <v>22508.047599999998</v>
      </c>
      <c r="V253" s="48">
        <v>-2348.3377999999975</v>
      </c>
      <c r="W253" s="48">
        <v>-1643.8364599999982</v>
      </c>
      <c r="X253" s="49">
        <v>0.938</v>
      </c>
      <c r="Y253" s="50">
        <v>5866</v>
      </c>
      <c r="Z253" s="46">
        <v>24838.292527999998</v>
      </c>
      <c r="AA253" s="46">
        <v>25140.52197170973</v>
      </c>
      <c r="AB253" s="46">
        <v>4285.803268276463</v>
      </c>
      <c r="AC253" s="46">
        <v>307.0146115161674</v>
      </c>
      <c r="AD253" s="46">
        <v>1800948</v>
      </c>
      <c r="AE253" s="46">
        <v>0</v>
      </c>
      <c r="AF253" s="15" t="s">
        <v>472</v>
      </c>
      <c r="AG253" t="b">
        <f t="shared" si="3"/>
        <v>1</v>
      </c>
    </row>
    <row r="254" spans="1:33" ht="12.75">
      <c r="A254" t="s">
        <v>475</v>
      </c>
      <c r="B254" s="15" t="s">
        <v>476</v>
      </c>
      <c r="C254" s="36">
        <v>36074.533</v>
      </c>
      <c r="D254" s="41">
        <v>3726</v>
      </c>
      <c r="E254" s="45">
        <v>39800.533</v>
      </c>
      <c r="F254" s="47">
        <v>25779</v>
      </c>
      <c r="G254" s="47">
        <v>717</v>
      </c>
      <c r="H254" s="47">
        <v>68</v>
      </c>
      <c r="I254" s="47">
        <v>0</v>
      </c>
      <c r="J254" s="47">
        <v>2193</v>
      </c>
      <c r="K254" s="48">
        <v>-6</v>
      </c>
      <c r="L254" s="48">
        <v>7254</v>
      </c>
      <c r="M254" s="48">
        <v>3726</v>
      </c>
      <c r="N254" s="48">
        <v>141</v>
      </c>
      <c r="O254" s="48">
        <v>35693.6034</v>
      </c>
      <c r="P254" s="48">
        <v>2531.2999999999997</v>
      </c>
      <c r="Q254" s="48">
        <v>-6280.65</v>
      </c>
      <c r="R254" s="48">
        <v>1933.92</v>
      </c>
      <c r="S254" s="48">
        <v>33878.1734</v>
      </c>
      <c r="T254" s="48">
        <v>39800.533</v>
      </c>
      <c r="U254" s="48">
        <v>33830.453050000004</v>
      </c>
      <c r="V254" s="48">
        <v>47.72034999999596</v>
      </c>
      <c r="W254" s="48">
        <v>33.40424499999717</v>
      </c>
      <c r="X254" s="49">
        <v>1.001</v>
      </c>
      <c r="Y254" s="50">
        <v>11379</v>
      </c>
      <c r="Z254" s="46">
        <v>39840.333533</v>
      </c>
      <c r="AA254" s="46">
        <v>40325.106060230486</v>
      </c>
      <c r="AB254" s="46">
        <v>3543.8180912409252</v>
      </c>
      <c r="AC254" s="46">
        <v>-434.97056551937067</v>
      </c>
      <c r="AD254" s="46">
        <v>0</v>
      </c>
      <c r="AE254" s="46">
        <v>4949530</v>
      </c>
      <c r="AF254" s="15" t="s">
        <v>476</v>
      </c>
      <c r="AG254" t="b">
        <f t="shared" si="3"/>
        <v>1</v>
      </c>
    </row>
    <row r="255" spans="1:33" ht="12.75">
      <c r="A255" t="s">
        <v>483</v>
      </c>
      <c r="B255" s="15" t="s">
        <v>484</v>
      </c>
      <c r="C255" s="36">
        <v>127755.715</v>
      </c>
      <c r="D255" s="41">
        <v>18002</v>
      </c>
      <c r="E255" s="45">
        <v>145757.715</v>
      </c>
      <c r="F255" s="47">
        <v>94599</v>
      </c>
      <c r="G255" s="47">
        <v>9313</v>
      </c>
      <c r="H255" s="47">
        <v>34707</v>
      </c>
      <c r="I255" s="47">
        <v>0</v>
      </c>
      <c r="J255" s="47">
        <v>5084</v>
      </c>
      <c r="K255" s="48">
        <v>31757</v>
      </c>
      <c r="L255" s="48">
        <v>44762</v>
      </c>
      <c r="M255" s="48">
        <v>18002</v>
      </c>
      <c r="N255" s="48">
        <v>0</v>
      </c>
      <c r="O255" s="48">
        <v>130981.7754</v>
      </c>
      <c r="P255" s="48">
        <v>41738.4</v>
      </c>
      <c r="Q255" s="48">
        <v>-65041.15</v>
      </c>
      <c r="R255" s="48">
        <v>7692.160000000001</v>
      </c>
      <c r="S255" s="48">
        <v>115371.1854</v>
      </c>
      <c r="T255" s="48">
        <v>145757.715</v>
      </c>
      <c r="U255" s="48">
        <v>123894.05774999999</v>
      </c>
      <c r="V255" s="48">
        <v>-8522.87234999999</v>
      </c>
      <c r="W255" s="48">
        <v>-5966.010644999993</v>
      </c>
      <c r="X255" s="49">
        <v>0.959</v>
      </c>
      <c r="Y255" s="50">
        <v>37076</v>
      </c>
      <c r="Z255" s="46">
        <v>139781.648685</v>
      </c>
      <c r="AA255" s="46">
        <v>141482.49546725253</v>
      </c>
      <c r="AB255" s="46">
        <v>3816.0129320113424</v>
      </c>
      <c r="AC255" s="46">
        <v>-162.7757247489535</v>
      </c>
      <c r="AD255" s="46">
        <v>0</v>
      </c>
      <c r="AE255" s="46">
        <v>6035073</v>
      </c>
      <c r="AF255" s="15" t="s">
        <v>484</v>
      </c>
      <c r="AG255" t="b">
        <f t="shared" si="3"/>
        <v>1</v>
      </c>
    </row>
    <row r="256" spans="1:33" ht="12.75">
      <c r="A256" t="s">
        <v>485</v>
      </c>
      <c r="B256" s="30" t="s">
        <v>486</v>
      </c>
      <c r="C256" s="36">
        <v>140493.186</v>
      </c>
      <c r="D256" s="41">
        <v>14452</v>
      </c>
      <c r="E256" s="45">
        <v>154945.186</v>
      </c>
      <c r="F256" s="47">
        <v>94586</v>
      </c>
      <c r="G256" s="47">
        <v>2416</v>
      </c>
      <c r="H256" s="47">
        <v>3314</v>
      </c>
      <c r="I256" s="47">
        <v>5927</v>
      </c>
      <c r="J256" s="47">
        <v>0</v>
      </c>
      <c r="K256" s="48">
        <v>588</v>
      </c>
      <c r="L256" s="48">
        <v>37893</v>
      </c>
      <c r="M256" s="48">
        <v>14452</v>
      </c>
      <c r="N256" s="48">
        <v>0</v>
      </c>
      <c r="O256" s="48">
        <v>130963.77560000001</v>
      </c>
      <c r="P256" s="48">
        <v>9908.449999999999</v>
      </c>
      <c r="Q256" s="48">
        <v>-32708.85</v>
      </c>
      <c r="R256" s="48">
        <v>5842.39</v>
      </c>
      <c r="S256" s="48">
        <v>114005.76560000001</v>
      </c>
      <c r="T256" s="48">
        <v>154945.186</v>
      </c>
      <c r="U256" s="48">
        <v>131703.40809999997</v>
      </c>
      <c r="V256" s="48">
        <v>-17697.642499999958</v>
      </c>
      <c r="W256" s="48">
        <v>-12388.34974999997</v>
      </c>
      <c r="X256" s="49">
        <v>0.92</v>
      </c>
      <c r="Y256" s="50">
        <v>25194</v>
      </c>
      <c r="Z256" s="46">
        <v>142549.57112</v>
      </c>
      <c r="AA256" s="46">
        <v>144284.0976592978</v>
      </c>
      <c r="AB256" s="46">
        <v>5726.92298401595</v>
      </c>
      <c r="AC256" s="46">
        <v>1748.1343272556537</v>
      </c>
      <c r="AD256" s="46">
        <v>44042496</v>
      </c>
      <c r="AE256" s="46">
        <v>0</v>
      </c>
      <c r="AF256" s="15" t="s">
        <v>486</v>
      </c>
      <c r="AG256" t="b">
        <f t="shared" si="3"/>
        <v>1</v>
      </c>
    </row>
    <row r="257" spans="1:33" ht="12.75">
      <c r="A257" t="s">
        <v>495</v>
      </c>
      <c r="B257" s="15" t="s">
        <v>496</v>
      </c>
      <c r="C257" s="36">
        <v>143868.73</v>
      </c>
      <c r="D257" s="41">
        <v>11660</v>
      </c>
      <c r="E257" s="45">
        <v>155528.73</v>
      </c>
      <c r="F257" s="47">
        <v>63762</v>
      </c>
      <c r="G257" s="47">
        <v>10385</v>
      </c>
      <c r="H257" s="47">
        <v>5110</v>
      </c>
      <c r="I257" s="47">
        <v>6441</v>
      </c>
      <c r="J257" s="47">
        <v>0</v>
      </c>
      <c r="K257" s="48">
        <v>3919</v>
      </c>
      <c r="L257" s="48">
        <v>136</v>
      </c>
      <c r="M257" s="48">
        <v>11660</v>
      </c>
      <c r="N257" s="48">
        <v>5133</v>
      </c>
      <c r="O257" s="48">
        <v>88284.8652</v>
      </c>
      <c r="P257" s="48">
        <v>18645.6</v>
      </c>
      <c r="Q257" s="48">
        <v>-7809.8</v>
      </c>
      <c r="R257" s="48">
        <v>9887.880000000001</v>
      </c>
      <c r="S257" s="48">
        <v>109008.54520000001</v>
      </c>
      <c r="T257" s="48">
        <v>155528.73</v>
      </c>
      <c r="U257" s="48">
        <v>132199.4205</v>
      </c>
      <c r="V257" s="48">
        <v>-23190.8753</v>
      </c>
      <c r="W257" s="48">
        <v>-16233.61271</v>
      </c>
      <c r="X257" s="49">
        <v>0.896</v>
      </c>
      <c r="Y257" s="50">
        <v>24428</v>
      </c>
      <c r="Z257" s="46">
        <v>139353.74208000003</v>
      </c>
      <c r="AA257" s="46">
        <v>141049.38214463933</v>
      </c>
      <c r="AB257" s="46">
        <v>5774.08638221055</v>
      </c>
      <c r="AC257" s="46">
        <v>1795.2977254502543</v>
      </c>
      <c r="AD257" s="46">
        <v>43855533</v>
      </c>
      <c r="AE257" s="46">
        <v>0</v>
      </c>
      <c r="AF257" s="15" t="s">
        <v>496</v>
      </c>
      <c r="AG257" t="b">
        <f t="shared" si="3"/>
        <v>1</v>
      </c>
    </row>
    <row r="258" spans="1:33" ht="12.75">
      <c r="A258" t="s">
        <v>499</v>
      </c>
      <c r="B258" s="15" t="s">
        <v>500</v>
      </c>
      <c r="C258" s="36">
        <v>106177.857</v>
      </c>
      <c r="D258" s="41">
        <v>11113</v>
      </c>
      <c r="E258" s="45">
        <v>117290.857</v>
      </c>
      <c r="F258" s="47">
        <v>75044</v>
      </c>
      <c r="G258" s="47">
        <v>5061</v>
      </c>
      <c r="H258" s="47">
        <v>1044</v>
      </c>
      <c r="I258" s="47">
        <v>0</v>
      </c>
      <c r="J258" s="47">
        <v>5234</v>
      </c>
      <c r="K258" s="48">
        <v>10</v>
      </c>
      <c r="L258" s="48">
        <v>34554</v>
      </c>
      <c r="M258" s="48">
        <v>11113</v>
      </c>
      <c r="N258" s="48">
        <v>0</v>
      </c>
      <c r="O258" s="48">
        <v>103905.92240000001</v>
      </c>
      <c r="P258" s="48">
        <v>9638.15</v>
      </c>
      <c r="Q258" s="48">
        <v>-29379.399999999998</v>
      </c>
      <c r="R258" s="48">
        <v>3571.8700000000003</v>
      </c>
      <c r="S258" s="48">
        <v>87736.5424</v>
      </c>
      <c r="T258" s="48">
        <v>117290.857</v>
      </c>
      <c r="U258" s="48">
        <v>99697.22845</v>
      </c>
      <c r="V258" s="48">
        <v>-11960.68604999999</v>
      </c>
      <c r="W258" s="48">
        <v>-8372.480234999992</v>
      </c>
      <c r="X258" s="49">
        <v>0.929</v>
      </c>
      <c r="Y258" s="50">
        <v>18516</v>
      </c>
      <c r="Z258" s="46">
        <v>108963.206153</v>
      </c>
      <c r="AA258" s="46">
        <v>110289.05772445268</v>
      </c>
      <c r="AB258" s="46">
        <v>5956.419190130302</v>
      </c>
      <c r="AC258" s="46">
        <v>1977.630533370006</v>
      </c>
      <c r="AD258" s="46">
        <v>36617807</v>
      </c>
      <c r="AE258" s="46">
        <v>0</v>
      </c>
      <c r="AF258" s="15" t="s">
        <v>500</v>
      </c>
      <c r="AG258" t="b">
        <f t="shared" si="3"/>
        <v>1</v>
      </c>
    </row>
    <row r="259" spans="1:33" ht="12.75">
      <c r="A259" t="s">
        <v>501</v>
      </c>
      <c r="B259" s="15" t="s">
        <v>502</v>
      </c>
      <c r="C259" s="36">
        <v>98641.371</v>
      </c>
      <c r="D259" s="41">
        <v>12141</v>
      </c>
      <c r="E259" s="45">
        <v>110782.371</v>
      </c>
      <c r="F259" s="47">
        <v>66598</v>
      </c>
      <c r="G259" s="47">
        <v>1472</v>
      </c>
      <c r="H259" s="47">
        <v>2570</v>
      </c>
      <c r="I259" s="47">
        <v>0</v>
      </c>
      <c r="J259" s="47">
        <v>2573</v>
      </c>
      <c r="K259" s="48">
        <v>42</v>
      </c>
      <c r="L259" s="48">
        <v>24590</v>
      </c>
      <c r="M259" s="48">
        <v>12141</v>
      </c>
      <c r="N259" s="48">
        <v>0</v>
      </c>
      <c r="O259" s="48">
        <v>92211.5908</v>
      </c>
      <c r="P259" s="48">
        <v>5622.75</v>
      </c>
      <c r="Q259" s="48">
        <v>-20937.2</v>
      </c>
      <c r="R259" s="48">
        <v>6139.55</v>
      </c>
      <c r="S259" s="48">
        <v>83036.69080000001</v>
      </c>
      <c r="T259" s="48">
        <v>110782.371</v>
      </c>
      <c r="U259" s="48">
        <v>94165.01535</v>
      </c>
      <c r="V259" s="48">
        <v>-11128.32454999999</v>
      </c>
      <c r="W259" s="48">
        <v>-7789.827184999993</v>
      </c>
      <c r="X259" s="49">
        <v>0.93</v>
      </c>
      <c r="Y259" s="50">
        <v>19784</v>
      </c>
      <c r="Z259" s="46">
        <v>103027.60503</v>
      </c>
      <c r="AA259" s="46">
        <v>104281.23289994562</v>
      </c>
      <c r="AB259" s="46">
        <v>5270.988318840761</v>
      </c>
      <c r="AC259" s="46">
        <v>1292.1996620804653</v>
      </c>
      <c r="AD259" s="46">
        <v>25564878</v>
      </c>
      <c r="AE259" s="46">
        <v>0</v>
      </c>
      <c r="AF259" s="15" t="s">
        <v>502</v>
      </c>
      <c r="AG259" t="b">
        <f t="shared" si="3"/>
        <v>1</v>
      </c>
    </row>
    <row r="260" spans="1:33" ht="12.75">
      <c r="A260" t="s">
        <v>497</v>
      </c>
      <c r="B260" s="15" t="s">
        <v>498</v>
      </c>
      <c r="C260" s="36">
        <v>320517.668</v>
      </c>
      <c r="D260" s="41">
        <v>41056</v>
      </c>
      <c r="E260" s="45">
        <v>361573.668</v>
      </c>
      <c r="F260" s="47">
        <v>249035</v>
      </c>
      <c r="G260" s="47">
        <v>9469</v>
      </c>
      <c r="H260" s="47">
        <v>15523</v>
      </c>
      <c r="I260" s="47">
        <v>0</v>
      </c>
      <c r="J260" s="47">
        <v>18564</v>
      </c>
      <c r="K260" s="48">
        <v>5402</v>
      </c>
      <c r="L260" s="48">
        <v>93876</v>
      </c>
      <c r="M260" s="48">
        <v>41056</v>
      </c>
      <c r="N260" s="48">
        <v>654</v>
      </c>
      <c r="O260" s="48">
        <v>344813.86100000003</v>
      </c>
      <c r="P260" s="48">
        <v>37022.6</v>
      </c>
      <c r="Q260" s="48">
        <v>-84942.2</v>
      </c>
      <c r="R260" s="48">
        <v>18938.68</v>
      </c>
      <c r="S260" s="48">
        <v>315832.94100000005</v>
      </c>
      <c r="T260" s="48">
        <v>361573.668</v>
      </c>
      <c r="U260" s="48">
        <v>307337.6178</v>
      </c>
      <c r="V260" s="48">
        <v>8495.323200000043</v>
      </c>
      <c r="W260" s="48">
        <v>5946.726240000029</v>
      </c>
      <c r="X260" s="49">
        <v>1.016</v>
      </c>
      <c r="Y260" s="50">
        <v>96622</v>
      </c>
      <c r="Z260" s="46">
        <v>367358.846688</v>
      </c>
      <c r="AA260" s="46">
        <v>371828.82624682854</v>
      </c>
      <c r="AB260" s="46">
        <v>3848.2832713753446</v>
      </c>
      <c r="AC260" s="46">
        <v>-130.5053853849513</v>
      </c>
      <c r="AD260" s="46">
        <v>0</v>
      </c>
      <c r="AE260" s="46">
        <v>12609691</v>
      </c>
      <c r="AF260" s="15" t="s">
        <v>498</v>
      </c>
      <c r="AG260" t="b">
        <f t="shared" si="3"/>
        <v>1</v>
      </c>
    </row>
    <row r="261" spans="1:33" ht="12.75">
      <c r="A261" t="s">
        <v>493</v>
      </c>
      <c r="B261" s="15" t="s">
        <v>494</v>
      </c>
      <c r="C261" s="36">
        <v>50212.639</v>
      </c>
      <c r="D261" s="41">
        <v>10389</v>
      </c>
      <c r="E261" s="45">
        <v>60601.639</v>
      </c>
      <c r="F261" s="47">
        <v>33204</v>
      </c>
      <c r="G261" s="47">
        <v>2649</v>
      </c>
      <c r="H261" s="47">
        <v>910</v>
      </c>
      <c r="I261" s="47">
        <v>0</v>
      </c>
      <c r="J261" s="47">
        <v>2083</v>
      </c>
      <c r="K261" s="48">
        <v>12</v>
      </c>
      <c r="L261" s="48">
        <v>16167</v>
      </c>
      <c r="M261" s="48">
        <v>10389</v>
      </c>
      <c r="N261" s="48">
        <v>0</v>
      </c>
      <c r="O261" s="48">
        <v>45974.2584</v>
      </c>
      <c r="P261" s="48">
        <v>4795.7</v>
      </c>
      <c r="Q261" s="48">
        <v>-13752.15</v>
      </c>
      <c r="R261" s="48">
        <v>6082.26</v>
      </c>
      <c r="S261" s="48">
        <v>43100.068400000004</v>
      </c>
      <c r="T261" s="48">
        <v>60601.639</v>
      </c>
      <c r="U261" s="48">
        <v>51511.39315</v>
      </c>
      <c r="V261" s="48">
        <v>-8411.32475</v>
      </c>
      <c r="W261" s="48">
        <v>-5887.927325</v>
      </c>
      <c r="X261" s="49">
        <v>0.903</v>
      </c>
      <c r="Y261" s="50">
        <v>18000</v>
      </c>
      <c r="Z261" s="46">
        <v>54723.280017000005</v>
      </c>
      <c r="AA261" s="46">
        <v>55389.14649952353</v>
      </c>
      <c r="AB261" s="46">
        <v>3077.174805529085</v>
      </c>
      <c r="AC261" s="46">
        <v>-901.6138512312109</v>
      </c>
      <c r="AD261" s="46">
        <v>0</v>
      </c>
      <c r="AE261" s="46">
        <v>16229049</v>
      </c>
      <c r="AF261" s="15" t="s">
        <v>494</v>
      </c>
      <c r="AG261" t="b">
        <f t="shared" si="3"/>
        <v>1</v>
      </c>
    </row>
    <row r="262" spans="1:33" ht="12.75">
      <c r="A262" t="s">
        <v>491</v>
      </c>
      <c r="B262" s="15" t="s">
        <v>492</v>
      </c>
      <c r="C262" s="36">
        <v>38642.419</v>
      </c>
      <c r="D262" s="41">
        <v>4693</v>
      </c>
      <c r="E262" s="45">
        <v>43335.419</v>
      </c>
      <c r="F262" s="47">
        <v>18361</v>
      </c>
      <c r="G262" s="47">
        <v>440</v>
      </c>
      <c r="H262" s="47">
        <v>1341</v>
      </c>
      <c r="I262" s="47">
        <v>47</v>
      </c>
      <c r="J262" s="47">
        <v>1530</v>
      </c>
      <c r="K262" s="48">
        <v>673</v>
      </c>
      <c r="L262" s="48">
        <v>8688</v>
      </c>
      <c r="M262" s="48">
        <v>4693</v>
      </c>
      <c r="N262" s="48">
        <v>0</v>
      </c>
      <c r="O262" s="48">
        <v>25422.640600000002</v>
      </c>
      <c r="P262" s="48">
        <v>2854.2999999999997</v>
      </c>
      <c r="Q262" s="48">
        <v>-7956.849999999999</v>
      </c>
      <c r="R262" s="48">
        <v>2512.09</v>
      </c>
      <c r="S262" s="48">
        <v>22832.180600000003</v>
      </c>
      <c r="T262" s="48">
        <v>43335.419</v>
      </c>
      <c r="U262" s="48">
        <v>36835.10615</v>
      </c>
      <c r="V262" s="48">
        <v>-14002.925549999996</v>
      </c>
      <c r="W262" s="48">
        <v>-9802.047884999996</v>
      </c>
      <c r="X262" s="49">
        <v>0.774</v>
      </c>
      <c r="Y262" s="50">
        <v>9658</v>
      </c>
      <c r="Z262" s="46">
        <v>33541.614306</v>
      </c>
      <c r="AA262" s="46">
        <v>33949.74475302655</v>
      </c>
      <c r="AB262" s="46">
        <v>3515.194114001507</v>
      </c>
      <c r="AC262" s="46">
        <v>-463.594542758789</v>
      </c>
      <c r="AD262" s="46">
        <v>0</v>
      </c>
      <c r="AE262" s="46">
        <v>4477396</v>
      </c>
      <c r="AF262" s="15" t="s">
        <v>492</v>
      </c>
      <c r="AG262" t="b">
        <f t="shared" si="3"/>
        <v>1</v>
      </c>
    </row>
    <row r="263" spans="1:33" ht="12.75">
      <c r="A263" t="s">
        <v>503</v>
      </c>
      <c r="B263" s="15" t="s">
        <v>504</v>
      </c>
      <c r="C263" s="36">
        <v>220990.894</v>
      </c>
      <c r="D263" s="41">
        <v>26988</v>
      </c>
      <c r="E263" s="45">
        <v>247978.894</v>
      </c>
      <c r="F263" s="47">
        <v>167152</v>
      </c>
      <c r="G263" s="47">
        <v>6153</v>
      </c>
      <c r="H263" s="47">
        <v>4726</v>
      </c>
      <c r="I263" s="47">
        <v>9705</v>
      </c>
      <c r="J263" s="47">
        <v>0</v>
      </c>
      <c r="K263" s="48">
        <v>505</v>
      </c>
      <c r="L263" s="48">
        <v>80147</v>
      </c>
      <c r="M263" s="48">
        <v>26988</v>
      </c>
      <c r="N263" s="48">
        <v>2447</v>
      </c>
      <c r="O263" s="48">
        <v>231438.6592</v>
      </c>
      <c r="P263" s="48">
        <v>17496.399999999998</v>
      </c>
      <c r="Q263" s="48">
        <v>-70634.15</v>
      </c>
      <c r="R263" s="48">
        <v>9314.810000000001</v>
      </c>
      <c r="S263" s="48">
        <v>187615.7192</v>
      </c>
      <c r="T263" s="48">
        <v>247978.894</v>
      </c>
      <c r="U263" s="48">
        <v>210782.0599</v>
      </c>
      <c r="V263" s="48">
        <v>-23166.3407</v>
      </c>
      <c r="W263" s="48">
        <v>-16216.438489999999</v>
      </c>
      <c r="X263" s="49">
        <v>0.935</v>
      </c>
      <c r="Y263" s="50">
        <v>54953</v>
      </c>
      <c r="Z263" s="46">
        <v>231860.26589</v>
      </c>
      <c r="AA263" s="46">
        <v>234681.514536594</v>
      </c>
      <c r="AB263" s="46">
        <v>4270.586037824942</v>
      </c>
      <c r="AC263" s="46">
        <v>291.79738106464583</v>
      </c>
      <c r="AD263" s="46">
        <v>16035141</v>
      </c>
      <c r="AE263" s="46">
        <v>0</v>
      </c>
      <c r="AF263" s="15" t="s">
        <v>504</v>
      </c>
      <c r="AG263" t="b">
        <f t="shared" si="3"/>
        <v>1</v>
      </c>
    </row>
    <row r="264" spans="1:33" ht="12.75">
      <c r="A264" t="s">
        <v>515</v>
      </c>
      <c r="B264" s="15" t="s">
        <v>516</v>
      </c>
      <c r="C264" s="36">
        <v>38676.786</v>
      </c>
      <c r="D264" s="41">
        <v>5455</v>
      </c>
      <c r="E264" s="45">
        <v>44131.786</v>
      </c>
      <c r="F264" s="47">
        <v>23587</v>
      </c>
      <c r="G264" s="47">
        <v>6982</v>
      </c>
      <c r="H264" s="47">
        <v>39</v>
      </c>
      <c r="I264" s="47">
        <v>2742</v>
      </c>
      <c r="J264" s="47">
        <v>0</v>
      </c>
      <c r="K264" s="48">
        <v>155</v>
      </c>
      <c r="L264" s="48">
        <v>5339</v>
      </c>
      <c r="M264" s="48">
        <v>5455</v>
      </c>
      <c r="N264" s="48">
        <v>727</v>
      </c>
      <c r="O264" s="48">
        <v>32658.5602</v>
      </c>
      <c r="P264" s="48">
        <v>8298.55</v>
      </c>
      <c r="Q264" s="48">
        <v>-5287.849999999999</v>
      </c>
      <c r="R264" s="48">
        <v>3729.1200000000003</v>
      </c>
      <c r="S264" s="48">
        <v>39398.3802</v>
      </c>
      <c r="T264" s="48">
        <v>44131.786</v>
      </c>
      <c r="U264" s="48">
        <v>37512.0181</v>
      </c>
      <c r="V264" s="48">
        <v>1886.3620999999985</v>
      </c>
      <c r="W264" s="48">
        <v>1320.4534699999988</v>
      </c>
      <c r="X264" s="49">
        <v>1.03</v>
      </c>
      <c r="Y264" s="50">
        <v>7237</v>
      </c>
      <c r="Z264" s="46">
        <v>45455.73958</v>
      </c>
      <c r="AA264" s="46">
        <v>46008.83971243427</v>
      </c>
      <c r="AB264" s="46">
        <v>6357.446415978205</v>
      </c>
      <c r="AC264" s="46">
        <v>2378.6577592179087</v>
      </c>
      <c r="AD264" s="46">
        <v>17214346</v>
      </c>
      <c r="AE264" s="46">
        <v>0</v>
      </c>
      <c r="AF264" s="15" t="s">
        <v>516</v>
      </c>
      <c r="AG264" t="b">
        <f t="shared" si="3"/>
        <v>1</v>
      </c>
    </row>
    <row r="265" spans="1:33" ht="12.75">
      <c r="A265" t="s">
        <v>507</v>
      </c>
      <c r="B265" s="15" t="s">
        <v>508</v>
      </c>
      <c r="C265" s="36">
        <v>51253.984</v>
      </c>
      <c r="D265" s="41">
        <v>4490</v>
      </c>
      <c r="E265" s="45">
        <v>55743.984</v>
      </c>
      <c r="F265" s="47">
        <v>26908</v>
      </c>
      <c r="G265" s="47">
        <v>4910</v>
      </c>
      <c r="H265" s="47">
        <v>877</v>
      </c>
      <c r="I265" s="47">
        <v>0</v>
      </c>
      <c r="J265" s="47">
        <v>3431</v>
      </c>
      <c r="K265" s="48">
        <v>189</v>
      </c>
      <c r="L265" s="48">
        <v>7125</v>
      </c>
      <c r="M265" s="48">
        <v>4490</v>
      </c>
      <c r="N265" s="48">
        <v>0</v>
      </c>
      <c r="O265" s="48">
        <v>37256.8168</v>
      </c>
      <c r="P265" s="48">
        <v>7835.3</v>
      </c>
      <c r="Q265" s="48">
        <v>-6216.9</v>
      </c>
      <c r="R265" s="48">
        <v>2605.25</v>
      </c>
      <c r="S265" s="48">
        <v>41480.4668</v>
      </c>
      <c r="T265" s="48">
        <v>55743.984</v>
      </c>
      <c r="U265" s="48">
        <v>47382.386399999996</v>
      </c>
      <c r="V265" s="48">
        <v>-5901.919599999994</v>
      </c>
      <c r="W265" s="48">
        <v>-4131.343719999995</v>
      </c>
      <c r="X265" s="49">
        <v>0.926</v>
      </c>
      <c r="Y265" s="50">
        <v>6673</v>
      </c>
      <c r="Z265" s="46">
        <v>51618.929184</v>
      </c>
      <c r="AA265" s="46">
        <v>52247.022288008084</v>
      </c>
      <c r="AB265" s="46">
        <v>7829.615208752898</v>
      </c>
      <c r="AC265" s="46">
        <v>3850.826551992602</v>
      </c>
      <c r="AD265" s="46">
        <v>25696566</v>
      </c>
      <c r="AE265" s="46">
        <v>0</v>
      </c>
      <c r="AF265" s="15" t="s">
        <v>508</v>
      </c>
      <c r="AG265" t="b">
        <f t="shared" si="3"/>
        <v>1</v>
      </c>
    </row>
    <row r="266" spans="1:33" ht="12.75">
      <c r="A266" t="s">
        <v>517</v>
      </c>
      <c r="B266" s="15" t="s">
        <v>518</v>
      </c>
      <c r="C266" s="36">
        <v>55485.144</v>
      </c>
      <c r="D266" s="41">
        <v>3142</v>
      </c>
      <c r="E266" s="45">
        <v>58627.144</v>
      </c>
      <c r="F266" s="47">
        <v>27701</v>
      </c>
      <c r="G266" s="47">
        <v>9877</v>
      </c>
      <c r="H266" s="47">
        <v>4394</v>
      </c>
      <c r="I266" s="47">
        <v>0</v>
      </c>
      <c r="J266" s="47">
        <v>1946</v>
      </c>
      <c r="K266" s="48">
        <v>6069</v>
      </c>
      <c r="L266" s="48">
        <v>7503</v>
      </c>
      <c r="M266" s="48">
        <v>3142</v>
      </c>
      <c r="N266" s="48">
        <v>0</v>
      </c>
      <c r="O266" s="48">
        <v>38354.8046</v>
      </c>
      <c r="P266" s="48">
        <v>13784.449999999999</v>
      </c>
      <c r="Q266" s="48">
        <v>-11536.199999999999</v>
      </c>
      <c r="R266" s="48">
        <v>1395.19</v>
      </c>
      <c r="S266" s="48">
        <v>41998.244600000005</v>
      </c>
      <c r="T266" s="48">
        <v>58627.144</v>
      </c>
      <c r="U266" s="48">
        <v>49833.0724</v>
      </c>
      <c r="V266" s="48">
        <v>-7834.827799999992</v>
      </c>
      <c r="W266" s="48">
        <v>-5484.379459999994</v>
      </c>
      <c r="X266" s="49">
        <v>0.906</v>
      </c>
      <c r="Y266" s="50">
        <v>10217</v>
      </c>
      <c r="Z266" s="46">
        <v>53116.192464</v>
      </c>
      <c r="AA266" s="46">
        <v>53762.504092799645</v>
      </c>
      <c r="AB266" s="46">
        <v>5262.0636285406335</v>
      </c>
      <c r="AC266" s="46">
        <v>1283.2749717803376</v>
      </c>
      <c r="AD266" s="46">
        <v>13111220</v>
      </c>
      <c r="AE266" s="46">
        <v>0</v>
      </c>
      <c r="AF266" s="15" t="s">
        <v>518</v>
      </c>
      <c r="AG266" t="b">
        <f t="shared" si="3"/>
        <v>1</v>
      </c>
    </row>
    <row r="267" spans="1:33" ht="12.75">
      <c r="A267" t="s">
        <v>509</v>
      </c>
      <c r="B267" s="15" t="s">
        <v>510</v>
      </c>
      <c r="C267" s="36">
        <v>59366.62299999999</v>
      </c>
      <c r="D267" s="41">
        <v>8310</v>
      </c>
      <c r="E267" s="45">
        <v>67676.62299999999</v>
      </c>
      <c r="F267" s="47">
        <v>48527</v>
      </c>
      <c r="G267" s="47">
        <v>7273</v>
      </c>
      <c r="H267" s="47">
        <v>2091</v>
      </c>
      <c r="I267" s="47">
        <v>0</v>
      </c>
      <c r="J267" s="47">
        <v>4427</v>
      </c>
      <c r="K267" s="48">
        <v>2051</v>
      </c>
      <c r="L267" s="48">
        <v>19822</v>
      </c>
      <c r="M267" s="48">
        <v>8310</v>
      </c>
      <c r="N267" s="48">
        <v>1055</v>
      </c>
      <c r="O267" s="48">
        <v>67190.4842</v>
      </c>
      <c r="P267" s="48">
        <v>11722.35</v>
      </c>
      <c r="Q267" s="48">
        <v>-19488.8</v>
      </c>
      <c r="R267" s="48">
        <v>3693.76</v>
      </c>
      <c r="S267" s="48">
        <v>63117.79420000001</v>
      </c>
      <c r="T267" s="48">
        <v>67676.62299999999</v>
      </c>
      <c r="U267" s="48">
        <v>57525.12954999999</v>
      </c>
      <c r="V267" s="48">
        <v>5592.664650000021</v>
      </c>
      <c r="W267" s="48">
        <v>3914.8652550000143</v>
      </c>
      <c r="X267" s="49">
        <v>1.058</v>
      </c>
      <c r="Y267" s="50">
        <v>14591</v>
      </c>
      <c r="Z267" s="46">
        <v>71601.867134</v>
      </c>
      <c r="AA267" s="46">
        <v>72473.11029405586</v>
      </c>
      <c r="AB267" s="46">
        <v>4966.973496954003</v>
      </c>
      <c r="AC267" s="46">
        <v>988.1848401937073</v>
      </c>
      <c r="AD267" s="46">
        <v>14418605</v>
      </c>
      <c r="AE267" s="46">
        <v>0</v>
      </c>
      <c r="AF267" s="15" t="s">
        <v>510</v>
      </c>
      <c r="AG267" t="b">
        <f t="shared" si="3"/>
        <v>1</v>
      </c>
    </row>
    <row r="268" spans="1:33" ht="12.75">
      <c r="A268" t="s">
        <v>505</v>
      </c>
      <c r="B268" s="15" t="s">
        <v>506</v>
      </c>
      <c r="C268" s="36">
        <v>13200.558</v>
      </c>
      <c r="D268" s="41">
        <v>2334</v>
      </c>
      <c r="E268" s="45">
        <v>15534.558</v>
      </c>
      <c r="F268" s="47">
        <v>7442</v>
      </c>
      <c r="G268" s="47">
        <v>0</v>
      </c>
      <c r="H268" s="47">
        <v>35</v>
      </c>
      <c r="I268" s="47">
        <v>0</v>
      </c>
      <c r="J268" s="47">
        <v>609</v>
      </c>
      <c r="K268" s="48">
        <v>0</v>
      </c>
      <c r="L268" s="48">
        <v>2038</v>
      </c>
      <c r="M268" s="48">
        <v>2334</v>
      </c>
      <c r="N268" s="48">
        <v>0</v>
      </c>
      <c r="O268" s="48">
        <v>10304.1932</v>
      </c>
      <c r="P268" s="48">
        <v>547.4</v>
      </c>
      <c r="Q268" s="48">
        <v>-1732.3</v>
      </c>
      <c r="R268" s="48">
        <v>1637.44</v>
      </c>
      <c r="S268" s="48">
        <v>10756.7332</v>
      </c>
      <c r="T268" s="48">
        <v>15534.558</v>
      </c>
      <c r="U268" s="48">
        <v>13204.374300000001</v>
      </c>
      <c r="V268" s="48">
        <v>-2447.6411000000007</v>
      </c>
      <c r="W268" s="48">
        <v>-1713.3487700000005</v>
      </c>
      <c r="X268" s="49">
        <v>0.89</v>
      </c>
      <c r="Y268" s="50">
        <v>5452</v>
      </c>
      <c r="Z268" s="46">
        <v>13825.75662</v>
      </c>
      <c r="AA268" s="46">
        <v>13993.98681245056</v>
      </c>
      <c r="AB268" s="46">
        <v>2566.7620712491857</v>
      </c>
      <c r="AC268" s="46">
        <v>-1412.0265855111102</v>
      </c>
      <c r="AD268" s="46">
        <v>0</v>
      </c>
      <c r="AE268" s="46">
        <v>7698369</v>
      </c>
      <c r="AF268" s="15" t="s">
        <v>506</v>
      </c>
      <c r="AG268" t="b">
        <f aca="true" t="shared" si="4" ref="AG268:AG300">EXACT(B268,AF268)</f>
        <v>1</v>
      </c>
    </row>
    <row r="269" spans="1:33" ht="12.75">
      <c r="A269" t="s">
        <v>511</v>
      </c>
      <c r="B269" s="15" t="s">
        <v>512</v>
      </c>
      <c r="C269" s="36">
        <v>63164.138000000006</v>
      </c>
      <c r="D269" s="41">
        <v>5028</v>
      </c>
      <c r="E269" s="45">
        <v>68192.138</v>
      </c>
      <c r="F269" s="47">
        <v>36962</v>
      </c>
      <c r="G269" s="47">
        <v>7850</v>
      </c>
      <c r="H269" s="47">
        <v>168</v>
      </c>
      <c r="I269" s="47">
        <v>0</v>
      </c>
      <c r="J269" s="47">
        <v>2409</v>
      </c>
      <c r="K269" s="48">
        <v>0</v>
      </c>
      <c r="L269" s="48">
        <v>18553</v>
      </c>
      <c r="M269" s="48">
        <v>5028</v>
      </c>
      <c r="N269" s="48">
        <v>77</v>
      </c>
      <c r="O269" s="48">
        <v>51177.5852</v>
      </c>
      <c r="P269" s="48">
        <v>8862.949999999999</v>
      </c>
      <c r="Q269" s="48">
        <v>-15835.5</v>
      </c>
      <c r="R269" s="48">
        <v>1119.7900000000002</v>
      </c>
      <c r="S269" s="48">
        <v>45324.8252</v>
      </c>
      <c r="T269" s="48">
        <v>68192.138</v>
      </c>
      <c r="U269" s="48">
        <v>57963.3173</v>
      </c>
      <c r="V269" s="48">
        <v>-12638.492100000003</v>
      </c>
      <c r="W269" s="48">
        <v>-8846.944470000002</v>
      </c>
      <c r="X269" s="49">
        <v>0.87</v>
      </c>
      <c r="Y269" s="50">
        <v>12156</v>
      </c>
      <c r="Z269" s="46">
        <v>59327.16006</v>
      </c>
      <c r="AA269" s="46">
        <v>60049.04601740223</v>
      </c>
      <c r="AB269" s="46">
        <v>4939.868872770832</v>
      </c>
      <c r="AC269" s="46">
        <v>961.0802160105363</v>
      </c>
      <c r="AD269" s="46">
        <v>11682891</v>
      </c>
      <c r="AE269" s="46">
        <v>0</v>
      </c>
      <c r="AF269" s="15" t="s">
        <v>512</v>
      </c>
      <c r="AG269" t="b">
        <f t="shared" si="4"/>
        <v>1</v>
      </c>
    </row>
    <row r="270" spans="1:33" ht="12.75">
      <c r="A270" t="s">
        <v>513</v>
      </c>
      <c r="B270" s="15" t="s">
        <v>514</v>
      </c>
      <c r="C270" s="36">
        <v>26328.89</v>
      </c>
      <c r="D270" s="41">
        <v>3842</v>
      </c>
      <c r="E270" s="45">
        <v>30170.89</v>
      </c>
      <c r="F270" s="47">
        <v>14694</v>
      </c>
      <c r="G270" s="47">
        <v>99</v>
      </c>
      <c r="H270" s="47">
        <v>398</v>
      </c>
      <c r="I270" s="47">
        <v>0</v>
      </c>
      <c r="J270" s="47">
        <v>1855</v>
      </c>
      <c r="K270" s="48">
        <v>7</v>
      </c>
      <c r="L270" s="48">
        <v>8895</v>
      </c>
      <c r="M270" s="48">
        <v>3842</v>
      </c>
      <c r="N270" s="48">
        <v>0</v>
      </c>
      <c r="O270" s="48">
        <v>20345.312400000003</v>
      </c>
      <c r="P270" s="48">
        <v>1999.2</v>
      </c>
      <c r="Q270" s="48">
        <v>-7566.7</v>
      </c>
      <c r="R270" s="48">
        <v>1753.5500000000002</v>
      </c>
      <c r="S270" s="48">
        <v>16531.3624</v>
      </c>
      <c r="T270" s="48">
        <v>30170.89</v>
      </c>
      <c r="U270" s="48">
        <v>25645.2565</v>
      </c>
      <c r="V270" s="48">
        <v>-9113.894099999998</v>
      </c>
      <c r="W270" s="48">
        <v>-6379.725869999998</v>
      </c>
      <c r="X270" s="49">
        <v>0.789</v>
      </c>
      <c r="Y270" s="50">
        <v>10357</v>
      </c>
      <c r="Z270" s="46">
        <v>23804.83221</v>
      </c>
      <c r="AA270" s="46">
        <v>24094.486629212653</v>
      </c>
      <c r="AB270" s="46">
        <v>2326.3963144938357</v>
      </c>
      <c r="AC270" s="46">
        <v>-1652.3923422664602</v>
      </c>
      <c r="AD270" s="46">
        <v>0</v>
      </c>
      <c r="AE270" s="46">
        <v>17113827</v>
      </c>
      <c r="AF270" s="15" t="s">
        <v>514</v>
      </c>
      <c r="AG270" t="b">
        <f t="shared" si="4"/>
        <v>1</v>
      </c>
    </row>
    <row r="271" spans="1:33" ht="12.75">
      <c r="A271" t="s">
        <v>519</v>
      </c>
      <c r="B271" s="15" t="s">
        <v>520</v>
      </c>
      <c r="C271" s="36">
        <v>411310.752</v>
      </c>
      <c r="D271" s="41">
        <v>22275</v>
      </c>
      <c r="E271" s="45">
        <v>433585.752</v>
      </c>
      <c r="F271" s="47">
        <v>216623</v>
      </c>
      <c r="G271" s="47">
        <v>32288</v>
      </c>
      <c r="H271" s="47">
        <v>9069</v>
      </c>
      <c r="I271" s="47">
        <v>4724</v>
      </c>
      <c r="J271" s="47">
        <v>0</v>
      </c>
      <c r="K271" s="48">
        <v>285</v>
      </c>
      <c r="L271" s="48">
        <v>17927</v>
      </c>
      <c r="M271" s="48">
        <v>22275</v>
      </c>
      <c r="N271" s="48">
        <v>18145</v>
      </c>
      <c r="O271" s="48">
        <v>299936.2058</v>
      </c>
      <c r="P271" s="48">
        <v>39168.85</v>
      </c>
      <c r="Q271" s="48">
        <v>-30903.45</v>
      </c>
      <c r="R271" s="48">
        <v>15886.160000000002</v>
      </c>
      <c r="S271" s="48">
        <v>324087.7658</v>
      </c>
      <c r="T271" s="48">
        <v>433585.752</v>
      </c>
      <c r="U271" s="48">
        <v>368547.8892</v>
      </c>
      <c r="V271" s="48">
        <v>-44460.12339999998</v>
      </c>
      <c r="W271" s="48">
        <v>-31122.086379999986</v>
      </c>
      <c r="X271" s="49">
        <v>0.928</v>
      </c>
      <c r="Y271" s="50">
        <v>59464</v>
      </c>
      <c r="Z271" s="46">
        <v>402367.577856</v>
      </c>
      <c r="AA271" s="46">
        <v>407263.5395685519</v>
      </c>
      <c r="AB271" s="46">
        <v>6848.90924876483</v>
      </c>
      <c r="AC271" s="46">
        <v>2870.1205920045345</v>
      </c>
      <c r="AD271" s="46">
        <v>170668851</v>
      </c>
      <c r="AE271" s="46">
        <v>0</v>
      </c>
      <c r="AF271" s="15" t="s">
        <v>520</v>
      </c>
      <c r="AG271" t="b">
        <f t="shared" si="4"/>
        <v>1</v>
      </c>
    </row>
    <row r="272" spans="1:33" ht="12.75">
      <c r="A272" t="s">
        <v>523</v>
      </c>
      <c r="B272" s="15" t="s">
        <v>524</v>
      </c>
      <c r="C272" s="36">
        <v>3199.104</v>
      </c>
      <c r="D272" s="41">
        <v>0</v>
      </c>
      <c r="E272" s="45">
        <v>3199.104</v>
      </c>
      <c r="F272" s="47">
        <v>683</v>
      </c>
      <c r="G272" s="47">
        <v>770</v>
      </c>
      <c r="H272" s="47">
        <v>0</v>
      </c>
      <c r="I272" s="47">
        <v>0</v>
      </c>
      <c r="J272" s="47">
        <v>122</v>
      </c>
      <c r="K272" s="48">
        <v>0</v>
      </c>
      <c r="L272" s="48">
        <v>0</v>
      </c>
      <c r="M272" s="48">
        <v>0</v>
      </c>
      <c r="N272" s="48">
        <v>0</v>
      </c>
      <c r="O272" s="48">
        <v>945.6818000000001</v>
      </c>
      <c r="P272" s="48">
        <v>758.1999999999999</v>
      </c>
      <c r="Q272" s="48">
        <v>0</v>
      </c>
      <c r="R272" s="48">
        <v>0</v>
      </c>
      <c r="S272" s="48">
        <v>1703.8818</v>
      </c>
      <c r="T272" s="48">
        <v>3199.104</v>
      </c>
      <c r="U272" s="48">
        <v>2719.2383999999997</v>
      </c>
      <c r="V272" s="48">
        <v>-1015.3565999999996</v>
      </c>
      <c r="W272" s="48">
        <v>-710.7496199999997</v>
      </c>
      <c r="X272" s="49">
        <v>0.778</v>
      </c>
      <c r="Y272" s="50">
        <v>2420</v>
      </c>
      <c r="Z272" s="46">
        <v>2488.902912</v>
      </c>
      <c r="AA272" s="46">
        <v>2519.1875920637895</v>
      </c>
      <c r="AB272" s="46">
        <v>1040.986608290822</v>
      </c>
      <c r="AC272" s="46">
        <v>-2937.802048469474</v>
      </c>
      <c r="AD272" s="46">
        <v>0</v>
      </c>
      <c r="AE272" s="46">
        <v>7109481</v>
      </c>
      <c r="AF272" s="15" t="s">
        <v>524</v>
      </c>
      <c r="AG272" t="b">
        <f t="shared" si="4"/>
        <v>1</v>
      </c>
    </row>
    <row r="273" spans="1:33" ht="12.75">
      <c r="A273" t="s">
        <v>537</v>
      </c>
      <c r="B273" s="15" t="s">
        <v>538</v>
      </c>
      <c r="C273" s="36">
        <v>17504.089</v>
      </c>
      <c r="D273" s="41">
        <v>231</v>
      </c>
      <c r="E273" s="45">
        <v>17735.089</v>
      </c>
      <c r="F273" s="47">
        <v>5590</v>
      </c>
      <c r="G273" s="47">
        <v>1797</v>
      </c>
      <c r="H273" s="47">
        <v>11</v>
      </c>
      <c r="I273" s="47">
        <v>0</v>
      </c>
      <c r="J273" s="47">
        <v>595</v>
      </c>
      <c r="K273" s="48">
        <v>0</v>
      </c>
      <c r="L273" s="48">
        <v>1</v>
      </c>
      <c r="M273" s="48">
        <v>231</v>
      </c>
      <c r="N273" s="48">
        <v>0</v>
      </c>
      <c r="O273" s="48">
        <v>7739.914000000001</v>
      </c>
      <c r="P273" s="48">
        <v>2042.55</v>
      </c>
      <c r="Q273" s="48">
        <v>-0.85</v>
      </c>
      <c r="R273" s="48">
        <v>196.18</v>
      </c>
      <c r="S273" s="48">
        <v>9977.794000000002</v>
      </c>
      <c r="T273" s="48">
        <v>17735.089</v>
      </c>
      <c r="U273" s="48">
        <v>15074.825649999999</v>
      </c>
      <c r="V273" s="48">
        <v>-5097.031649999997</v>
      </c>
      <c r="W273" s="48">
        <v>-3567.922154999998</v>
      </c>
      <c r="X273" s="49">
        <v>0.799</v>
      </c>
      <c r="Y273" s="50">
        <v>2796</v>
      </c>
      <c r="Z273" s="46">
        <v>14170.336111</v>
      </c>
      <c r="AA273" s="46">
        <v>14342.759106468777</v>
      </c>
      <c r="AB273" s="46">
        <v>5129.742169695556</v>
      </c>
      <c r="AC273" s="46">
        <v>1150.9535129352603</v>
      </c>
      <c r="AD273" s="46">
        <v>3218066</v>
      </c>
      <c r="AE273" s="46">
        <v>0</v>
      </c>
      <c r="AF273" s="15" t="s">
        <v>538</v>
      </c>
      <c r="AG273" t="b">
        <f t="shared" si="4"/>
        <v>1</v>
      </c>
    </row>
    <row r="274" spans="1:33" ht="12.75">
      <c r="A274" t="s">
        <v>547</v>
      </c>
      <c r="B274" s="15" t="s">
        <v>548</v>
      </c>
      <c r="C274" s="36">
        <v>89108.797</v>
      </c>
      <c r="D274" s="41">
        <v>8055</v>
      </c>
      <c r="E274" s="45">
        <v>97163.797</v>
      </c>
      <c r="F274" s="47">
        <v>63115</v>
      </c>
      <c r="G274" s="47">
        <v>4827</v>
      </c>
      <c r="H274" s="47">
        <v>2837</v>
      </c>
      <c r="I274" s="47">
        <v>0</v>
      </c>
      <c r="J274" s="47">
        <v>2937</v>
      </c>
      <c r="K274" s="48">
        <v>630</v>
      </c>
      <c r="L274" s="48">
        <v>25416</v>
      </c>
      <c r="M274" s="48">
        <v>8055</v>
      </c>
      <c r="N274" s="48">
        <v>4284</v>
      </c>
      <c r="O274" s="48">
        <v>87389.02900000001</v>
      </c>
      <c r="P274" s="48">
        <v>9010.85</v>
      </c>
      <c r="Q274" s="48">
        <v>-25780.5</v>
      </c>
      <c r="R274" s="48">
        <v>2526.03</v>
      </c>
      <c r="S274" s="48">
        <v>73145.40900000001</v>
      </c>
      <c r="T274" s="48">
        <v>97163.797</v>
      </c>
      <c r="U274" s="48">
        <v>82589.22745</v>
      </c>
      <c r="V274" s="48">
        <v>-9443.818449999992</v>
      </c>
      <c r="W274" s="48">
        <v>-6610.672914999994</v>
      </c>
      <c r="X274" s="49">
        <v>0.932</v>
      </c>
      <c r="Y274" s="50">
        <v>12342</v>
      </c>
      <c r="Z274" s="46">
        <v>90556.658804</v>
      </c>
      <c r="AA274" s="46">
        <v>91658.54165620058</v>
      </c>
      <c r="AB274" s="46">
        <v>7426.554987538534</v>
      </c>
      <c r="AC274" s="46">
        <v>3447.766330778238</v>
      </c>
      <c r="AD274" s="46">
        <v>42552332</v>
      </c>
      <c r="AE274" s="46">
        <v>0</v>
      </c>
      <c r="AF274" s="15" t="s">
        <v>548</v>
      </c>
      <c r="AG274" t="b">
        <f t="shared" si="4"/>
        <v>1</v>
      </c>
    </row>
    <row r="275" spans="1:33" ht="12.75">
      <c r="A275" t="s">
        <v>531</v>
      </c>
      <c r="B275" s="15" t="s">
        <v>532</v>
      </c>
      <c r="C275" s="36">
        <v>11441.239</v>
      </c>
      <c r="D275" s="41">
        <v>571</v>
      </c>
      <c r="E275" s="45">
        <v>12012.239</v>
      </c>
      <c r="F275" s="47">
        <v>7002</v>
      </c>
      <c r="G275" s="47">
        <v>3406</v>
      </c>
      <c r="H275" s="47">
        <v>4</v>
      </c>
      <c r="I275" s="47">
        <v>0</v>
      </c>
      <c r="J275" s="47">
        <v>65</v>
      </c>
      <c r="K275" s="48">
        <v>103</v>
      </c>
      <c r="L275" s="48">
        <v>3251</v>
      </c>
      <c r="M275" s="48">
        <v>571</v>
      </c>
      <c r="N275" s="48">
        <v>0</v>
      </c>
      <c r="O275" s="48">
        <v>9694.9692</v>
      </c>
      <c r="P275" s="48">
        <v>2953.75</v>
      </c>
      <c r="Q275" s="48">
        <v>-2850.9</v>
      </c>
      <c r="R275" s="48">
        <v>-67.32000000000001</v>
      </c>
      <c r="S275" s="48">
        <v>9730.4992</v>
      </c>
      <c r="T275" s="48">
        <v>12012.239</v>
      </c>
      <c r="U275" s="48">
        <v>10210.40315</v>
      </c>
      <c r="V275" s="48">
        <v>-479.9039499999999</v>
      </c>
      <c r="W275" s="48">
        <v>-335.9327649999999</v>
      </c>
      <c r="X275" s="49">
        <v>0.972</v>
      </c>
      <c r="Y275" s="50">
        <v>3202</v>
      </c>
      <c r="Z275" s="46">
        <v>11675.896308</v>
      </c>
      <c r="AA275" s="46">
        <v>11817.967251161706</v>
      </c>
      <c r="AB275" s="46">
        <v>3690.80801098117</v>
      </c>
      <c r="AC275" s="46">
        <v>-287.980645779126</v>
      </c>
      <c r="AD275" s="46">
        <v>0</v>
      </c>
      <c r="AE275" s="46">
        <v>922114</v>
      </c>
      <c r="AF275" s="15" t="s">
        <v>532</v>
      </c>
      <c r="AG275" t="b">
        <f t="shared" si="4"/>
        <v>1</v>
      </c>
    </row>
    <row r="276" spans="1:33" ht="12.75">
      <c r="A276" t="s">
        <v>521</v>
      </c>
      <c r="B276" s="15" t="s">
        <v>522</v>
      </c>
      <c r="C276" s="36">
        <v>29098.3</v>
      </c>
      <c r="D276" s="41">
        <v>3410</v>
      </c>
      <c r="E276" s="45">
        <v>32508.3</v>
      </c>
      <c r="F276" s="47">
        <v>31025</v>
      </c>
      <c r="G276" s="47">
        <v>0</v>
      </c>
      <c r="H276" s="47">
        <v>197</v>
      </c>
      <c r="I276" s="47">
        <v>0</v>
      </c>
      <c r="J276" s="47">
        <v>2863</v>
      </c>
      <c r="K276" s="48">
        <v>0</v>
      </c>
      <c r="L276" s="48">
        <v>15867</v>
      </c>
      <c r="M276" s="48">
        <v>3410</v>
      </c>
      <c r="N276" s="48">
        <v>0</v>
      </c>
      <c r="O276" s="48">
        <v>42957.215000000004</v>
      </c>
      <c r="P276" s="48">
        <v>2601</v>
      </c>
      <c r="Q276" s="48">
        <v>-13486.949999999999</v>
      </c>
      <c r="R276" s="48">
        <v>201.11</v>
      </c>
      <c r="S276" s="48">
        <v>32272.375000000007</v>
      </c>
      <c r="T276" s="48">
        <v>32508.3</v>
      </c>
      <c r="U276" s="48">
        <v>27632.055</v>
      </c>
      <c r="V276" s="48">
        <v>4640.320000000007</v>
      </c>
      <c r="W276" s="48">
        <v>3248.2240000000047</v>
      </c>
      <c r="X276" s="49">
        <v>1.1</v>
      </c>
      <c r="Y276" s="50">
        <v>7027</v>
      </c>
      <c r="Z276" s="46">
        <v>35759.130000000005</v>
      </c>
      <c r="AA276" s="46">
        <v>36194.24291910508</v>
      </c>
      <c r="AB276" s="46">
        <v>5150.738995176474</v>
      </c>
      <c r="AC276" s="46">
        <v>1171.9503384161785</v>
      </c>
      <c r="AD276" s="46">
        <v>8235295</v>
      </c>
      <c r="AE276" s="46">
        <v>0</v>
      </c>
      <c r="AF276" s="15" t="s">
        <v>522</v>
      </c>
      <c r="AG276" t="b">
        <f t="shared" si="4"/>
        <v>1</v>
      </c>
    </row>
    <row r="277" spans="1:33" ht="12.75">
      <c r="A277" t="s">
        <v>529</v>
      </c>
      <c r="B277" s="15" t="s">
        <v>530</v>
      </c>
      <c r="C277" s="36">
        <v>18099.811</v>
      </c>
      <c r="D277" s="41">
        <v>3373</v>
      </c>
      <c r="E277" s="45">
        <v>21472.811</v>
      </c>
      <c r="F277" s="47">
        <v>14897</v>
      </c>
      <c r="G277" s="47">
        <v>0</v>
      </c>
      <c r="H277" s="47">
        <v>421</v>
      </c>
      <c r="I277" s="47">
        <v>4</v>
      </c>
      <c r="J277" s="47">
        <v>1415</v>
      </c>
      <c r="K277" s="48">
        <v>156</v>
      </c>
      <c r="L277" s="48">
        <v>5887</v>
      </c>
      <c r="M277" s="48">
        <v>3373</v>
      </c>
      <c r="N277" s="48">
        <v>44</v>
      </c>
      <c r="O277" s="48">
        <v>20626.3862</v>
      </c>
      <c r="P277" s="48">
        <v>1564</v>
      </c>
      <c r="Q277" s="48">
        <v>-5173.95</v>
      </c>
      <c r="R277" s="48">
        <v>1866.2600000000002</v>
      </c>
      <c r="S277" s="48">
        <v>18882.6962</v>
      </c>
      <c r="T277" s="48">
        <v>21472.811</v>
      </c>
      <c r="U277" s="48">
        <v>18251.88935</v>
      </c>
      <c r="V277" s="48">
        <v>630.8068499999972</v>
      </c>
      <c r="W277" s="48">
        <v>441.564794999998</v>
      </c>
      <c r="X277" s="49">
        <v>1.021</v>
      </c>
      <c r="Y277" s="50">
        <v>4168</v>
      </c>
      <c r="Z277" s="46">
        <v>21923.740031</v>
      </c>
      <c r="AA277" s="46">
        <v>22190.505540188544</v>
      </c>
      <c r="AB277" s="46">
        <v>5324.017643999171</v>
      </c>
      <c r="AC277" s="46">
        <v>1345.228987238875</v>
      </c>
      <c r="AD277" s="46">
        <v>5606914</v>
      </c>
      <c r="AE277" s="46">
        <v>0</v>
      </c>
      <c r="AF277" s="15" t="s">
        <v>530</v>
      </c>
      <c r="AG277" t="b">
        <f t="shared" si="4"/>
        <v>1</v>
      </c>
    </row>
    <row r="278" spans="1:33" ht="12.75">
      <c r="A278" t="s">
        <v>527</v>
      </c>
      <c r="B278" s="15" t="s">
        <v>528</v>
      </c>
      <c r="C278" s="36">
        <v>23273.816</v>
      </c>
      <c r="D278" s="41">
        <v>3075</v>
      </c>
      <c r="E278" s="45">
        <v>26348.816</v>
      </c>
      <c r="F278" s="47">
        <v>22818</v>
      </c>
      <c r="G278" s="47">
        <v>3942</v>
      </c>
      <c r="H278" s="47">
        <v>130</v>
      </c>
      <c r="I278" s="47">
        <v>0</v>
      </c>
      <c r="J278" s="47">
        <v>1504</v>
      </c>
      <c r="K278" s="48">
        <v>122</v>
      </c>
      <c r="L278" s="48">
        <v>16397</v>
      </c>
      <c r="M278" s="48">
        <v>3075</v>
      </c>
      <c r="N278" s="48">
        <v>471</v>
      </c>
      <c r="O278" s="48">
        <v>31593.8028</v>
      </c>
      <c r="P278" s="48">
        <v>4739.599999999999</v>
      </c>
      <c r="Q278" s="48">
        <v>-14441.5</v>
      </c>
      <c r="R278" s="48">
        <v>-173.74</v>
      </c>
      <c r="S278" s="48">
        <v>21718.162800000002</v>
      </c>
      <c r="T278" s="48">
        <v>26348.816</v>
      </c>
      <c r="U278" s="48">
        <v>22396.493599999998</v>
      </c>
      <c r="V278" s="48">
        <v>-678.3307999999961</v>
      </c>
      <c r="W278" s="48">
        <v>-474.83155999999724</v>
      </c>
      <c r="X278" s="49">
        <v>0.982</v>
      </c>
      <c r="Y278" s="50">
        <v>6721</v>
      </c>
      <c r="Z278" s="46">
        <v>25874.537311999997</v>
      </c>
      <c r="AA278" s="46">
        <v>26189.375661264017</v>
      </c>
      <c r="AB278" s="46">
        <v>3896.648662589498</v>
      </c>
      <c r="AC278" s="46">
        <v>-82.13999417079776</v>
      </c>
      <c r="AD278" s="46">
        <v>0</v>
      </c>
      <c r="AE278" s="46">
        <v>552063</v>
      </c>
      <c r="AF278" s="15" t="s">
        <v>528</v>
      </c>
      <c r="AG278" t="b">
        <f t="shared" si="4"/>
        <v>1</v>
      </c>
    </row>
    <row r="279" spans="1:33" ht="12.75">
      <c r="A279" t="s">
        <v>549</v>
      </c>
      <c r="B279" s="15" t="s">
        <v>550</v>
      </c>
      <c r="C279" s="36">
        <v>420217.828</v>
      </c>
      <c r="D279" s="41">
        <v>40414</v>
      </c>
      <c r="E279" s="45">
        <v>460631.828</v>
      </c>
      <c r="F279" s="47">
        <v>294403</v>
      </c>
      <c r="G279" s="47">
        <v>17022</v>
      </c>
      <c r="H279" s="47">
        <v>22430</v>
      </c>
      <c r="I279" s="47">
        <v>0</v>
      </c>
      <c r="J279" s="47">
        <v>13005</v>
      </c>
      <c r="K279" s="48">
        <v>6428</v>
      </c>
      <c r="L279" s="48">
        <v>110773</v>
      </c>
      <c r="M279" s="48">
        <v>40414</v>
      </c>
      <c r="N279" s="48">
        <v>1507</v>
      </c>
      <c r="O279" s="48">
        <v>407630.3938</v>
      </c>
      <c r="P279" s="48">
        <v>44588.45</v>
      </c>
      <c r="Q279" s="48">
        <v>-100901.8</v>
      </c>
      <c r="R279" s="48">
        <v>15520.490000000002</v>
      </c>
      <c r="S279" s="48">
        <v>366837.53380000003</v>
      </c>
      <c r="T279" s="48">
        <v>460631.828</v>
      </c>
      <c r="U279" s="48">
        <v>391537.0538</v>
      </c>
      <c r="V279" s="48">
        <v>-24699.51999999996</v>
      </c>
      <c r="W279" s="48">
        <v>-17289.66399999997</v>
      </c>
      <c r="X279" s="49">
        <v>0.962</v>
      </c>
      <c r="Y279" s="50">
        <v>71694</v>
      </c>
      <c r="Z279" s="46">
        <v>443127.818536</v>
      </c>
      <c r="AA279" s="46">
        <v>448519.74609855155</v>
      </c>
      <c r="AB279" s="46">
        <v>6256.02904146165</v>
      </c>
      <c r="AC279" s="46">
        <v>2277.2403847013543</v>
      </c>
      <c r="AD279" s="46">
        <v>163264472</v>
      </c>
      <c r="AE279" s="46">
        <v>0</v>
      </c>
      <c r="AF279" s="15" t="s">
        <v>550</v>
      </c>
      <c r="AG279" t="b">
        <f t="shared" si="4"/>
        <v>1</v>
      </c>
    </row>
    <row r="280" spans="1:33" ht="12.75">
      <c r="A280" t="s">
        <v>535</v>
      </c>
      <c r="B280" s="15" t="s">
        <v>536</v>
      </c>
      <c r="C280" s="36">
        <v>7557.622</v>
      </c>
      <c r="D280" s="41">
        <v>615</v>
      </c>
      <c r="E280" s="45">
        <v>8172.622</v>
      </c>
      <c r="F280" s="47">
        <v>4216</v>
      </c>
      <c r="G280" s="47">
        <v>2861</v>
      </c>
      <c r="H280" s="47">
        <v>389</v>
      </c>
      <c r="I280" s="47">
        <v>100</v>
      </c>
      <c r="J280" s="47">
        <v>38</v>
      </c>
      <c r="K280" s="48">
        <v>0</v>
      </c>
      <c r="L280" s="48">
        <v>2462</v>
      </c>
      <c r="M280" s="48">
        <v>615</v>
      </c>
      <c r="N280" s="48">
        <v>0</v>
      </c>
      <c r="O280" s="48">
        <v>5837.4736</v>
      </c>
      <c r="P280" s="48">
        <v>2879.7999999999997</v>
      </c>
      <c r="Q280" s="48">
        <v>-2092.7</v>
      </c>
      <c r="R280" s="48">
        <v>104.21000000000001</v>
      </c>
      <c r="S280" s="48">
        <v>6728.783600000001</v>
      </c>
      <c r="T280" s="48">
        <v>8172.622</v>
      </c>
      <c r="U280" s="48">
        <v>6946.7287</v>
      </c>
      <c r="V280" s="48">
        <v>-217.945099999999</v>
      </c>
      <c r="W280" s="48">
        <v>-152.56156999999928</v>
      </c>
      <c r="X280" s="49">
        <v>0.981</v>
      </c>
      <c r="Y280" s="50">
        <v>2688</v>
      </c>
      <c r="Z280" s="46">
        <v>8017.342182</v>
      </c>
      <c r="AA280" s="46">
        <v>8114.896265678052</v>
      </c>
      <c r="AB280" s="46">
        <v>3018.9346226480848</v>
      </c>
      <c r="AC280" s="46">
        <v>-959.8540341122111</v>
      </c>
      <c r="AD280" s="46">
        <v>0</v>
      </c>
      <c r="AE280" s="46">
        <v>2580088</v>
      </c>
      <c r="AF280" s="15" t="s">
        <v>536</v>
      </c>
      <c r="AG280" t="b">
        <f t="shared" si="4"/>
        <v>1</v>
      </c>
    </row>
    <row r="281" spans="1:33" ht="12.75">
      <c r="A281" t="s">
        <v>533</v>
      </c>
      <c r="B281" s="15" t="s">
        <v>534</v>
      </c>
      <c r="C281" s="36">
        <v>22599.883</v>
      </c>
      <c r="D281" s="41">
        <v>4040</v>
      </c>
      <c r="E281" s="45">
        <v>26639.883</v>
      </c>
      <c r="F281" s="47">
        <v>11685</v>
      </c>
      <c r="G281" s="47">
        <v>1152</v>
      </c>
      <c r="H281" s="47">
        <v>266</v>
      </c>
      <c r="I281" s="47">
        <v>0</v>
      </c>
      <c r="J281" s="47">
        <v>1174</v>
      </c>
      <c r="K281" s="48">
        <v>1107</v>
      </c>
      <c r="L281" s="48">
        <v>3289</v>
      </c>
      <c r="M281" s="48">
        <v>4040</v>
      </c>
      <c r="N281" s="48">
        <v>0</v>
      </c>
      <c r="O281" s="48">
        <v>16179.051000000001</v>
      </c>
      <c r="P281" s="48">
        <v>2203.2</v>
      </c>
      <c r="Q281" s="48">
        <v>-3736.6</v>
      </c>
      <c r="R281" s="48">
        <v>2874.8700000000003</v>
      </c>
      <c r="S281" s="48">
        <v>17520.521</v>
      </c>
      <c r="T281" s="48">
        <v>26639.883</v>
      </c>
      <c r="U281" s="48">
        <v>22643.900550000002</v>
      </c>
      <c r="V281" s="48">
        <v>-5123.3795500000015</v>
      </c>
      <c r="W281" s="48">
        <v>-3586.3656850000007</v>
      </c>
      <c r="X281" s="49">
        <v>0.865</v>
      </c>
      <c r="Y281" s="50">
        <v>6012</v>
      </c>
      <c r="Z281" s="46">
        <v>23043.498795</v>
      </c>
      <c r="AA281" s="46">
        <v>23323.889398101554</v>
      </c>
      <c r="AB281" s="46">
        <v>3879.5557881073773</v>
      </c>
      <c r="AC281" s="46">
        <v>-99.23286865291857</v>
      </c>
      <c r="AD281" s="46">
        <v>0</v>
      </c>
      <c r="AE281" s="46">
        <v>596588</v>
      </c>
      <c r="AF281" s="15" t="s">
        <v>534</v>
      </c>
      <c r="AG281" t="b">
        <f t="shared" si="4"/>
        <v>1</v>
      </c>
    </row>
    <row r="282" spans="1:33" ht="12.75">
      <c r="A282" t="s">
        <v>545</v>
      </c>
      <c r="B282" s="15" t="s">
        <v>546</v>
      </c>
      <c r="C282" s="36">
        <v>484547.18999999994</v>
      </c>
      <c r="D282" s="41">
        <v>64263</v>
      </c>
      <c r="E282" s="45">
        <v>548810.19</v>
      </c>
      <c r="F282" s="47">
        <v>337898</v>
      </c>
      <c r="G282" s="47">
        <v>89678</v>
      </c>
      <c r="H282" s="47">
        <v>16702</v>
      </c>
      <c r="I282" s="47">
        <v>0</v>
      </c>
      <c r="J282" s="47">
        <v>20516</v>
      </c>
      <c r="K282" s="48">
        <v>2090</v>
      </c>
      <c r="L282" s="48">
        <v>182320</v>
      </c>
      <c r="M282" s="48">
        <v>64263</v>
      </c>
      <c r="N282" s="48">
        <v>3097</v>
      </c>
      <c r="O282" s="48">
        <v>467853.57080000004</v>
      </c>
      <c r="P282" s="48">
        <v>107861.59999999999</v>
      </c>
      <c r="Q282" s="48">
        <v>-159380.94999999998</v>
      </c>
      <c r="R282" s="48">
        <v>23629.15</v>
      </c>
      <c r="S282" s="48">
        <v>439963.3708000001</v>
      </c>
      <c r="T282" s="48">
        <v>548810.19</v>
      </c>
      <c r="U282" s="48">
        <v>466488.66149999993</v>
      </c>
      <c r="V282" s="48">
        <v>-26525.290699999838</v>
      </c>
      <c r="W282" s="48">
        <v>-18567.703489999883</v>
      </c>
      <c r="X282" s="49">
        <v>0.966</v>
      </c>
      <c r="Y282" s="50">
        <v>117176</v>
      </c>
      <c r="Z282" s="46">
        <v>530150.64354</v>
      </c>
      <c r="AA282" s="46">
        <v>536601.4546776346</v>
      </c>
      <c r="AB282" s="46">
        <v>4579.448476459639</v>
      </c>
      <c r="AC282" s="46">
        <v>600.6598196993432</v>
      </c>
      <c r="AD282" s="46">
        <v>70382915</v>
      </c>
      <c r="AE282" s="46">
        <v>0</v>
      </c>
      <c r="AF282" s="15" t="s">
        <v>546</v>
      </c>
      <c r="AG282" t="b">
        <f t="shared" si="4"/>
        <v>1</v>
      </c>
    </row>
    <row r="283" spans="1:33" ht="12.75">
      <c r="A283" t="s">
        <v>541</v>
      </c>
      <c r="B283" s="15" t="s">
        <v>542</v>
      </c>
      <c r="C283" s="36">
        <v>31277.742</v>
      </c>
      <c r="D283" s="41">
        <v>4695</v>
      </c>
      <c r="E283" s="45">
        <v>35972.742</v>
      </c>
      <c r="F283" s="47">
        <v>37490</v>
      </c>
      <c r="G283" s="47">
        <v>1638</v>
      </c>
      <c r="H283" s="47">
        <v>343</v>
      </c>
      <c r="I283" s="47">
        <v>0</v>
      </c>
      <c r="J283" s="47">
        <v>1871</v>
      </c>
      <c r="K283" s="48">
        <v>66</v>
      </c>
      <c r="L283" s="48">
        <v>23049</v>
      </c>
      <c r="M283" s="48">
        <v>4695</v>
      </c>
      <c r="N283" s="48">
        <v>0</v>
      </c>
      <c r="O283" s="48">
        <v>51908.654</v>
      </c>
      <c r="P283" s="48">
        <v>3274.2</v>
      </c>
      <c r="Q283" s="48">
        <v>-19647.75</v>
      </c>
      <c r="R283" s="48">
        <v>72.42</v>
      </c>
      <c r="S283" s="48">
        <v>35607.524000000005</v>
      </c>
      <c r="T283" s="48">
        <v>35972.742</v>
      </c>
      <c r="U283" s="48">
        <v>30576.8307</v>
      </c>
      <c r="V283" s="48">
        <v>5030.693300000006</v>
      </c>
      <c r="W283" s="48">
        <v>3521.485310000004</v>
      </c>
      <c r="X283" s="49">
        <v>1.098</v>
      </c>
      <c r="Y283" s="50">
        <v>6958</v>
      </c>
      <c r="Z283" s="46">
        <v>39498.070716</v>
      </c>
      <c r="AA283" s="46">
        <v>39978.67862923105</v>
      </c>
      <c r="AB283" s="46">
        <v>5745.714088708113</v>
      </c>
      <c r="AC283" s="46">
        <v>1766.9254319478173</v>
      </c>
      <c r="AD283" s="46">
        <v>12294267</v>
      </c>
      <c r="AE283" s="46">
        <v>0</v>
      </c>
      <c r="AF283" s="15" t="s">
        <v>542</v>
      </c>
      <c r="AG283" t="b">
        <f t="shared" si="4"/>
        <v>1</v>
      </c>
    </row>
    <row r="284" spans="1:33" ht="12.75">
      <c r="A284" t="s">
        <v>525</v>
      </c>
      <c r="B284" s="15" t="s">
        <v>526</v>
      </c>
      <c r="C284" s="36">
        <v>18006.649</v>
      </c>
      <c r="D284" s="41">
        <v>3852</v>
      </c>
      <c r="E284" s="45">
        <v>21858.649</v>
      </c>
      <c r="F284" s="47">
        <v>17866</v>
      </c>
      <c r="G284" s="47">
        <v>1738</v>
      </c>
      <c r="H284" s="47">
        <v>385</v>
      </c>
      <c r="I284" s="47">
        <v>0</v>
      </c>
      <c r="J284" s="47">
        <v>1679</v>
      </c>
      <c r="K284" s="48">
        <v>163</v>
      </c>
      <c r="L284" s="48">
        <v>10189</v>
      </c>
      <c r="M284" s="48">
        <v>3852</v>
      </c>
      <c r="N284" s="48">
        <v>309</v>
      </c>
      <c r="O284" s="48">
        <v>24737.263600000002</v>
      </c>
      <c r="P284" s="48">
        <v>3231.7</v>
      </c>
      <c r="Q284" s="48">
        <v>-9061.85</v>
      </c>
      <c r="R284" s="48">
        <v>1542.0700000000002</v>
      </c>
      <c r="S284" s="48">
        <v>20449.183600000004</v>
      </c>
      <c r="T284" s="48">
        <v>21858.649</v>
      </c>
      <c r="U284" s="48">
        <v>18579.85165</v>
      </c>
      <c r="V284" s="48">
        <v>1869.3319500000034</v>
      </c>
      <c r="W284" s="48">
        <v>1308.5323650000023</v>
      </c>
      <c r="X284" s="49">
        <v>1.06</v>
      </c>
      <c r="Y284" s="50">
        <v>5380</v>
      </c>
      <c r="Z284" s="46">
        <v>23170.167940000003</v>
      </c>
      <c r="AA284" s="46">
        <v>23452.0998384698</v>
      </c>
      <c r="AB284" s="46">
        <v>4359.126364027844</v>
      </c>
      <c r="AC284" s="46">
        <v>380.337707267548</v>
      </c>
      <c r="AD284" s="46">
        <v>2046217</v>
      </c>
      <c r="AE284" s="46">
        <v>0</v>
      </c>
      <c r="AF284" s="15" t="s">
        <v>526</v>
      </c>
      <c r="AG284" t="b">
        <f t="shared" si="4"/>
        <v>1</v>
      </c>
    </row>
    <row r="285" spans="1:33" ht="12.75">
      <c r="A285" t="s">
        <v>539</v>
      </c>
      <c r="B285" s="15" t="s">
        <v>540</v>
      </c>
      <c r="C285" s="36">
        <v>57964.925</v>
      </c>
      <c r="D285" s="41">
        <v>5479</v>
      </c>
      <c r="E285" s="45">
        <v>63443.925</v>
      </c>
      <c r="F285" s="47">
        <v>54377</v>
      </c>
      <c r="G285" s="47">
        <v>5355</v>
      </c>
      <c r="H285" s="47">
        <v>1564</v>
      </c>
      <c r="I285" s="47">
        <v>0</v>
      </c>
      <c r="J285" s="47">
        <v>2354</v>
      </c>
      <c r="K285" s="48">
        <v>482</v>
      </c>
      <c r="L285" s="48">
        <v>18107</v>
      </c>
      <c r="M285" s="48">
        <v>5479</v>
      </c>
      <c r="N285" s="48">
        <v>6179</v>
      </c>
      <c r="O285" s="48">
        <v>75290.39420000001</v>
      </c>
      <c r="P285" s="48">
        <v>7882.05</v>
      </c>
      <c r="Q285" s="48">
        <v>-21052.8</v>
      </c>
      <c r="R285" s="48">
        <v>1578.96</v>
      </c>
      <c r="S285" s="48">
        <v>63698.60420000001</v>
      </c>
      <c r="T285" s="48">
        <v>63443.925</v>
      </c>
      <c r="U285" s="48">
        <v>53927.33625</v>
      </c>
      <c r="V285" s="48">
        <v>9771.267950000009</v>
      </c>
      <c r="W285" s="48">
        <v>6839.887565000005</v>
      </c>
      <c r="X285" s="49">
        <v>1.108</v>
      </c>
      <c r="Y285" s="50">
        <v>8498</v>
      </c>
      <c r="Z285" s="46">
        <v>70295.86890000002</v>
      </c>
      <c r="AA285" s="46">
        <v>71151.22082601463</v>
      </c>
      <c r="AB285" s="46">
        <v>8372.701909392166</v>
      </c>
      <c r="AC285" s="46">
        <v>4393.91325263187</v>
      </c>
      <c r="AD285" s="46">
        <v>37339475</v>
      </c>
      <c r="AE285" s="46">
        <v>0</v>
      </c>
      <c r="AF285" s="15" t="s">
        <v>540</v>
      </c>
      <c r="AG285" t="b">
        <f t="shared" si="4"/>
        <v>1</v>
      </c>
    </row>
    <row r="286" spans="1:33" ht="12.75">
      <c r="A286" t="s">
        <v>543</v>
      </c>
      <c r="B286" s="15" t="s">
        <v>544</v>
      </c>
      <c r="C286" s="36">
        <v>15480.461</v>
      </c>
      <c r="D286" s="41">
        <v>1526</v>
      </c>
      <c r="E286" s="45">
        <v>17006.461</v>
      </c>
      <c r="F286" s="47">
        <v>10984</v>
      </c>
      <c r="G286" s="47">
        <v>2337</v>
      </c>
      <c r="H286" s="47">
        <v>46</v>
      </c>
      <c r="I286" s="47">
        <v>0</v>
      </c>
      <c r="J286" s="47">
        <v>1646</v>
      </c>
      <c r="K286" s="48">
        <v>0</v>
      </c>
      <c r="L286" s="48">
        <v>6291</v>
      </c>
      <c r="M286" s="48">
        <v>1526</v>
      </c>
      <c r="N286" s="48">
        <v>0</v>
      </c>
      <c r="O286" s="48">
        <v>15208.4464</v>
      </c>
      <c r="P286" s="48">
        <v>3424.65</v>
      </c>
      <c r="Q286" s="48">
        <v>-5347.349999999999</v>
      </c>
      <c r="R286" s="48">
        <v>227.63000000000002</v>
      </c>
      <c r="S286" s="48">
        <v>13513.3764</v>
      </c>
      <c r="T286" s="48">
        <v>17006.461</v>
      </c>
      <c r="U286" s="48">
        <v>14455.491849999999</v>
      </c>
      <c r="V286" s="48">
        <v>-942.1154499999993</v>
      </c>
      <c r="W286" s="48">
        <v>-659.4808149999994</v>
      </c>
      <c r="X286" s="49">
        <v>0.961</v>
      </c>
      <c r="Y286" s="50">
        <v>2962</v>
      </c>
      <c r="Z286" s="46">
        <v>16343.209020999999</v>
      </c>
      <c r="AA286" s="46">
        <v>16542.07128036346</v>
      </c>
      <c r="AB286" s="46">
        <v>5584.764105456941</v>
      </c>
      <c r="AC286" s="46">
        <v>1605.9754486966453</v>
      </c>
      <c r="AD286" s="46">
        <v>4756899</v>
      </c>
      <c r="AE286" s="46">
        <v>0</v>
      </c>
      <c r="AF286" s="15" t="s">
        <v>544</v>
      </c>
      <c r="AG286" t="b">
        <f t="shared" si="4"/>
        <v>1</v>
      </c>
    </row>
    <row r="287" spans="1:33" ht="12.75">
      <c r="A287" t="s">
        <v>553</v>
      </c>
      <c r="B287" s="15" t="s">
        <v>554</v>
      </c>
      <c r="C287" s="36">
        <v>2416.1589999999997</v>
      </c>
      <c r="D287" s="41">
        <v>2918</v>
      </c>
      <c r="E287" s="45">
        <v>5334.159</v>
      </c>
      <c r="F287" s="47">
        <v>8651</v>
      </c>
      <c r="G287" s="47">
        <v>351</v>
      </c>
      <c r="H287" s="47">
        <v>517</v>
      </c>
      <c r="I287" s="47">
        <v>0</v>
      </c>
      <c r="J287" s="47">
        <v>39</v>
      </c>
      <c r="K287" s="48">
        <v>0</v>
      </c>
      <c r="L287" s="48">
        <v>10855</v>
      </c>
      <c r="M287" s="48">
        <v>2918</v>
      </c>
      <c r="N287" s="48">
        <v>0</v>
      </c>
      <c r="O287" s="48">
        <v>11978.1746</v>
      </c>
      <c r="P287" s="48">
        <v>770.9499999999999</v>
      </c>
      <c r="Q287" s="48">
        <v>-9226.75</v>
      </c>
      <c r="R287" s="48">
        <v>634.95</v>
      </c>
      <c r="S287" s="48">
        <v>4157.324600000001</v>
      </c>
      <c r="T287" s="48">
        <v>5334.159</v>
      </c>
      <c r="U287" s="48">
        <v>4534.03515</v>
      </c>
      <c r="V287" s="48">
        <v>-376.7105499999989</v>
      </c>
      <c r="W287" s="48">
        <v>-263.6973849999992</v>
      </c>
      <c r="X287" s="49">
        <v>0.951</v>
      </c>
      <c r="Y287" s="50">
        <v>3056</v>
      </c>
      <c r="Z287" s="46">
        <v>5072.785209</v>
      </c>
      <c r="AA287" s="46">
        <v>5134.510267195797</v>
      </c>
      <c r="AB287" s="46">
        <v>1680.1407942394621</v>
      </c>
      <c r="AC287" s="46">
        <v>-2298.6478625208338</v>
      </c>
      <c r="AD287" s="46">
        <v>0</v>
      </c>
      <c r="AE287" s="46">
        <v>7024668</v>
      </c>
      <c r="AF287" s="15" t="s">
        <v>554</v>
      </c>
      <c r="AG287" t="b">
        <f t="shared" si="4"/>
        <v>1</v>
      </c>
    </row>
    <row r="288" spans="1:33" ht="12.75">
      <c r="A288" t="s">
        <v>551</v>
      </c>
      <c r="B288" s="15" t="s">
        <v>552</v>
      </c>
      <c r="C288" s="36">
        <v>27334.853</v>
      </c>
      <c r="D288" s="41">
        <v>5204</v>
      </c>
      <c r="E288" s="45">
        <v>32538.853</v>
      </c>
      <c r="F288" s="47">
        <v>33262</v>
      </c>
      <c r="G288" s="47">
        <v>0</v>
      </c>
      <c r="H288" s="47">
        <v>427</v>
      </c>
      <c r="I288" s="47">
        <v>0</v>
      </c>
      <c r="J288" s="47">
        <v>2628</v>
      </c>
      <c r="K288" s="48">
        <v>135</v>
      </c>
      <c r="L288" s="48">
        <v>23050</v>
      </c>
      <c r="M288" s="48">
        <v>5204</v>
      </c>
      <c r="N288" s="48">
        <v>0</v>
      </c>
      <c r="O288" s="48">
        <v>46054.565200000005</v>
      </c>
      <c r="P288" s="48">
        <v>2596.75</v>
      </c>
      <c r="Q288" s="48">
        <v>-19707.25</v>
      </c>
      <c r="R288" s="48">
        <v>504.90000000000003</v>
      </c>
      <c r="S288" s="48">
        <v>29448.965200000006</v>
      </c>
      <c r="T288" s="48">
        <v>32538.853</v>
      </c>
      <c r="U288" s="48">
        <v>27658.02505</v>
      </c>
      <c r="V288" s="48">
        <v>1790.9401500000058</v>
      </c>
      <c r="W288" s="48">
        <v>1253.658105000004</v>
      </c>
      <c r="X288" s="49">
        <v>1.039</v>
      </c>
      <c r="Y288" s="50">
        <v>6466</v>
      </c>
      <c r="Z288" s="46">
        <v>33807.868267</v>
      </c>
      <c r="AA288" s="46">
        <v>34219.23846113991</v>
      </c>
      <c r="AB288" s="46">
        <v>5292.1803991865</v>
      </c>
      <c r="AC288" s="46">
        <v>1313.391742426204</v>
      </c>
      <c r="AD288" s="46">
        <v>8492391</v>
      </c>
      <c r="AE288" s="46">
        <v>0</v>
      </c>
      <c r="AF288" s="15" t="s">
        <v>552</v>
      </c>
      <c r="AG288" t="b">
        <f t="shared" si="4"/>
        <v>1</v>
      </c>
    </row>
    <row r="289" spans="1:33" ht="12.75">
      <c r="A289" t="s">
        <v>573</v>
      </c>
      <c r="B289" s="15" t="s">
        <v>574</v>
      </c>
      <c r="C289" s="36">
        <v>181115.33</v>
      </c>
      <c r="D289" s="41">
        <v>23954</v>
      </c>
      <c r="E289" s="45">
        <v>205069.33</v>
      </c>
      <c r="F289" s="47">
        <v>120617</v>
      </c>
      <c r="G289" s="47">
        <v>7778</v>
      </c>
      <c r="H289" s="47">
        <v>8630</v>
      </c>
      <c r="I289" s="47">
        <v>0</v>
      </c>
      <c r="J289" s="47">
        <v>4595</v>
      </c>
      <c r="K289" s="48">
        <v>4049</v>
      </c>
      <c r="L289" s="48">
        <v>32909</v>
      </c>
      <c r="M289" s="48">
        <v>23954</v>
      </c>
      <c r="N289" s="48">
        <v>0</v>
      </c>
      <c r="O289" s="48">
        <v>167006.29820000002</v>
      </c>
      <c r="P289" s="48">
        <v>17852.55</v>
      </c>
      <c r="Q289" s="48">
        <v>-31414.3</v>
      </c>
      <c r="R289" s="48">
        <v>14766.37</v>
      </c>
      <c r="S289" s="48">
        <v>168210.91820000001</v>
      </c>
      <c r="T289" s="48">
        <v>205069.33</v>
      </c>
      <c r="U289" s="48">
        <v>174308.9305</v>
      </c>
      <c r="V289" s="48">
        <v>-6098.012299999973</v>
      </c>
      <c r="W289" s="48">
        <v>-4268.608609999981</v>
      </c>
      <c r="X289" s="49">
        <v>0.979</v>
      </c>
      <c r="Y289" s="50">
        <v>27530</v>
      </c>
      <c r="Z289" s="46">
        <v>200762.87407</v>
      </c>
      <c r="AA289" s="46">
        <v>203205.7332834239</v>
      </c>
      <c r="AB289" s="46">
        <v>7381.247122536284</v>
      </c>
      <c r="AC289" s="46">
        <v>3402.4584657759883</v>
      </c>
      <c r="AD289" s="46">
        <v>93669682</v>
      </c>
      <c r="AE289" s="46">
        <v>0</v>
      </c>
      <c r="AF289" s="15" t="s">
        <v>574</v>
      </c>
      <c r="AG289" t="b">
        <f t="shared" si="4"/>
        <v>1</v>
      </c>
    </row>
    <row r="290" spans="1:33" ht="12.75">
      <c r="A290" t="s">
        <v>565</v>
      </c>
      <c r="B290" s="15" t="s">
        <v>566</v>
      </c>
      <c r="C290" s="36">
        <v>56599.78899999999</v>
      </c>
      <c r="D290" s="41">
        <v>11434</v>
      </c>
      <c r="E290" s="45">
        <v>68033.78899999999</v>
      </c>
      <c r="F290" s="47">
        <v>60648</v>
      </c>
      <c r="G290" s="47">
        <v>5728</v>
      </c>
      <c r="H290" s="47">
        <v>3865</v>
      </c>
      <c r="I290" s="47">
        <v>0</v>
      </c>
      <c r="J290" s="47">
        <v>3032</v>
      </c>
      <c r="K290" s="48">
        <v>4130</v>
      </c>
      <c r="L290" s="48">
        <v>21184</v>
      </c>
      <c r="M290" s="48">
        <v>11434</v>
      </c>
      <c r="N290" s="48">
        <v>0</v>
      </c>
      <c r="O290" s="48">
        <v>83973.22080000001</v>
      </c>
      <c r="P290" s="48">
        <v>10731.25</v>
      </c>
      <c r="Q290" s="48">
        <v>-21516.899999999998</v>
      </c>
      <c r="R290" s="48">
        <v>6117.620000000001</v>
      </c>
      <c r="S290" s="48">
        <v>79305.19080000001</v>
      </c>
      <c r="T290" s="48">
        <v>68033.78899999999</v>
      </c>
      <c r="U290" s="48">
        <v>57828.72064999999</v>
      </c>
      <c r="V290" s="48">
        <v>21476.470150000023</v>
      </c>
      <c r="W290" s="48">
        <v>15033.529105000014</v>
      </c>
      <c r="X290" s="49">
        <v>1.221</v>
      </c>
      <c r="Y290" s="50">
        <v>18267</v>
      </c>
      <c r="Z290" s="46">
        <v>83069.256369</v>
      </c>
      <c r="AA290" s="46">
        <v>84080.03338249568</v>
      </c>
      <c r="AB290" s="46">
        <v>4602.837542152279</v>
      </c>
      <c r="AC290" s="46">
        <v>624.0488853919828</v>
      </c>
      <c r="AD290" s="46">
        <v>11399501</v>
      </c>
      <c r="AE290" s="46">
        <v>0</v>
      </c>
      <c r="AF290" s="15" t="s">
        <v>566</v>
      </c>
      <c r="AG290" t="b">
        <f t="shared" si="4"/>
        <v>1</v>
      </c>
    </row>
    <row r="291" spans="1:33" ht="12.75">
      <c r="A291" t="s">
        <v>575</v>
      </c>
      <c r="B291" s="15" t="s">
        <v>576</v>
      </c>
      <c r="C291" s="36">
        <v>54019.094</v>
      </c>
      <c r="D291" s="41">
        <v>12004</v>
      </c>
      <c r="E291" s="45">
        <v>66023.094</v>
      </c>
      <c r="F291" s="47">
        <v>49729</v>
      </c>
      <c r="G291" s="47">
        <v>3790</v>
      </c>
      <c r="H291" s="47">
        <v>842</v>
      </c>
      <c r="I291" s="47">
        <v>1539</v>
      </c>
      <c r="J291" s="47">
        <v>0</v>
      </c>
      <c r="K291" s="48">
        <v>0</v>
      </c>
      <c r="L291" s="48">
        <v>39135</v>
      </c>
      <c r="M291" s="48">
        <v>12004</v>
      </c>
      <c r="N291" s="48">
        <v>0</v>
      </c>
      <c r="O291" s="48">
        <v>68854.7734</v>
      </c>
      <c r="P291" s="48">
        <v>5245.349999999999</v>
      </c>
      <c r="Q291" s="48">
        <v>-33264.75</v>
      </c>
      <c r="R291" s="48">
        <v>3550.4500000000003</v>
      </c>
      <c r="S291" s="48">
        <v>44385.82340000001</v>
      </c>
      <c r="T291" s="48">
        <v>66023.094</v>
      </c>
      <c r="U291" s="48">
        <v>56119.62989999999</v>
      </c>
      <c r="V291" s="48">
        <v>-11733.806499999984</v>
      </c>
      <c r="W291" s="48">
        <v>-8213.664549999989</v>
      </c>
      <c r="X291" s="49">
        <v>0.876</v>
      </c>
      <c r="Y291" s="50">
        <v>9928</v>
      </c>
      <c r="Z291" s="46">
        <v>57836.230343999996</v>
      </c>
      <c r="AA291" s="46">
        <v>58539.974842678</v>
      </c>
      <c r="AB291" s="46">
        <v>5896.4519382230055</v>
      </c>
      <c r="AC291" s="46">
        <v>1917.6632814627096</v>
      </c>
      <c r="AD291" s="46">
        <v>19038561</v>
      </c>
      <c r="AE291" s="46">
        <v>0</v>
      </c>
      <c r="AF291" s="15" t="s">
        <v>576</v>
      </c>
      <c r="AG291" t="b">
        <f t="shared" si="4"/>
        <v>1</v>
      </c>
    </row>
    <row r="292" spans="1:33" ht="12.75">
      <c r="A292" t="s">
        <v>555</v>
      </c>
      <c r="B292" s="15" t="s">
        <v>556</v>
      </c>
      <c r="C292" s="36">
        <v>10945.07</v>
      </c>
      <c r="D292" s="41">
        <v>3076</v>
      </c>
      <c r="E292" s="45">
        <v>14021.07</v>
      </c>
      <c r="F292" s="47">
        <v>11336</v>
      </c>
      <c r="G292" s="47">
        <v>36</v>
      </c>
      <c r="H292" s="47">
        <v>57</v>
      </c>
      <c r="I292" s="47">
        <v>0</v>
      </c>
      <c r="J292" s="47">
        <v>1348</v>
      </c>
      <c r="K292" s="48">
        <v>0</v>
      </c>
      <c r="L292" s="48">
        <v>6729</v>
      </c>
      <c r="M292" s="48">
        <v>3076</v>
      </c>
      <c r="N292" s="48">
        <v>3</v>
      </c>
      <c r="O292" s="48">
        <v>15695.8256</v>
      </c>
      <c r="P292" s="48">
        <v>1224.85</v>
      </c>
      <c r="Q292" s="48">
        <v>-5722.2</v>
      </c>
      <c r="R292" s="48">
        <v>1470.67</v>
      </c>
      <c r="S292" s="48">
        <v>12669.145600000002</v>
      </c>
      <c r="T292" s="48">
        <v>14021.07</v>
      </c>
      <c r="U292" s="48">
        <v>11917.9095</v>
      </c>
      <c r="V292" s="48">
        <v>751.2361000000019</v>
      </c>
      <c r="W292" s="48">
        <v>525.8652700000013</v>
      </c>
      <c r="X292" s="49">
        <v>1.038</v>
      </c>
      <c r="Y292" s="50">
        <v>5084</v>
      </c>
      <c r="Z292" s="46">
        <v>14553.87066</v>
      </c>
      <c r="AA292" s="46">
        <v>14730.960459084887</v>
      </c>
      <c r="AB292" s="46">
        <v>2897.5138589860126</v>
      </c>
      <c r="AC292" s="46">
        <v>-1081.2747977742833</v>
      </c>
      <c r="AD292" s="46">
        <v>0</v>
      </c>
      <c r="AE292" s="46">
        <v>5497201</v>
      </c>
      <c r="AF292" s="15" t="s">
        <v>556</v>
      </c>
      <c r="AG292" t="b">
        <f t="shared" si="4"/>
        <v>1</v>
      </c>
    </row>
    <row r="293" spans="1:33" ht="12.75">
      <c r="A293" t="s">
        <v>559</v>
      </c>
      <c r="B293" s="15" t="s">
        <v>560</v>
      </c>
      <c r="C293" s="36">
        <v>77194.072</v>
      </c>
      <c r="D293" s="41">
        <v>10603</v>
      </c>
      <c r="E293" s="45">
        <v>87797.072</v>
      </c>
      <c r="F293" s="47">
        <v>54320</v>
      </c>
      <c r="G293" s="47">
        <v>6948</v>
      </c>
      <c r="H293" s="47">
        <v>1267</v>
      </c>
      <c r="I293" s="47">
        <v>2701</v>
      </c>
      <c r="J293" s="47">
        <v>0</v>
      </c>
      <c r="K293" s="48">
        <v>15</v>
      </c>
      <c r="L293" s="48">
        <v>28568</v>
      </c>
      <c r="M293" s="48">
        <v>10603</v>
      </c>
      <c r="N293" s="48">
        <v>125</v>
      </c>
      <c r="O293" s="48">
        <v>75211.47200000001</v>
      </c>
      <c r="P293" s="48">
        <v>9278.6</v>
      </c>
      <c r="Q293" s="48">
        <v>-24401.8</v>
      </c>
      <c r="R293" s="48">
        <v>4155.990000000001</v>
      </c>
      <c r="S293" s="48">
        <v>64244.26200000001</v>
      </c>
      <c r="T293" s="48">
        <v>87797.072</v>
      </c>
      <c r="U293" s="48">
        <v>74627.5112</v>
      </c>
      <c r="V293" s="48">
        <v>-10383.249199999984</v>
      </c>
      <c r="W293" s="48">
        <v>-7268.274439999988</v>
      </c>
      <c r="X293" s="49">
        <v>0.917</v>
      </c>
      <c r="Y293" s="50">
        <v>16518</v>
      </c>
      <c r="Z293" s="46">
        <v>80509.915024</v>
      </c>
      <c r="AA293" s="46">
        <v>81489.55027080255</v>
      </c>
      <c r="AB293" s="46">
        <v>4933.378754740437</v>
      </c>
      <c r="AC293" s="46">
        <v>954.5900979801413</v>
      </c>
      <c r="AD293" s="46">
        <v>15767919</v>
      </c>
      <c r="AE293" s="46">
        <v>0</v>
      </c>
      <c r="AF293" s="15" t="s">
        <v>560</v>
      </c>
      <c r="AG293" t="b">
        <f t="shared" si="4"/>
        <v>1</v>
      </c>
    </row>
    <row r="294" spans="1:33" ht="12.75">
      <c r="A294" t="s">
        <v>577</v>
      </c>
      <c r="B294" s="15" t="s">
        <v>578</v>
      </c>
      <c r="C294" s="36">
        <v>70410.982</v>
      </c>
      <c r="D294" s="41">
        <v>20185</v>
      </c>
      <c r="E294" s="45">
        <v>90595.982</v>
      </c>
      <c r="F294" s="47">
        <v>74591</v>
      </c>
      <c r="G294" s="47">
        <v>442</v>
      </c>
      <c r="H294" s="47">
        <v>-1050</v>
      </c>
      <c r="I294" s="47">
        <v>2229</v>
      </c>
      <c r="J294" s="47">
        <v>1211</v>
      </c>
      <c r="K294" s="48">
        <v>2619</v>
      </c>
      <c r="L294" s="48">
        <v>48414</v>
      </c>
      <c r="M294" s="48">
        <v>20185</v>
      </c>
      <c r="N294" s="48">
        <v>0</v>
      </c>
      <c r="O294" s="48">
        <v>103278.6986</v>
      </c>
      <c r="P294" s="48">
        <v>2407.2</v>
      </c>
      <c r="Q294" s="48">
        <v>-43378.049999999996</v>
      </c>
      <c r="R294" s="48">
        <v>8926.87</v>
      </c>
      <c r="S294" s="48">
        <v>71234.71860000001</v>
      </c>
      <c r="T294" s="48">
        <v>90595.982</v>
      </c>
      <c r="U294" s="48">
        <v>77006.5847</v>
      </c>
      <c r="V294" s="48">
        <v>-5771.866099999999</v>
      </c>
      <c r="W294" s="48">
        <v>-4040.306269999999</v>
      </c>
      <c r="X294" s="49">
        <v>0.955</v>
      </c>
      <c r="Y294" s="50">
        <v>22987</v>
      </c>
      <c r="Z294" s="46">
        <v>86519.16281</v>
      </c>
      <c r="AA294" s="46">
        <v>87571.91788230704</v>
      </c>
      <c r="AB294" s="46">
        <v>3809.6279585116386</v>
      </c>
      <c r="AC294" s="46">
        <v>-169.16069824865735</v>
      </c>
      <c r="AD294" s="46">
        <v>0</v>
      </c>
      <c r="AE294" s="46">
        <v>3888497</v>
      </c>
      <c r="AF294" s="15" t="s">
        <v>578</v>
      </c>
      <c r="AG294" t="b">
        <f t="shared" si="4"/>
        <v>1</v>
      </c>
    </row>
    <row r="295" spans="1:33" ht="12.75">
      <c r="A295" t="s">
        <v>569</v>
      </c>
      <c r="B295" s="15" t="s">
        <v>570</v>
      </c>
      <c r="C295" s="36">
        <v>291275.502</v>
      </c>
      <c r="D295" s="41">
        <v>45914</v>
      </c>
      <c r="E295" s="45">
        <v>337189.502</v>
      </c>
      <c r="F295" s="47">
        <v>206666</v>
      </c>
      <c r="G295" s="47">
        <v>10242</v>
      </c>
      <c r="H295" s="47">
        <v>5389</v>
      </c>
      <c r="I295" s="47">
        <v>0</v>
      </c>
      <c r="J295" s="47">
        <v>5801</v>
      </c>
      <c r="K295" s="48">
        <v>276</v>
      </c>
      <c r="L295" s="48">
        <v>78645</v>
      </c>
      <c r="M295" s="48">
        <v>45914</v>
      </c>
      <c r="N295" s="48">
        <v>268</v>
      </c>
      <c r="O295" s="48">
        <v>286149.7436</v>
      </c>
      <c r="P295" s="48">
        <v>18217.2</v>
      </c>
      <c r="Q295" s="48">
        <v>-67310.65</v>
      </c>
      <c r="R295" s="48">
        <v>25657.250000000004</v>
      </c>
      <c r="S295" s="48">
        <v>262713.5436</v>
      </c>
      <c r="T295" s="48">
        <v>337189.502</v>
      </c>
      <c r="U295" s="48">
        <v>286611.0767</v>
      </c>
      <c r="V295" s="48">
        <v>-23897.5331</v>
      </c>
      <c r="W295" s="48">
        <v>-16728.27317</v>
      </c>
      <c r="X295" s="49">
        <v>0.95</v>
      </c>
      <c r="Y295" s="50">
        <v>74826</v>
      </c>
      <c r="Z295" s="46">
        <v>320330.02689999994</v>
      </c>
      <c r="AA295" s="46">
        <v>324227.7652700741</v>
      </c>
      <c r="AB295" s="46">
        <v>4333.089638228344</v>
      </c>
      <c r="AC295" s="46">
        <v>354.30098146804767</v>
      </c>
      <c r="AD295" s="46">
        <v>26510925</v>
      </c>
      <c r="AE295" s="46">
        <v>0</v>
      </c>
      <c r="AF295" s="15" t="s">
        <v>570</v>
      </c>
      <c r="AG295" t="b">
        <f t="shared" si="4"/>
        <v>1</v>
      </c>
    </row>
    <row r="296" spans="1:33" ht="12.75">
      <c r="A296" t="s">
        <v>563</v>
      </c>
      <c r="B296" s="15" t="s">
        <v>564</v>
      </c>
      <c r="C296" s="36">
        <v>22680.053</v>
      </c>
      <c r="D296" s="41">
        <v>3557</v>
      </c>
      <c r="E296" s="45">
        <v>26237.053</v>
      </c>
      <c r="F296" s="47">
        <v>29810</v>
      </c>
      <c r="G296" s="47">
        <v>19</v>
      </c>
      <c r="H296" s="47">
        <v>27</v>
      </c>
      <c r="I296" s="47">
        <v>0</v>
      </c>
      <c r="J296" s="47">
        <v>2326</v>
      </c>
      <c r="K296" s="48">
        <v>96</v>
      </c>
      <c r="L296" s="48">
        <v>20800</v>
      </c>
      <c r="M296" s="48">
        <v>3557</v>
      </c>
      <c r="N296" s="48">
        <v>0</v>
      </c>
      <c r="O296" s="48">
        <v>41274.926</v>
      </c>
      <c r="P296" s="48">
        <v>2016.2</v>
      </c>
      <c r="Q296" s="48">
        <v>-17761.6</v>
      </c>
      <c r="R296" s="48">
        <v>-512.5500000000001</v>
      </c>
      <c r="S296" s="48">
        <v>25016.976</v>
      </c>
      <c r="T296" s="48">
        <v>26237.053</v>
      </c>
      <c r="U296" s="48">
        <v>22301.495049999998</v>
      </c>
      <c r="V296" s="48">
        <v>2715.480950000001</v>
      </c>
      <c r="W296" s="48">
        <v>1900.8366650000005</v>
      </c>
      <c r="X296" s="49">
        <v>1.072</v>
      </c>
      <c r="Y296" s="50">
        <v>6292</v>
      </c>
      <c r="Z296" s="46">
        <v>28126.120816000002</v>
      </c>
      <c r="AA296" s="46">
        <v>28468.35617047736</v>
      </c>
      <c r="AB296" s="46">
        <v>4524.532131353681</v>
      </c>
      <c r="AC296" s="46">
        <v>545.7434745933847</v>
      </c>
      <c r="AD296" s="46">
        <v>3433818</v>
      </c>
      <c r="AE296" s="46">
        <v>0</v>
      </c>
      <c r="AF296" s="15" t="s">
        <v>564</v>
      </c>
      <c r="AG296" t="b">
        <f t="shared" si="4"/>
        <v>1</v>
      </c>
    </row>
    <row r="297" spans="1:33" ht="12.75">
      <c r="A297" t="s">
        <v>571</v>
      </c>
      <c r="B297" s="15" t="s">
        <v>572</v>
      </c>
      <c r="C297" s="36">
        <v>155328.959</v>
      </c>
      <c r="D297" s="41">
        <v>32424</v>
      </c>
      <c r="E297" s="45">
        <v>187752.959</v>
      </c>
      <c r="F297" s="47">
        <v>133781</v>
      </c>
      <c r="G297" s="47">
        <v>6800</v>
      </c>
      <c r="H297" s="47">
        <v>747</v>
      </c>
      <c r="I297" s="47">
        <v>0</v>
      </c>
      <c r="J297" s="47">
        <v>7924</v>
      </c>
      <c r="K297" s="48">
        <v>23</v>
      </c>
      <c r="L297" s="48">
        <v>97018</v>
      </c>
      <c r="M297" s="48">
        <v>32424</v>
      </c>
      <c r="N297" s="48">
        <v>737</v>
      </c>
      <c r="O297" s="48">
        <v>185233.17260000002</v>
      </c>
      <c r="P297" s="48">
        <v>13150.35</v>
      </c>
      <c r="Q297" s="48">
        <v>-83111.3</v>
      </c>
      <c r="R297" s="48">
        <v>11067.34</v>
      </c>
      <c r="S297" s="48">
        <v>126339.56260000002</v>
      </c>
      <c r="T297" s="48">
        <v>187752.959</v>
      </c>
      <c r="U297" s="48">
        <v>159590.01515</v>
      </c>
      <c r="V297" s="48">
        <v>-33250.45254999997</v>
      </c>
      <c r="W297" s="48">
        <v>-23275.31678499998</v>
      </c>
      <c r="X297" s="49">
        <v>0.876</v>
      </c>
      <c r="Y297" s="50">
        <v>41097</v>
      </c>
      <c r="Z297" s="46">
        <v>164471.592084</v>
      </c>
      <c r="AA297" s="46">
        <v>166472.8632150798</v>
      </c>
      <c r="AB297" s="46">
        <v>4050.7303018487914</v>
      </c>
      <c r="AC297" s="46">
        <v>71.94164508849553</v>
      </c>
      <c r="AD297" s="46">
        <v>2956586</v>
      </c>
      <c r="AE297" s="46">
        <v>0</v>
      </c>
      <c r="AF297" s="15" t="s">
        <v>572</v>
      </c>
      <c r="AG297" t="b">
        <f t="shared" si="4"/>
        <v>1</v>
      </c>
    </row>
    <row r="298" spans="1:33" ht="12.75">
      <c r="A298" t="s">
        <v>567</v>
      </c>
      <c r="B298" s="15" t="s">
        <v>568</v>
      </c>
      <c r="C298" s="36">
        <v>46281.282</v>
      </c>
      <c r="D298" s="41">
        <v>8015</v>
      </c>
      <c r="E298" s="45">
        <v>54296.282</v>
      </c>
      <c r="F298" s="47">
        <v>43842</v>
      </c>
      <c r="G298" s="47">
        <v>1394</v>
      </c>
      <c r="H298" s="47">
        <v>1033</v>
      </c>
      <c r="I298" s="47">
        <v>0</v>
      </c>
      <c r="J298" s="47">
        <v>3301</v>
      </c>
      <c r="K298" s="48">
        <v>2</v>
      </c>
      <c r="L298" s="48">
        <v>34580</v>
      </c>
      <c r="M298" s="48">
        <v>8015</v>
      </c>
      <c r="N298" s="48">
        <v>0</v>
      </c>
      <c r="O298" s="48">
        <v>60703.633200000004</v>
      </c>
      <c r="P298" s="48">
        <v>4868.8</v>
      </c>
      <c r="Q298" s="48">
        <v>-29394.7</v>
      </c>
      <c r="R298" s="48">
        <v>934.1500000000001</v>
      </c>
      <c r="S298" s="48">
        <v>37111.883200000004</v>
      </c>
      <c r="T298" s="48">
        <v>54296.282</v>
      </c>
      <c r="U298" s="48">
        <v>46151.8397</v>
      </c>
      <c r="V298" s="48">
        <v>-9039.956499999993</v>
      </c>
      <c r="W298" s="48">
        <v>-6327.969549999994</v>
      </c>
      <c r="X298" s="49">
        <v>0.883</v>
      </c>
      <c r="Y298" s="50">
        <v>8224</v>
      </c>
      <c r="Z298" s="46">
        <v>47943.617006</v>
      </c>
      <c r="AA298" s="46">
        <v>48526.98934050413</v>
      </c>
      <c r="AB298" s="46">
        <v>5900.6553186410665</v>
      </c>
      <c r="AC298" s="46">
        <v>1921.8666618807706</v>
      </c>
      <c r="AD298" s="46">
        <v>15805431</v>
      </c>
      <c r="AE298" s="46">
        <v>0</v>
      </c>
      <c r="AF298" s="15" t="s">
        <v>568</v>
      </c>
      <c r="AG298" t="b">
        <f t="shared" si="4"/>
        <v>1</v>
      </c>
    </row>
    <row r="299" spans="1:33" ht="12.75">
      <c r="A299" t="s">
        <v>557</v>
      </c>
      <c r="B299" s="15" t="s">
        <v>558</v>
      </c>
      <c r="C299" s="36">
        <v>14662.493000000002</v>
      </c>
      <c r="D299" s="41">
        <v>2499</v>
      </c>
      <c r="E299" s="45">
        <v>17161.493000000002</v>
      </c>
      <c r="F299" s="47">
        <v>15152</v>
      </c>
      <c r="G299" s="47">
        <v>950</v>
      </c>
      <c r="H299" s="47">
        <v>616</v>
      </c>
      <c r="I299" s="47">
        <v>0</v>
      </c>
      <c r="J299" s="47">
        <v>1714</v>
      </c>
      <c r="K299" s="48">
        <v>36</v>
      </c>
      <c r="L299" s="48">
        <v>10283</v>
      </c>
      <c r="M299" s="48">
        <v>2499</v>
      </c>
      <c r="N299" s="48">
        <v>39</v>
      </c>
      <c r="O299" s="48">
        <v>20979.4592</v>
      </c>
      <c r="P299" s="48">
        <v>2788</v>
      </c>
      <c r="Q299" s="48">
        <v>-8804.3</v>
      </c>
      <c r="R299" s="48">
        <v>376.04</v>
      </c>
      <c r="S299" s="48">
        <v>15339.199200000003</v>
      </c>
      <c r="T299" s="48">
        <v>17161.493000000002</v>
      </c>
      <c r="U299" s="48">
        <v>14587.26905</v>
      </c>
      <c r="V299" s="48">
        <v>751.930150000002</v>
      </c>
      <c r="W299" s="48">
        <v>526.3511050000013</v>
      </c>
      <c r="X299" s="49">
        <v>1.031</v>
      </c>
      <c r="Y299" s="50">
        <v>3498</v>
      </c>
      <c r="Z299" s="46">
        <v>17693.499283</v>
      </c>
      <c r="AA299" s="46">
        <v>17908.79171663051</v>
      </c>
      <c r="AB299" s="46">
        <v>5119.723189431248</v>
      </c>
      <c r="AC299" s="46">
        <v>1140.9345326709522</v>
      </c>
      <c r="AD299" s="46">
        <v>3990989</v>
      </c>
      <c r="AE299" s="46">
        <v>0</v>
      </c>
      <c r="AF299" s="15" t="s">
        <v>558</v>
      </c>
      <c r="AG299" t="b">
        <f t="shared" si="4"/>
        <v>1</v>
      </c>
    </row>
    <row r="300" spans="1:33" ht="12.75">
      <c r="A300" t="s">
        <v>561</v>
      </c>
      <c r="B300" s="15" t="s">
        <v>562</v>
      </c>
      <c r="C300" s="36">
        <v>31104.311</v>
      </c>
      <c r="D300" s="41">
        <v>4140</v>
      </c>
      <c r="E300" s="45">
        <v>35244.311</v>
      </c>
      <c r="F300" s="47">
        <v>19565</v>
      </c>
      <c r="G300" s="47">
        <v>414</v>
      </c>
      <c r="H300" s="47">
        <v>511</v>
      </c>
      <c r="I300" s="47">
        <v>1843</v>
      </c>
      <c r="J300" s="47">
        <v>618</v>
      </c>
      <c r="K300" s="48">
        <v>18</v>
      </c>
      <c r="L300" s="48">
        <v>13028</v>
      </c>
      <c r="M300" s="48">
        <v>4140</v>
      </c>
      <c r="N300" s="48">
        <v>205</v>
      </c>
      <c r="O300" s="48">
        <v>27089.699</v>
      </c>
      <c r="P300" s="48">
        <v>2878.1</v>
      </c>
      <c r="Q300" s="48">
        <v>-11263.35</v>
      </c>
      <c r="R300" s="48">
        <v>1304.24</v>
      </c>
      <c r="S300" s="48">
        <v>20008.689000000002</v>
      </c>
      <c r="T300" s="48">
        <v>35244.311</v>
      </c>
      <c r="U300" s="48">
        <v>29957.66435</v>
      </c>
      <c r="V300" s="48">
        <v>-9948.975349999997</v>
      </c>
      <c r="W300" s="48">
        <v>-6964.282744999998</v>
      </c>
      <c r="X300" s="49">
        <v>0.802</v>
      </c>
      <c r="Y300" s="50">
        <v>4775</v>
      </c>
      <c r="Z300" s="46">
        <v>28265.937422000003</v>
      </c>
      <c r="AA300" s="46">
        <v>28609.87404861614</v>
      </c>
      <c r="AB300" s="46">
        <v>5991.59665939605</v>
      </c>
      <c r="AC300" s="46">
        <v>2012.8080026357543</v>
      </c>
      <c r="AD300" s="46">
        <v>9611158</v>
      </c>
      <c r="AE300" s="46">
        <v>0</v>
      </c>
      <c r="AF300" s="15" t="s">
        <v>562</v>
      </c>
      <c r="AG300" t="b">
        <f t="shared" si="4"/>
        <v>1</v>
      </c>
    </row>
  </sheetData>
  <sheetProtection/>
  <mergeCells count="5">
    <mergeCell ref="I4:J4"/>
    <mergeCell ref="F1:N1"/>
    <mergeCell ref="O1:S1"/>
    <mergeCell ref="H2:J2"/>
    <mergeCell ref="I3:J3"/>
  </mergeCells>
  <printOptions headings="1"/>
  <pageMargins left="0.71" right="0.2" top="1" bottom="1" header="0.5" footer="0.5"/>
  <pageSetup horizontalDpi="600" verticalDpi="600" orientation="landscape" pageOrder="overThenDown" paperSize="9" r:id="rId1"/>
  <headerFooter alignWithMargins="0">
    <oddFooter>&amp;L&amp;F   &amp;A&amp;RSida &amp;P(&amp;N)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D52"/>
  <sheetViews>
    <sheetView showGridLines="0" tabSelected="1" workbookViewId="0" topLeftCell="A1">
      <selection activeCell="B2" sqref="B2"/>
    </sheetView>
  </sheetViews>
  <sheetFormatPr defaultColWidth="0" defaultRowHeight="12.75" zeroHeight="1"/>
  <cols>
    <col min="1" max="1" width="3.8515625" style="2" customWidth="1"/>
    <col min="2" max="2" width="55.7109375" style="2" customWidth="1"/>
    <col min="3" max="3" width="20.28125" style="3" customWidth="1"/>
    <col min="4" max="4" width="10.7109375" style="2" customWidth="1"/>
    <col min="5" max="16384" width="53.28125" style="2" hidden="1" customWidth="1"/>
  </cols>
  <sheetData>
    <row r="1" spans="2:3" ht="18" customHeight="1">
      <c r="B1" s="18" t="s">
        <v>696</v>
      </c>
      <c r="C1" s="8"/>
    </row>
    <row r="2" spans="1:3" ht="12.75" customHeight="1">
      <c r="A2" s="6"/>
      <c r="B2" s="14" t="s">
        <v>659</v>
      </c>
      <c r="C2" s="9"/>
    </row>
    <row r="3" spans="1:3" ht="21" customHeight="1">
      <c r="A3" s="6"/>
      <c r="B3" s="10"/>
      <c r="C3" s="17" t="s">
        <v>625</v>
      </c>
    </row>
    <row r="4" spans="1:3" ht="12.75" customHeight="1">
      <c r="A4" s="6"/>
      <c r="B4" s="10"/>
      <c r="C4" s="13" t="s">
        <v>16</v>
      </c>
    </row>
    <row r="5" spans="1:3" ht="18" customHeight="1">
      <c r="A5" s="6"/>
      <c r="B5" s="19" t="s">
        <v>697</v>
      </c>
      <c r="C5" s="11"/>
    </row>
    <row r="6" spans="1:3" ht="12.75" customHeight="1">
      <c r="A6" s="6"/>
      <c r="B6" s="10" t="s">
        <v>661</v>
      </c>
      <c r="C6" s="11">
        <f>VLOOKUP($C$4,Blad2!$B$11:$AP$300,2,0)</f>
        <v>294619.714</v>
      </c>
    </row>
    <row r="7" spans="1:3" ht="12.75" customHeight="1">
      <c r="A7" s="6"/>
      <c r="B7" s="20" t="s">
        <v>628</v>
      </c>
      <c r="C7" s="11">
        <f>VLOOKUP($C$4,Blad2!$B$11:$AP$300,3,0)</f>
        <v>44233</v>
      </c>
    </row>
    <row r="8" spans="1:3" s="1" customFormat="1" ht="12.75" customHeight="1">
      <c r="A8" s="7"/>
      <c r="B8" s="12" t="s">
        <v>662</v>
      </c>
      <c r="C8" s="11">
        <f>VLOOKUP($C$4,Blad2!$B$11:$AP$300,4,0)</f>
        <v>338852.714</v>
      </c>
    </row>
    <row r="9" spans="1:4" ht="24" customHeight="1">
      <c r="A9" s="6"/>
      <c r="B9" s="19" t="s">
        <v>663</v>
      </c>
      <c r="C9" s="11"/>
      <c r="D9"/>
    </row>
    <row r="10" spans="1:4" ht="12.75" customHeight="1">
      <c r="A10" s="6"/>
      <c r="B10" s="21" t="s">
        <v>698</v>
      </c>
      <c r="D10"/>
    </row>
    <row r="11" spans="1:4" ht="12.75" customHeight="1">
      <c r="A11" s="6"/>
      <c r="B11" s="10" t="s">
        <v>579</v>
      </c>
      <c r="C11" s="11">
        <f>VLOOKUP($C$4,Blad2!$B$11:$AP$300,5,0)</f>
        <v>209673</v>
      </c>
      <c r="D11"/>
    </row>
    <row r="12" spans="1:4" ht="12.75" customHeight="1">
      <c r="A12" s="6"/>
      <c r="B12" s="10" t="s">
        <v>580</v>
      </c>
      <c r="C12" s="11">
        <f>VLOOKUP($C$4,Blad2!$B$11:$AP$300,6,0)</f>
        <v>84895</v>
      </c>
      <c r="D12"/>
    </row>
    <row r="13" spans="1:4" ht="12.75" customHeight="1">
      <c r="A13" s="6"/>
      <c r="B13" s="10" t="s">
        <v>623</v>
      </c>
      <c r="C13" s="11">
        <f>VLOOKUP($C$4,Blad2!$B$11:$AP$300,7,0)</f>
        <v>15306</v>
      </c>
      <c r="D13"/>
    </row>
    <row r="14" spans="1:3" ht="12.75" customHeight="1">
      <c r="A14" s="6"/>
      <c r="B14" s="22" t="s">
        <v>581</v>
      </c>
      <c r="C14" s="11">
        <f>VLOOKUP($C$4,Blad2!$B$11:$AP$300,8,0)</f>
        <v>14128</v>
      </c>
    </row>
    <row r="15" spans="1:3" ht="12.75" customHeight="1">
      <c r="A15" s="6"/>
      <c r="B15" s="22" t="s">
        <v>582</v>
      </c>
      <c r="C15" s="11">
        <f>VLOOKUP($C$4,Blad2!$B$11:$AP$300,9,0)</f>
        <v>3732</v>
      </c>
    </row>
    <row r="16" spans="1:3" ht="12.75" customHeight="1">
      <c r="A16" s="6"/>
      <c r="B16" s="10" t="s">
        <v>626</v>
      </c>
      <c r="C16" s="11">
        <f>VLOOKUP($C$4,Blad2!$B$11:$AP$300,10,0)</f>
        <v>143</v>
      </c>
    </row>
    <row r="17" spans="1:3" ht="12.75" customHeight="1">
      <c r="A17" s="6"/>
      <c r="B17" s="10" t="s">
        <v>653</v>
      </c>
      <c r="C17" s="11">
        <f>VLOOKUP($C$4,Blad2!$B$11:$AP$300,11,0)</f>
        <v>72256</v>
      </c>
    </row>
    <row r="18" spans="1:3" ht="12.75" customHeight="1">
      <c r="A18" s="6"/>
      <c r="B18" s="10" t="s">
        <v>654</v>
      </c>
      <c r="C18" s="11">
        <f>VLOOKUP($C$4,Blad2!$B$11:$AP$300,12,0)</f>
        <v>44233</v>
      </c>
    </row>
    <row r="19" spans="1:3" ht="12.75" customHeight="1">
      <c r="A19" s="6"/>
      <c r="B19" s="22" t="s">
        <v>583</v>
      </c>
      <c r="C19" s="11">
        <f>VLOOKUP($C$4,Blad2!$B$11:$AP$300,13,0)</f>
        <v>2615</v>
      </c>
    </row>
    <row r="20" spans="1:3" ht="21" customHeight="1">
      <c r="A20" s="6"/>
      <c r="B20" s="23" t="s">
        <v>622</v>
      </c>
      <c r="C20" s="11"/>
    </row>
    <row r="21" spans="1:3" ht="12.75" customHeight="1">
      <c r="A21" s="6"/>
      <c r="B21" s="15" t="s">
        <v>699</v>
      </c>
      <c r="C21" s="11">
        <f>VLOOKUP($C$4,Blad2!$B$11:$AP$300,14,0)</f>
        <v>290313.2358</v>
      </c>
    </row>
    <row r="22" spans="1:3" ht="12.75" customHeight="1">
      <c r="A22" s="6"/>
      <c r="B22" s="24" t="s">
        <v>664</v>
      </c>
      <c r="C22" s="11">
        <f>VLOOKUP($C$4,Blad2!$B$11:$AP$300,15,0)</f>
        <v>100351.84999999999</v>
      </c>
    </row>
    <row r="23" spans="1:3" ht="12.75" customHeight="1">
      <c r="A23" s="6"/>
      <c r="B23" s="25" t="s">
        <v>665</v>
      </c>
      <c r="C23" s="11">
        <f>VLOOKUP($C$4,Blad2!$B$11:$AP$300,16,0)</f>
        <v>-63761.9</v>
      </c>
    </row>
    <row r="24" spans="1:3" ht="12.75" customHeight="1">
      <c r="A24" s="6"/>
      <c r="B24" s="25" t="s">
        <v>666</v>
      </c>
      <c r="C24" s="11">
        <f>VLOOKUP($C$4,Blad2!$B$11:$AP$300,17,0)</f>
        <v>25314.530000000002</v>
      </c>
    </row>
    <row r="25" spans="2:3" s="14" customFormat="1" ht="12.75" customHeight="1">
      <c r="B25" s="23" t="s">
        <v>584</v>
      </c>
      <c r="C25" s="11">
        <f>VLOOKUP($C$4,Blad2!$B$11:$AP$300,18,0)</f>
        <v>352217.71580000006</v>
      </c>
    </row>
    <row r="26" spans="2:3" s="14" customFormat="1" ht="21" customHeight="1">
      <c r="B26" s="23" t="s">
        <v>624</v>
      </c>
      <c r="C26" s="11"/>
    </row>
    <row r="27" spans="2:3" s="14" customFormat="1" ht="12.75" customHeight="1">
      <c r="B27" s="15" t="s">
        <v>627</v>
      </c>
      <c r="C27" s="11">
        <f>VLOOKUP($C$4,Blad2!$B$11:$AP$300,18,0)</f>
        <v>352217.71580000006</v>
      </c>
    </row>
    <row r="28" spans="2:4" ht="12.75" customHeight="1">
      <c r="B28" s="15" t="s">
        <v>667</v>
      </c>
      <c r="C28" s="11">
        <f>VLOOKUP($C$4,Blad2!$B$11:$AP$300,19,0)</f>
        <v>338852.714</v>
      </c>
      <c r="D28" s="14"/>
    </row>
    <row r="29" spans="2:4" ht="12.75" customHeight="1">
      <c r="B29" s="15" t="s">
        <v>668</v>
      </c>
      <c r="C29" s="11">
        <f>VLOOKUP($C$4,Blad2!$B$11:$AP$300,20,0)</f>
        <v>288024.80689999997</v>
      </c>
      <c r="D29" s="14"/>
    </row>
    <row r="30" spans="2:4" ht="12.75" customHeight="1">
      <c r="B30" s="16" t="s">
        <v>655</v>
      </c>
      <c r="C30" s="11">
        <f>VLOOKUP($C$4,Blad2!$B$11:$AP$300,21,0)</f>
        <v>64192.9089000001</v>
      </c>
      <c r="D30" s="14"/>
    </row>
    <row r="31" spans="2:4" ht="12.75" customHeight="1">
      <c r="B31" s="16" t="s">
        <v>656</v>
      </c>
      <c r="C31" s="11">
        <f>VLOOKUP($C$4,Blad2!$B$11:$AP$300,22,0)</f>
        <v>44935.03623000006</v>
      </c>
      <c r="D31" s="14"/>
    </row>
    <row r="32" spans="2:4" ht="12.75" customHeight="1">
      <c r="B32" s="16" t="s">
        <v>700</v>
      </c>
      <c r="C32" s="34">
        <f>VLOOKUP($C$4,Blad2!$B$11:$AP$300,23,0)</f>
        <v>1.133</v>
      </c>
      <c r="D32" s="14"/>
    </row>
    <row r="33" spans="2:4" ht="24" customHeight="1">
      <c r="B33" s="19" t="s">
        <v>669</v>
      </c>
      <c r="C33" s="11"/>
      <c r="D33" s="14"/>
    </row>
    <row r="34" spans="2:4" ht="12.75" customHeight="1">
      <c r="B34" s="16" t="s">
        <v>706</v>
      </c>
      <c r="C34" s="11">
        <f>VLOOKUP($C$4,Blad2!$B$11:$AP$300,24,0)</f>
        <v>86062</v>
      </c>
      <c r="D34" s="14"/>
    </row>
    <row r="35" spans="2:4" ht="12.75" customHeight="1">
      <c r="B35" s="16" t="s">
        <v>701</v>
      </c>
      <c r="C35" s="11">
        <f>VLOOKUP($C$4,Blad2!$B$11:$AP$300,25,0)</f>
        <v>383920.124962</v>
      </c>
      <c r="D35" s="14"/>
    </row>
    <row r="36" spans="2:4" ht="12.75" customHeight="1">
      <c r="B36" s="16" t="s">
        <v>702</v>
      </c>
      <c r="C36" s="11"/>
      <c r="D36" s="14"/>
    </row>
    <row r="37" spans="2:4" ht="12.75" customHeight="1">
      <c r="B37" s="26" t="s">
        <v>585</v>
      </c>
      <c r="C37" s="11">
        <f>VLOOKUP($C$4,Blad2!$B$11:$AP$300,26,0)</f>
        <v>388591.6202214038</v>
      </c>
      <c r="D37" s="14"/>
    </row>
    <row r="38" spans="2:4" ht="12.75" customHeight="1">
      <c r="B38" s="26" t="s">
        <v>707</v>
      </c>
      <c r="C38" s="11">
        <f>VLOOKUP($C$4,Blad2!$B$11:$AP$300,27,0)</f>
        <v>4515.252030180612</v>
      </c>
      <c r="D38" s="14"/>
    </row>
    <row r="39" spans="2:4" ht="12.75" customHeight="1">
      <c r="B39" s="16" t="s">
        <v>586</v>
      </c>
      <c r="C39" s="11">
        <f>VLOOKUP($C$4,Blad2!$B$11:$AP$300,28,0)</f>
        <v>536.4633734203157</v>
      </c>
      <c r="D39" s="14"/>
    </row>
    <row r="40" spans="2:4" ht="18" customHeight="1">
      <c r="B40" s="27" t="s">
        <v>670</v>
      </c>
      <c r="C40" s="11"/>
      <c r="D40" s="14"/>
    </row>
    <row r="41" spans="2:4" ht="12.75" customHeight="1">
      <c r="B41" s="16" t="s">
        <v>657</v>
      </c>
      <c r="C41" s="11">
        <f>VLOOKUP($C$4,Blad2!$B$11:$AP$300,29,0)</f>
        <v>46169111</v>
      </c>
      <c r="D41" s="14"/>
    </row>
    <row r="42" spans="2:4" ht="12.75" customHeight="1">
      <c r="B42" s="16" t="s">
        <v>671</v>
      </c>
      <c r="C42" s="11">
        <f>VLOOKUP($C$4,Blad2!$B$11:$AP$300,30,0)</f>
        <v>0</v>
      </c>
      <c r="D42" s="14"/>
    </row>
    <row r="43" spans="2:4" s="53" customFormat="1" ht="6" customHeight="1" thickBot="1">
      <c r="B43" s="51"/>
      <c r="C43" s="52"/>
      <c r="D43" s="51"/>
    </row>
    <row r="44" ht="15"/>
    <row r="45" ht="15" hidden="1"/>
    <row r="46" ht="15" hidden="1"/>
    <row r="47" ht="15" hidden="1"/>
    <row r="48" ht="15" hidden="1"/>
    <row r="49" ht="15" hidden="1"/>
    <row r="50" ht="15" hidden="1"/>
    <row r="51" ht="15" hidden="1">
      <c r="B51" s="4"/>
    </row>
    <row r="52" ht="15" hidden="1">
      <c r="B52" s="4"/>
    </row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</sheetData>
  <sheetProtection/>
  <conditionalFormatting sqref="C40:C42 C6:C8 C20">
    <cfRule type="cellIs" priority="1" dxfId="1" operator="lessThan" stopIfTrue="1">
      <formula>0</formula>
    </cfRule>
  </conditionalFormatting>
  <conditionalFormatting sqref="C26:C39">
    <cfRule type="cellIs" priority="2" dxfId="0" operator="lessThan" stopIfTrue="1">
      <formula>0</formula>
    </cfRule>
  </conditionalFormatting>
  <printOptions/>
  <pageMargins left="0.7086614173228347" right="0.1968503937007874" top="1.5748031496062993" bottom="0.7086614173228347" header="0.3937007874015748" footer="0.5118110236220472"/>
  <pageSetup horizontalDpi="600" verticalDpi="600" orientation="portrait" paperSize="9" r:id="rId2"/>
  <headerFooter alignWithMargins="0">
    <oddHeader>&amp;LStatistiska centralbyrån
Offentlig ekonomi och
   mikrosimuleringar&amp;CMars 2013&amp;RReviderat utfall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scbingj</cp:lastModifiedBy>
  <cp:lastPrinted>2013-03-20T14:17:05Z</cp:lastPrinted>
  <dcterms:created xsi:type="dcterms:W3CDTF">2004-02-02T13:01:05Z</dcterms:created>
  <dcterms:modified xsi:type="dcterms:W3CDTF">2013-03-20T14:17:31Z</dcterms:modified>
  <cp:category/>
  <cp:version/>
  <cp:contentType/>
  <cp:contentStatus/>
</cp:coreProperties>
</file>