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P:\Prod\Webpub\oe0107\2025-06-17\"/>
    </mc:Choice>
  </mc:AlternateContent>
  <xr:revisionPtr revIDLastSave="0" documentId="13_ncr:1_{BB638BBC-F038-4447-8B8A-23EB0A200127}" xr6:coauthVersionLast="47" xr6:coauthVersionMax="47" xr10:uidLastSave="{00000000-0000-0000-0000-000000000000}"/>
  <workbookProtection workbookAlgorithmName="SHA-512" workbookHashValue="PqANu3Ord3UECuqLSzd8WRG2MUY8lgjO68CMyDHV7+odRwpwemDlwcGZs4KovytF4DCJWG8OrSQQuUXRc45yEQ==" workbookSaltValue="u7Qcz9dwMCC0KmQBeyq8Lw==" workbookSpinCount="100000" lockStructure="1"/>
  <bookViews>
    <workbookView xWindow="-120" yWindow="-120" windowWidth="29040" windowHeight="15720" tabRatio="799" xr2:uid="{00000000-000D-0000-FFFF-FFFF00000000}"/>
  </bookViews>
  <sheets>
    <sheet name="Information" sheetId="1" r:id="rId1"/>
    <sheet name="Resultaträkning" sheetId="18" r:id="rId2"/>
    <sheet name="Balansräkning" sheetId="17" r:id="rId3"/>
    <sheet name="1. Nettokostnader" sheetId="3" r:id="rId4"/>
    <sheet name="2. Drift.  intäkter" sheetId="4" r:id="rId5"/>
    <sheet name="3. Drift. kostnader" sheetId="5" r:id="rId6"/>
    <sheet name="4. Kapitaltj m.m." sheetId="6" r:id="rId7"/>
    <sheet name="5. Investeringar" sheetId="7" r:id="rId8"/>
    <sheet name="6. Spec intäkter" sheetId="8" r:id="rId9"/>
    <sheet name="7. Spec kostnader" sheetId="9" r:id="rId10"/>
    <sheet name="8. Motp förs." sheetId="10" r:id="rId11"/>
    <sheet name="9a. Motp köp" sheetId="11" r:id="rId12"/>
    <sheet name="9b. Motp bidrag" sheetId="12" r:id="rId13"/>
    <sheet name="10. Motp förs div" sheetId="15" r:id="rId14"/>
    <sheet name="Felkontroll" sheetId="16" state="hidden" r:id="rId15"/>
  </sheets>
  <definedNames>
    <definedName name="kom_1_jamf">'1. Nettokostnader'!#REF!</definedName>
    <definedName name="kom_1_minusbelopp">'1. Nettokostnader'!#REF!</definedName>
    <definedName name="kom_1_ovr">'1. Nettokostnader'!#REF!</definedName>
    <definedName name="kom_1_prim">'1. Nettokostnader'!#REF!</definedName>
    <definedName name="kom_1_psyk">'1. Nettokostnader'!#REF!</definedName>
    <definedName name="kom_1_reg">'1. Nettokostnader'!#REF!</definedName>
    <definedName name="kom_1_som">'1. Nettokostnader'!#REF!</definedName>
    <definedName name="kom_1_tand">'1. Nettokostnader'!#REF!</definedName>
    <definedName name="kom_1_övr">'1. Nettokostnader'!#REF!</definedName>
    <definedName name="kom_10">'10. Motp förs div'!#REF!</definedName>
    <definedName name="kom_2_hos">'2. Drift.  intäkter'!$O$8</definedName>
    <definedName name="kom_2_jamf">'2. Drift.  intäkter'!$O$34</definedName>
    <definedName name="kom_2_minusbelopp">'2. Drift.  intäkter'!$O$3</definedName>
    <definedName name="kom_2_reg">'2. Drift.  intäkter'!$O$20</definedName>
    <definedName name="kom_3_hos">'3. Drift. kostnader'!#REF!</definedName>
    <definedName name="kom_3_jamf">'3. Drift. kostnader'!#REF!</definedName>
    <definedName name="kom_3_minusbelopp">'3. Drift. kostnader'!#REF!</definedName>
    <definedName name="kom_3_reg">'3. Drift. kostnader'!#REF!</definedName>
    <definedName name="kom_4">'4. Kapitaltj m.m.'!#REF!</definedName>
    <definedName name="kom_5">'5. Investeringar'!#REF!</definedName>
    <definedName name="kom_6">'6. Spec intäkter'!#REF!</definedName>
    <definedName name="kom_7">'7. Spec kostnader'!#REF!</definedName>
    <definedName name="kom_8">'8. Motp förs.'!#REF!</definedName>
    <definedName name="kom_9a">'9a. Motp köp'!#REF!</definedName>
    <definedName name="kom_9b">'9b. Motp bidrag'!#REF!</definedName>
    <definedName name="pa">'2. Drift.  intäkter'!$C$1</definedName>
    <definedName name="rngEkChefEpost">Information!$C$17</definedName>
    <definedName name="rngEkChefNamn">Information!$C$15</definedName>
    <definedName name="rngKom_1">'1. Nettokostnader'!#REF!</definedName>
    <definedName name="rngKom_10">'10. Motp förs div'!#REF!</definedName>
    <definedName name="rngKom_2">'2. Drift.  intäkter'!#REF!</definedName>
    <definedName name="rngKom_3">'3. Drift. kostnader'!#REF!</definedName>
    <definedName name="rngKom_4">'4. Kapitaltj m.m.'!#REF!</definedName>
    <definedName name="rngKom_5">'5. Investeringar'!#REF!</definedName>
    <definedName name="rngKom_6">'6. Spec intäkter'!#REF!</definedName>
    <definedName name="rngKom_7">'7. Spec kostnader'!#REF!</definedName>
    <definedName name="rngKom_8">'8. Motp förs.'!#REF!</definedName>
    <definedName name="rngKom_9a">'9a. Motp köp'!#REF!</definedName>
    <definedName name="rngKom_9b">'9b. Motp bidrag'!#REF!</definedName>
    <definedName name="rngKontaktEpost">Information!$C$13</definedName>
    <definedName name="rngKontaktNamn">Information!$C$9</definedName>
    <definedName name="rngKontaktTel">Information!$C$11</definedName>
    <definedName name="rngLandsting">Information!$D$7</definedName>
    <definedName name="rngLandstingsNamn">Information!$A$7</definedName>
    <definedName name="rngSpec091">'1. Nettokostnader'!#REF!</definedName>
    <definedName name="rngSpec092">'1. Nettokostnader'!#REF!</definedName>
    <definedName name="rngSpec491">'1. Nettokostnader'!#REF!</definedName>
    <definedName name="rngSpec492">'1. Nettokostnader'!#REF!</definedName>
    <definedName name="rngSpec591">'1. Nettokostnader'!#REF!</definedName>
    <definedName name="rngSpec592">'1. Nettokostnader'!#REF!</definedName>
    <definedName name="rngSpec691">'1. Nettokostnader'!#REF!</definedName>
    <definedName name="rngSpec692">'1. Nettokostnader'!#REF!</definedName>
    <definedName name="rngSpec891">'1. Nettokostnader'!#REF!</definedName>
    <definedName name="rngSpec892">'1. Nettokostnader'!#REF!</definedName>
    <definedName name="rngSpecÖvrB_060">'6. Spec intäkter'!$B$28</definedName>
    <definedName name="rngSpecÖvrB_061">'6. Spec intäkter'!$B$29</definedName>
    <definedName name="_xlnm.Print_Area" localSheetId="3">'1. Nettokostnader'!$A$1:$L$75</definedName>
    <definedName name="_xlnm.Print_Area" localSheetId="13">'10. Motp förs div'!$A$1:$L$20</definedName>
    <definedName name="_xlnm.Print_Area" localSheetId="4">'2. Drift.  intäkter'!$A$1:$P$39</definedName>
    <definedName name="_xlnm.Print_Area" localSheetId="5">'3. Drift. kostnader'!$A$1:$P$42</definedName>
    <definedName name="_xlnm.Print_Area" localSheetId="6">'4. Kapitaltj m.m.'!$A$1:$J$30</definedName>
    <definedName name="_xlnm.Print_Area" localSheetId="7">'5. Investeringar'!$A$1:$L$34</definedName>
    <definedName name="_xlnm.Print_Area" localSheetId="8">'6. Spec intäkter'!$A$1:$D$33</definedName>
    <definedName name="_xlnm.Print_Area" localSheetId="9">'7. Spec kostnader'!$A$1:$D$50</definedName>
    <definedName name="_xlnm.Print_Area" localSheetId="10">'8. Motp förs.'!$A$1:$L$50</definedName>
    <definedName name="_xlnm.Print_Area" localSheetId="11">'9a. Motp köp'!$A$1:$L$50</definedName>
    <definedName name="_xlnm.Print_Area" localSheetId="12">'9b. Motp bidrag'!$A$1:$L$24</definedName>
    <definedName name="_xlnm.Print_Area" localSheetId="0">Information!$A$1:$I$35</definedName>
    <definedName name="_xlnm.Print_Titles" localSheetId="5">'3. Drift. kostnader'!$A:$B</definedName>
    <definedName name="År">2024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" i="3" l="1"/>
  <c r="J23" i="7" l="1"/>
  <c r="J22" i="7"/>
  <c r="J21" i="7"/>
  <c r="J18" i="7"/>
  <c r="J17" i="7"/>
  <c r="J16" i="7"/>
  <c r="J14" i="7"/>
  <c r="J13" i="7"/>
  <c r="J12" i="7"/>
  <c r="J11" i="7"/>
  <c r="J10" i="7"/>
  <c r="J9" i="7"/>
  <c r="J8" i="7"/>
  <c r="J7" i="7"/>
  <c r="J6" i="7"/>
  <c r="A2" i="15" l="1"/>
  <c r="A2" i="9"/>
  <c r="A2" i="8"/>
  <c r="D3" i="8"/>
  <c r="C4" i="9" l="1"/>
  <c r="C33" i="7" l="1"/>
  <c r="C33" i="9" l="1"/>
  <c r="B19" i="15"/>
  <c r="B18" i="15"/>
  <c r="B17" i="15"/>
  <c r="B16" i="15"/>
  <c r="B15" i="15"/>
  <c r="B14" i="15"/>
  <c r="B13" i="15"/>
  <c r="B12" i="15"/>
  <c r="B22" i="12"/>
  <c r="B21" i="12"/>
  <c r="B23" i="12"/>
  <c r="B48" i="11"/>
  <c r="B47" i="11"/>
  <c r="B49" i="11"/>
  <c r="B49" i="10"/>
  <c r="B48" i="10"/>
  <c r="B47" i="10"/>
  <c r="D3" i="9"/>
  <c r="C3" i="9"/>
  <c r="C3" i="8"/>
  <c r="P3" i="5"/>
  <c r="O3" i="5"/>
  <c r="M3" i="4"/>
  <c r="L3" i="4"/>
  <c r="L4" i="3"/>
  <c r="K4" i="3"/>
  <c r="I4" i="3"/>
  <c r="H4" i="3"/>
  <c r="D4" i="3"/>
  <c r="L40" i="5" l="1"/>
  <c r="E1" i="16" l="1"/>
  <c r="D1" i="16"/>
  <c r="A1" i="16"/>
  <c r="C1" i="16" l="1"/>
  <c r="C6" i="10"/>
  <c r="D6" i="10"/>
  <c r="C4" i="8"/>
  <c r="C20" i="8"/>
  <c r="E15" i="7"/>
  <c r="C14" i="12" l="1"/>
  <c r="E10" i="16"/>
  <c r="E9" i="16"/>
  <c r="E8" i="16"/>
  <c r="E7" i="16"/>
  <c r="E6" i="16"/>
  <c r="E5" i="16"/>
  <c r="E4" i="16"/>
  <c r="E3" i="16"/>
  <c r="E2" i="16"/>
  <c r="D10" i="16"/>
  <c r="D9" i="16"/>
  <c r="D8" i="16"/>
  <c r="D7" i="16"/>
  <c r="D6" i="16"/>
  <c r="D5" i="16"/>
  <c r="D4" i="16"/>
  <c r="D3" i="16"/>
  <c r="D2" i="16"/>
  <c r="J27" i="4"/>
  <c r="L27" i="4" s="1"/>
  <c r="N27" i="4" s="1"/>
  <c r="L28" i="5"/>
  <c r="O28" i="5" s="1"/>
  <c r="R28" i="5" s="1"/>
  <c r="N25" i="4"/>
  <c r="P25" i="4" s="1"/>
  <c r="D16" i="15"/>
  <c r="E16" i="15"/>
  <c r="F16" i="15"/>
  <c r="G16" i="15"/>
  <c r="H16" i="15"/>
  <c r="I16" i="15"/>
  <c r="J16" i="15"/>
  <c r="K16" i="15"/>
  <c r="L16" i="15"/>
  <c r="D17" i="15"/>
  <c r="E17" i="15"/>
  <c r="F17" i="15"/>
  <c r="G17" i="15"/>
  <c r="H17" i="15"/>
  <c r="I17" i="15"/>
  <c r="J17" i="15"/>
  <c r="K17" i="15"/>
  <c r="L17" i="15"/>
  <c r="D18" i="15"/>
  <c r="E18" i="15"/>
  <c r="F18" i="15"/>
  <c r="G18" i="15"/>
  <c r="H18" i="15"/>
  <c r="I18" i="15"/>
  <c r="J18" i="15"/>
  <c r="K18" i="15"/>
  <c r="L18" i="15"/>
  <c r="D19" i="15"/>
  <c r="E19" i="15"/>
  <c r="F19" i="15"/>
  <c r="G19" i="15"/>
  <c r="H19" i="15"/>
  <c r="I19" i="15"/>
  <c r="J19" i="15"/>
  <c r="K19" i="15"/>
  <c r="L19" i="15"/>
  <c r="C3" i="6"/>
  <c r="C9" i="15"/>
  <c r="C19" i="15" s="1"/>
  <c r="E30" i="10"/>
  <c r="D30" i="10"/>
  <c r="K32" i="5"/>
  <c r="C7" i="5"/>
  <c r="J35" i="4"/>
  <c r="D20" i="7"/>
  <c r="E20" i="7"/>
  <c r="F20" i="7"/>
  <c r="G20" i="7"/>
  <c r="H20" i="7"/>
  <c r="D31" i="4"/>
  <c r="E31" i="4"/>
  <c r="F31" i="4"/>
  <c r="G31" i="4"/>
  <c r="H31" i="4"/>
  <c r="I31" i="4"/>
  <c r="C31" i="4"/>
  <c r="D32" i="5"/>
  <c r="E32" i="5"/>
  <c r="F32" i="5"/>
  <c r="C18" i="12" s="1"/>
  <c r="G32" i="5"/>
  <c r="H32" i="5"/>
  <c r="I32" i="5"/>
  <c r="J32" i="5"/>
  <c r="C32" i="5"/>
  <c r="D24" i="6"/>
  <c r="E24" i="6"/>
  <c r="F24" i="6"/>
  <c r="C24" i="6"/>
  <c r="L33" i="5"/>
  <c r="L34" i="5"/>
  <c r="L35" i="5"/>
  <c r="O35" i="5" s="1"/>
  <c r="R35" i="5" s="1"/>
  <c r="J32" i="4"/>
  <c r="J33" i="4"/>
  <c r="L33" i="4" s="1"/>
  <c r="N33" i="4" s="1"/>
  <c r="P33" i="4" s="1"/>
  <c r="J34" i="4"/>
  <c r="L34" i="4" s="1"/>
  <c r="N34" i="4" s="1"/>
  <c r="P34" i="4" s="1"/>
  <c r="C19" i="12"/>
  <c r="G15" i="7"/>
  <c r="H15" i="7"/>
  <c r="G4" i="7"/>
  <c r="H4" i="7"/>
  <c r="L22" i="5"/>
  <c r="L23" i="5"/>
  <c r="L24" i="5"/>
  <c r="L25" i="5"/>
  <c r="O25" i="5" s="1"/>
  <c r="R25" i="5" s="1"/>
  <c r="L26" i="5"/>
  <c r="L27" i="5"/>
  <c r="L29" i="5"/>
  <c r="L30" i="5"/>
  <c r="O30" i="5" s="1"/>
  <c r="R30" i="5" s="1"/>
  <c r="L31" i="5"/>
  <c r="N31" i="5" s="1"/>
  <c r="L21" i="5"/>
  <c r="L9" i="5"/>
  <c r="L10" i="5"/>
  <c r="L11" i="5"/>
  <c r="L12" i="5"/>
  <c r="L13" i="5"/>
  <c r="L14" i="5"/>
  <c r="L15" i="5"/>
  <c r="L16" i="5"/>
  <c r="N16" i="5" s="1"/>
  <c r="L17" i="5"/>
  <c r="N17" i="5" s="1"/>
  <c r="L18" i="5"/>
  <c r="N18" i="5" s="1"/>
  <c r="L19" i="5"/>
  <c r="N19" i="5" s="1"/>
  <c r="L8" i="5"/>
  <c r="L36" i="5"/>
  <c r="D19" i="4"/>
  <c r="E19" i="4"/>
  <c r="F19" i="4"/>
  <c r="G19" i="4"/>
  <c r="H19" i="4"/>
  <c r="I19" i="4"/>
  <c r="C19" i="4"/>
  <c r="D6" i="4"/>
  <c r="E6" i="4"/>
  <c r="F6" i="4"/>
  <c r="G6" i="4"/>
  <c r="H6" i="4"/>
  <c r="I6" i="4"/>
  <c r="C6" i="4"/>
  <c r="J30" i="4"/>
  <c r="L30" i="4" s="1"/>
  <c r="N30" i="4" s="1"/>
  <c r="P30" i="4" s="1"/>
  <c r="J18" i="4"/>
  <c r="K7" i="5"/>
  <c r="K20" i="5"/>
  <c r="E10" i="9"/>
  <c r="E9" i="9"/>
  <c r="E8" i="9"/>
  <c r="J20" i="4"/>
  <c r="L20" i="4" s="1"/>
  <c r="N20" i="4" s="1"/>
  <c r="P20" i="4" s="1"/>
  <c r="J21" i="4"/>
  <c r="L21" i="4" s="1"/>
  <c r="N21" i="4" s="1"/>
  <c r="P21" i="4" s="1"/>
  <c r="J22" i="4"/>
  <c r="L22" i="4" s="1"/>
  <c r="N22" i="4" s="1"/>
  <c r="P22" i="4" s="1"/>
  <c r="J23" i="4"/>
  <c r="L23" i="4" s="1"/>
  <c r="N23" i="4" s="1"/>
  <c r="P23" i="4" s="1"/>
  <c r="J24" i="4"/>
  <c r="L24" i="4" s="1"/>
  <c r="N24" i="4" s="1"/>
  <c r="P24" i="4" s="1"/>
  <c r="J25" i="4"/>
  <c r="L25" i="4" s="1"/>
  <c r="J26" i="4"/>
  <c r="L26" i="4" s="1"/>
  <c r="N26" i="4" s="1"/>
  <c r="P26" i="4" s="1"/>
  <c r="J28" i="4"/>
  <c r="L28" i="4" s="1"/>
  <c r="N28" i="4" s="1"/>
  <c r="P28" i="4" s="1"/>
  <c r="J29" i="4"/>
  <c r="L29" i="4" s="1"/>
  <c r="N29" i="4" s="1"/>
  <c r="P29" i="4" s="1"/>
  <c r="J7" i="4"/>
  <c r="L7" i="4" s="1"/>
  <c r="N7" i="4" s="1"/>
  <c r="J8" i="4"/>
  <c r="L8" i="4" s="1"/>
  <c r="N8" i="4" s="1"/>
  <c r="P8" i="4" s="1"/>
  <c r="J9" i="4"/>
  <c r="J10" i="4"/>
  <c r="L10" i="4" s="1"/>
  <c r="N10" i="4" s="1"/>
  <c r="P10" i="4" s="1"/>
  <c r="J11" i="4"/>
  <c r="J12" i="4"/>
  <c r="J13" i="4"/>
  <c r="L13" i="4" s="1"/>
  <c r="N13" i="4" s="1"/>
  <c r="P13" i="4" s="1"/>
  <c r="J14" i="4"/>
  <c r="L14" i="4" s="1"/>
  <c r="N14" i="4" s="1"/>
  <c r="P14" i="4" s="1"/>
  <c r="J15" i="4"/>
  <c r="L15" i="4" s="1"/>
  <c r="N15" i="4" s="1"/>
  <c r="P15" i="4" s="1"/>
  <c r="J16" i="4"/>
  <c r="L16" i="4" s="1"/>
  <c r="N16" i="4" s="1"/>
  <c r="P16" i="4" s="1"/>
  <c r="J17" i="4"/>
  <c r="D7" i="5"/>
  <c r="E7" i="5"/>
  <c r="F7" i="5"/>
  <c r="G7" i="5"/>
  <c r="H7" i="5"/>
  <c r="I7" i="5"/>
  <c r="J7" i="5"/>
  <c r="C20" i="5"/>
  <c r="D20" i="5"/>
  <c r="E20" i="5"/>
  <c r="F20" i="5"/>
  <c r="G20" i="5"/>
  <c r="H20" i="5"/>
  <c r="I20" i="5"/>
  <c r="J20" i="5"/>
  <c r="P12" i="3"/>
  <c r="P8" i="3"/>
  <c r="P9" i="3"/>
  <c r="P10" i="3"/>
  <c r="P11" i="3"/>
  <c r="P14" i="3"/>
  <c r="P15" i="3"/>
  <c r="D15" i="6"/>
  <c r="C15" i="6"/>
  <c r="E15" i="6"/>
  <c r="F15" i="6"/>
  <c r="D3" i="6"/>
  <c r="E3" i="6"/>
  <c r="F3" i="6"/>
  <c r="C8" i="15"/>
  <c r="N9" i="15"/>
  <c r="C8" i="12"/>
  <c r="C9" i="12"/>
  <c r="C10" i="12"/>
  <c r="C11" i="12"/>
  <c r="C7" i="12"/>
  <c r="D6" i="12"/>
  <c r="E6" i="12"/>
  <c r="F6" i="12"/>
  <c r="G6" i="12"/>
  <c r="H6" i="12"/>
  <c r="I6" i="12"/>
  <c r="J6" i="12"/>
  <c r="K6" i="12"/>
  <c r="L6" i="12"/>
  <c r="C13" i="12"/>
  <c r="C15" i="12"/>
  <c r="C16" i="12"/>
  <c r="D12" i="12"/>
  <c r="E12" i="12"/>
  <c r="F12" i="12"/>
  <c r="G12" i="12"/>
  <c r="H12" i="12"/>
  <c r="I12" i="12"/>
  <c r="J12" i="12"/>
  <c r="K12" i="12"/>
  <c r="L12" i="12"/>
  <c r="C17" i="12"/>
  <c r="C6" i="11"/>
  <c r="D6" i="11"/>
  <c r="E6" i="11"/>
  <c r="F6" i="11"/>
  <c r="G6" i="11"/>
  <c r="H6" i="11"/>
  <c r="I6" i="11"/>
  <c r="J6" i="11"/>
  <c r="K6" i="11"/>
  <c r="L6" i="11"/>
  <c r="C15" i="11"/>
  <c r="D15" i="11"/>
  <c r="E15" i="11"/>
  <c r="F15" i="11"/>
  <c r="G15" i="11"/>
  <c r="H15" i="11"/>
  <c r="I15" i="11"/>
  <c r="J15" i="11"/>
  <c r="K15" i="11"/>
  <c r="L15" i="11"/>
  <c r="C20" i="11"/>
  <c r="D20" i="11"/>
  <c r="E20" i="11"/>
  <c r="F20" i="11"/>
  <c r="G20" i="11"/>
  <c r="H20" i="11"/>
  <c r="I20" i="11"/>
  <c r="J20" i="11"/>
  <c r="K20" i="11"/>
  <c r="L20" i="11"/>
  <c r="C25" i="11"/>
  <c r="D25" i="11"/>
  <c r="E25" i="11"/>
  <c r="F25" i="11"/>
  <c r="G25" i="11"/>
  <c r="H25" i="11"/>
  <c r="I25" i="11"/>
  <c r="J25" i="11"/>
  <c r="K25" i="11"/>
  <c r="L25" i="11"/>
  <c r="C30" i="11"/>
  <c r="D30" i="11"/>
  <c r="E30" i="11"/>
  <c r="F30" i="11"/>
  <c r="G30" i="11"/>
  <c r="H30" i="11"/>
  <c r="I30" i="11"/>
  <c r="J30" i="11"/>
  <c r="K30" i="11"/>
  <c r="L30" i="11"/>
  <c r="E6" i="10"/>
  <c r="F6" i="10"/>
  <c r="G6" i="10"/>
  <c r="H6" i="10"/>
  <c r="I6" i="10"/>
  <c r="J6" i="10"/>
  <c r="K6" i="10"/>
  <c r="L6" i="10"/>
  <c r="C15" i="10"/>
  <c r="D15" i="10"/>
  <c r="E15" i="10"/>
  <c r="F15" i="10"/>
  <c r="G15" i="10"/>
  <c r="H15" i="10"/>
  <c r="I15" i="10"/>
  <c r="J15" i="10"/>
  <c r="K15" i="10"/>
  <c r="L15" i="10"/>
  <c r="C20" i="10"/>
  <c r="D20" i="10"/>
  <c r="E20" i="10"/>
  <c r="F20" i="10"/>
  <c r="G20" i="10"/>
  <c r="H20" i="10"/>
  <c r="I20" i="10"/>
  <c r="J20" i="10"/>
  <c r="K20" i="10"/>
  <c r="L20" i="10"/>
  <c r="C25" i="10"/>
  <c r="D25" i="10"/>
  <c r="E25" i="10"/>
  <c r="F25" i="10"/>
  <c r="G25" i="10"/>
  <c r="H25" i="10"/>
  <c r="I25" i="10"/>
  <c r="J25" i="10"/>
  <c r="K25" i="10"/>
  <c r="L25" i="10"/>
  <c r="C30" i="10"/>
  <c r="F30" i="10"/>
  <c r="G30" i="10"/>
  <c r="H30" i="10"/>
  <c r="I30" i="10"/>
  <c r="J30" i="10"/>
  <c r="K30" i="10"/>
  <c r="L30" i="10"/>
  <c r="C14" i="9"/>
  <c r="C4" i="7"/>
  <c r="D4" i="7"/>
  <c r="E4" i="7"/>
  <c r="F4" i="7"/>
  <c r="C15" i="7"/>
  <c r="D15" i="7"/>
  <c r="F15" i="7"/>
  <c r="L32" i="4"/>
  <c r="N32" i="4" s="1"/>
  <c r="P32" i="4" s="1"/>
  <c r="F20" i="12" l="1"/>
  <c r="E20" i="12"/>
  <c r="E46" i="11"/>
  <c r="I46" i="11"/>
  <c r="H24" i="7"/>
  <c r="D29" i="6"/>
  <c r="E29" i="6"/>
  <c r="F29" i="6"/>
  <c r="O18" i="5"/>
  <c r="R18" i="5" s="1"/>
  <c r="P19" i="3"/>
  <c r="P57" i="3"/>
  <c r="P58" i="3"/>
  <c r="P52" i="3"/>
  <c r="P41" i="3"/>
  <c r="P60" i="3"/>
  <c r="P32" i="3"/>
  <c r="P50" i="3"/>
  <c r="P45" i="3"/>
  <c r="P28" i="3"/>
  <c r="P55" i="3"/>
  <c r="P59" i="3"/>
  <c r="I20" i="12"/>
  <c r="D46" i="11"/>
  <c r="N21" i="5"/>
  <c r="O19" i="5"/>
  <c r="R19" i="5" s="1"/>
  <c r="N26" i="5"/>
  <c r="N25" i="5"/>
  <c r="N12" i="5"/>
  <c r="N15" i="5"/>
  <c r="O12" i="5"/>
  <c r="R12" i="5" s="1"/>
  <c r="N11" i="5"/>
  <c r="O10" i="5"/>
  <c r="R10" i="5" s="1"/>
  <c r="N10" i="5"/>
  <c r="N13" i="5"/>
  <c r="O21" i="5"/>
  <c r="R21" i="5" s="1"/>
  <c r="O22" i="5"/>
  <c r="R22" i="5" s="1"/>
  <c r="L18" i="4"/>
  <c r="N18" i="4" s="1"/>
  <c r="P18" i="4" s="1"/>
  <c r="L12" i="4"/>
  <c r="N12" i="4" s="1"/>
  <c r="P12" i="4" s="1"/>
  <c r="P27" i="4"/>
  <c r="P33" i="3"/>
  <c r="P53" i="3"/>
  <c r="P37" i="3"/>
  <c r="P51" i="3"/>
  <c r="P64" i="3"/>
  <c r="P44" i="3"/>
  <c r="P61" i="3"/>
  <c r="P27" i="3"/>
  <c r="P62" i="3"/>
  <c r="P54" i="3"/>
  <c r="P49" i="3"/>
  <c r="P36" i="3"/>
  <c r="P56" i="3"/>
  <c r="P22" i="3"/>
  <c r="P35" i="3"/>
  <c r="P46" i="3"/>
  <c r="O29" i="5"/>
  <c r="N29" i="5"/>
  <c r="O34" i="5"/>
  <c r="R34" i="5" s="1"/>
  <c r="O33" i="5"/>
  <c r="R33" i="5" s="1"/>
  <c r="O31" i="5"/>
  <c r="R31" i="5" s="1"/>
  <c r="D29" i="7"/>
  <c r="N14" i="5"/>
  <c r="N9" i="5"/>
  <c r="N8" i="5"/>
  <c r="E46" i="10"/>
  <c r="P7" i="4"/>
  <c r="C37" i="5"/>
  <c r="O8" i="5"/>
  <c r="F46" i="10"/>
  <c r="H20" i="12"/>
  <c r="J19" i="4"/>
  <c r="G20" i="12"/>
  <c r="J20" i="12"/>
  <c r="J37" i="5"/>
  <c r="L38" i="5" s="1"/>
  <c r="I36" i="4"/>
  <c r="I37" i="5"/>
  <c r="H36" i="4"/>
  <c r="F24" i="7"/>
  <c r="F28" i="7" s="1"/>
  <c r="H46" i="10"/>
  <c r="L20" i="12"/>
  <c r="D20" i="12"/>
  <c r="H37" i="5"/>
  <c r="K46" i="11"/>
  <c r="K20" i="12"/>
  <c r="F36" i="4"/>
  <c r="E36" i="4"/>
  <c r="G36" i="4"/>
  <c r="C7" i="15" s="1"/>
  <c r="J6" i="4"/>
  <c r="L6" i="4" s="1"/>
  <c r="N6" i="4" s="1"/>
  <c r="O13" i="5"/>
  <c r="R13" i="5" s="1"/>
  <c r="K37" i="5"/>
  <c r="L39" i="5" s="1"/>
  <c r="O24" i="5"/>
  <c r="R24" i="5" s="1"/>
  <c r="C6" i="12"/>
  <c r="C12" i="12"/>
  <c r="O14" i="5"/>
  <c r="D46" i="10"/>
  <c r="G37" i="5"/>
  <c r="K46" i="10"/>
  <c r="L35" i="4"/>
  <c r="N35" i="4" s="1"/>
  <c r="P35" i="4" s="1"/>
  <c r="D32" i="7"/>
  <c r="D31" i="7"/>
  <c r="D30" i="7"/>
  <c r="P34" i="3"/>
  <c r="P29" i="3"/>
  <c r="P20" i="3"/>
  <c r="L17" i="4"/>
  <c r="N17" i="4" s="1"/>
  <c r="P17" i="4" s="1"/>
  <c r="L11" i="4"/>
  <c r="N11" i="4" s="1"/>
  <c r="P11" i="4" s="1"/>
  <c r="C36" i="4"/>
  <c r="P43" i="3"/>
  <c r="P17" i="3"/>
  <c r="P25" i="3"/>
  <c r="P13" i="3"/>
  <c r="D37" i="5"/>
  <c r="F37" i="5"/>
  <c r="E37" i="5"/>
  <c r="C46" i="11" s="1"/>
  <c r="D36" i="4"/>
  <c r="C18" i="15"/>
  <c r="O36" i="5"/>
  <c r="R36" i="5" s="1"/>
  <c r="A2" i="16"/>
  <c r="C2" i="16" s="1"/>
  <c r="L32" i="5"/>
  <c r="N32" i="5" s="1"/>
  <c r="A3" i="16"/>
  <c r="C3" i="16" s="1"/>
  <c r="C49" i="9"/>
  <c r="I46" i="10"/>
  <c r="J46" i="11"/>
  <c r="O15" i="5"/>
  <c r="R15" i="5" s="1"/>
  <c r="P47" i="3"/>
  <c r="P24" i="3"/>
  <c r="L46" i="10"/>
  <c r="H46" i="11"/>
  <c r="L46" i="11"/>
  <c r="O23" i="5"/>
  <c r="R23" i="5" s="1"/>
  <c r="O9" i="5"/>
  <c r="O11" i="5"/>
  <c r="R11" i="5" s="1"/>
  <c r="O17" i="5"/>
  <c r="R17" i="5" s="1"/>
  <c r="P23" i="3"/>
  <c r="P18" i="3"/>
  <c r="G24" i="7"/>
  <c r="C32" i="8"/>
  <c r="O16" i="5"/>
  <c r="R16" i="5" s="1"/>
  <c r="L20" i="5"/>
  <c r="O26" i="5"/>
  <c r="O27" i="5"/>
  <c r="R27" i="5" s="1"/>
  <c r="J31" i="4"/>
  <c r="L31" i="4" s="1"/>
  <c r="N31" i="4" s="1"/>
  <c r="L9" i="4"/>
  <c r="N9" i="4" s="1"/>
  <c r="P9" i="4" s="1"/>
  <c r="P21" i="3"/>
  <c r="L19" i="4"/>
  <c r="N19" i="4" s="1"/>
  <c r="P31" i="3"/>
  <c r="P16" i="3"/>
  <c r="P7" i="3"/>
  <c r="P38" i="3"/>
  <c r="P48" i="3"/>
  <c r="D24" i="7"/>
  <c r="J24" i="7" s="1"/>
  <c r="C29" i="6"/>
  <c r="P42" i="3"/>
  <c r="P26" i="3"/>
  <c r="G46" i="11"/>
  <c r="G46" i="10"/>
  <c r="F46" i="11"/>
  <c r="E24" i="7"/>
  <c r="E28" i="7" s="1"/>
  <c r="J46" i="10"/>
  <c r="P30" i="3"/>
  <c r="L7" i="5"/>
  <c r="D47" i="11" l="1"/>
  <c r="D49" i="11" s="1"/>
  <c r="R8" i="5"/>
  <c r="O20" i="5"/>
  <c r="R20" i="5" s="1"/>
  <c r="R26" i="5"/>
  <c r="R9" i="5"/>
  <c r="N20" i="5"/>
  <c r="R14" i="5"/>
  <c r="R29" i="5"/>
  <c r="O32" i="5"/>
  <c r="R32" i="5" s="1"/>
  <c r="C6" i="15"/>
  <c r="O7" i="5"/>
  <c r="R7" i="5" s="1"/>
  <c r="J37" i="4"/>
  <c r="D28" i="7"/>
  <c r="A9" i="16"/>
  <c r="C9" i="16" s="1"/>
  <c r="C17" i="15"/>
  <c r="C20" i="12"/>
  <c r="F21" i="12" s="1"/>
  <c r="F23" i="12" s="1"/>
  <c r="N7" i="5"/>
  <c r="C46" i="10"/>
  <c r="K47" i="10" s="1"/>
  <c r="K49" i="10" s="1"/>
  <c r="E47" i="11"/>
  <c r="E49" i="11" s="1"/>
  <c r="G47" i="11"/>
  <c r="G49" i="11" s="1"/>
  <c r="J47" i="11"/>
  <c r="J49" i="11" s="1"/>
  <c r="H47" i="11"/>
  <c r="H49" i="11" s="1"/>
  <c r="I47" i="11"/>
  <c r="I49" i="11" s="1"/>
  <c r="K47" i="11"/>
  <c r="K49" i="11" s="1"/>
  <c r="L47" i="11"/>
  <c r="L49" i="11" s="1"/>
  <c r="F47" i="11"/>
  <c r="F49" i="11" s="1"/>
  <c r="J36" i="4"/>
  <c r="L36" i="4" s="1"/>
  <c r="N36" i="4" s="1"/>
  <c r="P66" i="3"/>
  <c r="L37" i="5"/>
  <c r="C16" i="15" l="1"/>
  <c r="N37" i="5"/>
  <c r="P6" i="3"/>
  <c r="H47" i="10"/>
  <c r="H49" i="10" s="1"/>
  <c r="D47" i="10"/>
  <c r="D49" i="10" s="1"/>
  <c r="E21" i="12"/>
  <c r="E23" i="12" s="1"/>
  <c r="L47" i="10"/>
  <c r="L49" i="10" s="1"/>
  <c r="I47" i="10"/>
  <c r="I49" i="10" s="1"/>
  <c r="F47" i="10"/>
  <c r="F49" i="10" s="1"/>
  <c r="J47" i="10"/>
  <c r="J49" i="10" s="1"/>
  <c r="E47" i="10"/>
  <c r="E49" i="10" s="1"/>
  <c r="G47" i="10"/>
  <c r="G49" i="10" s="1"/>
  <c r="L21" i="12"/>
  <c r="L23" i="12" s="1"/>
  <c r="K21" i="12"/>
  <c r="K23" i="12" s="1"/>
  <c r="D21" i="12"/>
  <c r="D23" i="12" s="1"/>
  <c r="J21" i="12"/>
  <c r="J23" i="12" s="1"/>
  <c r="G21" i="12"/>
  <c r="G23" i="12" s="1"/>
  <c r="I21" i="12"/>
  <c r="I23" i="12" s="1"/>
  <c r="H21" i="12"/>
  <c r="H23" i="12" s="1"/>
  <c r="A5" i="16"/>
  <c r="C5" i="16" s="1"/>
  <c r="A4" i="16"/>
  <c r="C4" i="16" s="1"/>
  <c r="A7" i="16"/>
  <c r="C7" i="16" s="1"/>
  <c r="J38" i="4"/>
  <c r="L41" i="5"/>
  <c r="O37" i="5"/>
  <c r="R37" i="5" s="1"/>
  <c r="A8" i="16" l="1"/>
  <c r="C8" i="16" s="1"/>
  <c r="A6" i="16" l="1"/>
  <c r="C6" i="16" s="1"/>
  <c r="C20" i="7" l="1"/>
  <c r="C24" i="7" l="1"/>
  <c r="I23" i="7" s="1"/>
  <c r="A10" i="16"/>
  <c r="C10" i="16" s="1"/>
</calcChain>
</file>

<file path=xl/sharedStrings.xml><?xml version="1.0" encoding="utf-8"?>
<sst xmlns="http://schemas.openxmlformats.org/spreadsheetml/2006/main" count="1204" uniqueCount="740">
  <si>
    <t>Sluten primärvård</t>
  </si>
  <si>
    <t>Primärvårdsansluten hemsjukvård</t>
  </si>
  <si>
    <t>Specialiserad somatisk vård</t>
  </si>
  <si>
    <t>Specialiserad psykiatrisk vård</t>
  </si>
  <si>
    <t>Tandvård</t>
  </si>
  <si>
    <t>Allmäntandvård vuxna</t>
  </si>
  <si>
    <t>Ambulans- och sjuktransporter</t>
  </si>
  <si>
    <t>Social verksamhet</t>
  </si>
  <si>
    <t>Högskoleverksamhet</t>
  </si>
  <si>
    <t>Gymnasieverksamhet</t>
  </si>
  <si>
    <t>Folkhögskolverksamhet</t>
  </si>
  <si>
    <t>Kultur</t>
  </si>
  <si>
    <t>Teater- och musikverksamhet</t>
  </si>
  <si>
    <t>Trafik och infrastruktur</t>
  </si>
  <si>
    <t>Trafik</t>
  </si>
  <si>
    <t>Infrastuktur</t>
  </si>
  <si>
    <t>Allmän regional verksamhet</t>
  </si>
  <si>
    <t>Näringsliv och turism</t>
  </si>
  <si>
    <t>Interregional och internationell samverkan</t>
  </si>
  <si>
    <t>35-36</t>
  </si>
  <si>
    <t>av tjänster</t>
  </si>
  <si>
    <t>Erhållna</t>
  </si>
  <si>
    <t>bidrag</t>
  </si>
  <si>
    <t xml:space="preserve">Övriga </t>
  </si>
  <si>
    <t>intäkter</t>
  </si>
  <si>
    <t>SUMMA</t>
  </si>
  <si>
    <t>personal</t>
  </si>
  <si>
    <t>50-54</t>
  </si>
  <si>
    <t xml:space="preserve">Köp av </t>
  </si>
  <si>
    <t>Lämnade</t>
  </si>
  <si>
    <t>av material</t>
  </si>
  <si>
    <t>och varor</t>
  </si>
  <si>
    <t>DELOMRÅDEN</t>
  </si>
  <si>
    <t>Utbildning</t>
  </si>
  <si>
    <t>Specialisttandvård</t>
  </si>
  <si>
    <t>Övrig hälso- och sjukvård</t>
  </si>
  <si>
    <t>Allmän service</t>
  </si>
  <si>
    <t xml:space="preserve">Fastighetsförvaltning </t>
  </si>
  <si>
    <t>Mödrahälsovård</t>
  </si>
  <si>
    <t>Barnhälsovård</t>
  </si>
  <si>
    <t>Primärvård</t>
  </si>
  <si>
    <t>kostnader</t>
  </si>
  <si>
    <t xml:space="preserve">   därav social verksamhet</t>
  </si>
  <si>
    <t xml:space="preserve">   därav trafik</t>
  </si>
  <si>
    <t>30</t>
  </si>
  <si>
    <t>303</t>
  </si>
  <si>
    <t>304</t>
  </si>
  <si>
    <t>305</t>
  </si>
  <si>
    <t>308</t>
  </si>
  <si>
    <t>Försäljning av verksamhet</t>
  </si>
  <si>
    <t>321</t>
  </si>
  <si>
    <t>Försäljning av tjänster</t>
  </si>
  <si>
    <t>351</t>
  </si>
  <si>
    <t>353</t>
  </si>
  <si>
    <t>Försäljning av material och varor</t>
  </si>
  <si>
    <t>37</t>
  </si>
  <si>
    <t>Erhållna bidrag</t>
  </si>
  <si>
    <t>38</t>
  </si>
  <si>
    <t>381</t>
  </si>
  <si>
    <t>382</t>
  </si>
  <si>
    <t>383</t>
  </si>
  <si>
    <t>389</t>
  </si>
  <si>
    <t>Övriga intäkter</t>
  </si>
  <si>
    <t>39</t>
  </si>
  <si>
    <t>397</t>
  </si>
  <si>
    <t xml:space="preserve">      varav primärvård</t>
  </si>
  <si>
    <t>Belopp</t>
  </si>
  <si>
    <t>KOSTNADER FÖR PERSONAL OCH FÖRTROENDEVALDA</t>
  </si>
  <si>
    <t>412</t>
  </si>
  <si>
    <t>Sociala och andra avgifter enligt lag och avtal</t>
  </si>
  <si>
    <t>Övriga personalkostnader</t>
  </si>
  <si>
    <t>KÖP AV VERKSAMHET, MATERIAL SAMT LÄMNADE BIDRAG</t>
  </si>
  <si>
    <t>5</t>
  </si>
  <si>
    <t xml:space="preserve">Köp av verksamhet </t>
  </si>
  <si>
    <t>55</t>
  </si>
  <si>
    <t>Läkemedel, sjukvårdsartiklar och medicinskt material</t>
  </si>
  <si>
    <t>56</t>
  </si>
  <si>
    <t>5631</t>
  </si>
  <si>
    <t>Material och varor</t>
  </si>
  <si>
    <t>57</t>
  </si>
  <si>
    <t>572</t>
  </si>
  <si>
    <t>Lämnade bidrag</t>
  </si>
  <si>
    <t>58</t>
  </si>
  <si>
    <t>6-7</t>
  </si>
  <si>
    <t>Lokal- och fastighetskostnader</t>
  </si>
  <si>
    <t>60</t>
  </si>
  <si>
    <t>607</t>
  </si>
  <si>
    <t>63</t>
  </si>
  <si>
    <t>Transporter och frakter</t>
  </si>
  <si>
    <t>67</t>
  </si>
  <si>
    <t>Resekostnader</t>
  </si>
  <si>
    <t>68</t>
  </si>
  <si>
    <t>Försäkringsavgifter och övriga riskkostnader</t>
  </si>
  <si>
    <t>73</t>
  </si>
  <si>
    <t>731</t>
  </si>
  <si>
    <t>78</t>
  </si>
  <si>
    <t xml:space="preserve">Interna
lokalhyror
</t>
  </si>
  <si>
    <t xml:space="preserve">      varav specialiserad somatisk vård</t>
  </si>
  <si>
    <t xml:space="preserve">      varav specialiserad psykiatrisk vård</t>
  </si>
  <si>
    <t>Totalt belopp</t>
  </si>
  <si>
    <t xml:space="preserve">Kommuner </t>
  </si>
  <si>
    <t>Stat</t>
  </si>
  <si>
    <t>individer</t>
  </si>
  <si>
    <t xml:space="preserve">   därav inköp av mark</t>
  </si>
  <si>
    <t>Privata</t>
  </si>
  <si>
    <t>vårdgivare</t>
  </si>
  <si>
    <t>Somatisk mottagningsverksamhet</t>
  </si>
  <si>
    <t>Somatisk dagsjukvård</t>
  </si>
  <si>
    <t xml:space="preserve">Somatisk sluten vård </t>
  </si>
  <si>
    <t xml:space="preserve">Psykiatrisk mottagningsverksamhet </t>
  </si>
  <si>
    <t>Psykiatrisk dagsjukvård</t>
  </si>
  <si>
    <t>Psykiatrisk sluten vård</t>
  </si>
  <si>
    <t>Folkhälsofrågor</t>
  </si>
  <si>
    <t>Lokal utveckling</t>
  </si>
  <si>
    <t>Politisk verksamhet avseende regional utveckling</t>
  </si>
  <si>
    <t>DVO-kod</t>
  </si>
  <si>
    <t xml:space="preserve">Somatisk hemsjukvård </t>
  </si>
  <si>
    <t xml:space="preserve">Psykiatrisk hemsjukvård </t>
  </si>
  <si>
    <t xml:space="preserve">Sjukresor </t>
  </si>
  <si>
    <t>Medicinsk service</t>
  </si>
  <si>
    <t>0-9</t>
  </si>
  <si>
    <t>Politisk verksamhet avseende hälso- och sjukvård</t>
  </si>
  <si>
    <t>Allmän regional utveckling</t>
  </si>
  <si>
    <t xml:space="preserve">   därav sluten primärvård</t>
  </si>
  <si>
    <t xml:space="preserve">   därav sluten somatisk vård</t>
  </si>
  <si>
    <t xml:space="preserve">   därav sluten psykiatrisk vård</t>
  </si>
  <si>
    <t>Tjänster</t>
  </si>
  <si>
    <t>65-70, 72</t>
  </si>
  <si>
    <t>debiterade</t>
  </si>
  <si>
    <t>Intern-</t>
  </si>
  <si>
    <t>inkl Gotland</t>
  </si>
  <si>
    <t xml:space="preserve">   därav folkhögskoleverksamhet</t>
  </si>
  <si>
    <t xml:space="preserve">   därav gymnasieverksamhet </t>
  </si>
  <si>
    <t xml:space="preserve">   därav högskoleverksamhet </t>
  </si>
  <si>
    <t>Lämnade bidrag (58)</t>
  </si>
  <si>
    <t>REGIONAL UTVECKLING, TOTALT</t>
  </si>
  <si>
    <t xml:space="preserve">Material </t>
  </si>
  <si>
    <t>HÄLSO- OCH SJUKVÅRD, TOTALT</t>
  </si>
  <si>
    <t>40-79</t>
  </si>
  <si>
    <t>30-39</t>
  </si>
  <si>
    <t>445-446</t>
  </si>
  <si>
    <t>080</t>
  </si>
  <si>
    <t>TOTALSUMMA PER KOLUMN</t>
  </si>
  <si>
    <t xml:space="preserve">TOTALSUMMA PER KOLUMN </t>
  </si>
  <si>
    <t>INTÄKTSSLAG</t>
  </si>
  <si>
    <t>KOSTNADSSLAG</t>
  </si>
  <si>
    <t>Kommunal-</t>
  </si>
  <si>
    <t>förbund</t>
  </si>
  <si>
    <t>inom KCR</t>
  </si>
  <si>
    <t>-  Interndebiterade kostnader</t>
  </si>
  <si>
    <t>Övrig primärvård</t>
  </si>
  <si>
    <t>6</t>
  </si>
  <si>
    <t>7</t>
  </si>
  <si>
    <t>8</t>
  </si>
  <si>
    <t>företag/</t>
  </si>
  <si>
    <t>Övrigt</t>
  </si>
  <si>
    <t>-  Interndebiterade intäkter</t>
  </si>
  <si>
    <t xml:space="preserve">FoU avseende hälso- och sjukvård </t>
  </si>
  <si>
    <t>FoU avseende regional utveckling</t>
  </si>
  <si>
    <t xml:space="preserve">   därav FoU avseende regional utveckling</t>
  </si>
  <si>
    <t xml:space="preserve">   därav FoU avseende hälso- och sjukvård </t>
  </si>
  <si>
    <t>Politisk verksamhet</t>
  </si>
  <si>
    <t>910-920</t>
  </si>
  <si>
    <t xml:space="preserve"> + Pensionsutbetalningar avseende pensionsförmåner intjänade t o m 1997 (konto 446) samt tillhörande löneskatt</t>
  </si>
  <si>
    <t xml:space="preserve"> - Interna ränteintäkter</t>
  </si>
  <si>
    <t>Köp av verksamhet (50-54)</t>
  </si>
  <si>
    <t>internräntor</t>
  </si>
  <si>
    <t>31-33</t>
  </si>
  <si>
    <t>Försäljning av verksamhet (31-33)</t>
  </si>
  <si>
    <t>därav läkemedelskostnader</t>
  </si>
  <si>
    <t>940-980</t>
  </si>
  <si>
    <t xml:space="preserve">Specialisttandvård </t>
  </si>
  <si>
    <t xml:space="preserve">inom förmånen </t>
  </si>
  <si>
    <t xml:space="preserve"> på rekvisiton </t>
  </si>
  <si>
    <t>Verksamhetens nettokostnader i resultaträkningen</t>
  </si>
  <si>
    <t>kostnad</t>
  </si>
  <si>
    <t>Kaptitaltjänst-kostnader (avskrivningar           +  interna räntor)</t>
  </si>
  <si>
    <t>i egen KCR</t>
  </si>
  <si>
    <t>0</t>
  </si>
  <si>
    <t>1</t>
  </si>
  <si>
    <t>2</t>
  </si>
  <si>
    <t>3</t>
  </si>
  <si>
    <t>4</t>
  </si>
  <si>
    <t>110</t>
  </si>
  <si>
    <t>120</t>
  </si>
  <si>
    <t>160</t>
  </si>
  <si>
    <t>180</t>
  </si>
  <si>
    <t>210</t>
  </si>
  <si>
    <t>220</t>
  </si>
  <si>
    <t>260</t>
  </si>
  <si>
    <t>280</t>
  </si>
  <si>
    <t>310</t>
  </si>
  <si>
    <t>320</t>
  </si>
  <si>
    <t>330</t>
  </si>
  <si>
    <t>340</t>
  </si>
  <si>
    <t>410</t>
  </si>
  <si>
    <t>420</t>
  </si>
  <si>
    <t>430</t>
  </si>
  <si>
    <t>440</t>
  </si>
  <si>
    <t>450</t>
  </si>
  <si>
    <t>470</t>
  </si>
  <si>
    <t>490</t>
  </si>
  <si>
    <t>499</t>
  </si>
  <si>
    <t>910</t>
  </si>
  <si>
    <t>510</t>
  </si>
  <si>
    <t>520</t>
  </si>
  <si>
    <t>530</t>
  </si>
  <si>
    <t>590</t>
  </si>
  <si>
    <t>610</t>
  </si>
  <si>
    <t>620</t>
  </si>
  <si>
    <t>690</t>
  </si>
  <si>
    <t>710</t>
  </si>
  <si>
    <t>750</t>
  </si>
  <si>
    <t>810</t>
  </si>
  <si>
    <t>820</t>
  </si>
  <si>
    <t>830</t>
  </si>
  <si>
    <t>870</t>
  </si>
  <si>
    <t>890</t>
  </si>
  <si>
    <t>920</t>
  </si>
  <si>
    <t>940</t>
  </si>
  <si>
    <t>960</t>
  </si>
  <si>
    <t>980</t>
  </si>
  <si>
    <t>Investerings-</t>
  </si>
  <si>
    <t>301</t>
  </si>
  <si>
    <t>558</t>
  </si>
  <si>
    <t>563</t>
  </si>
  <si>
    <t>015</t>
  </si>
  <si>
    <t>020</t>
  </si>
  <si>
    <t>025</t>
  </si>
  <si>
    <t>060</t>
  </si>
  <si>
    <t>090</t>
  </si>
  <si>
    <t>0-4</t>
  </si>
  <si>
    <t>5-8</t>
  </si>
  <si>
    <t>Int_010</t>
  </si>
  <si>
    <t>Int_020</t>
  </si>
  <si>
    <t>Putb_030</t>
  </si>
  <si>
    <t>Putb_010</t>
  </si>
  <si>
    <t>Vnkost_010</t>
  </si>
  <si>
    <t>Vint_020</t>
  </si>
  <si>
    <t>Kost_030</t>
  </si>
  <si>
    <t>Vnkost_030</t>
  </si>
  <si>
    <t xml:space="preserve">0-4 </t>
  </si>
  <si>
    <t>Sum_050</t>
  </si>
  <si>
    <t>Sum_051</t>
  </si>
  <si>
    <t>Sum_052</t>
  </si>
  <si>
    <t>Prim_060</t>
  </si>
  <si>
    <t>SpecS_060</t>
  </si>
  <si>
    <t>SpecP_060</t>
  </si>
  <si>
    <t>Alf_060</t>
  </si>
  <si>
    <t>Inh555</t>
  </si>
  <si>
    <r>
      <t>DVO-kod</t>
    </r>
    <r>
      <rPr>
        <b/>
        <sz val="9"/>
        <rFont val="Arial"/>
        <family val="2"/>
      </rPr>
      <t xml:space="preserve">     </t>
    </r>
  </si>
  <si>
    <t>388</t>
  </si>
  <si>
    <t>Ovr_6_7</t>
  </si>
  <si>
    <t xml:space="preserve">      varav inkontinensartiklar</t>
  </si>
  <si>
    <t>735,738</t>
  </si>
  <si>
    <t>byggnader och mark</t>
  </si>
  <si>
    <t>Externa intäkter</t>
  </si>
  <si>
    <t>Förändring,</t>
  </si>
  <si>
    <t>procent</t>
  </si>
  <si>
    <t>enl flik 2 &amp; 7</t>
  </si>
  <si>
    <t>enl flik 3</t>
  </si>
  <si>
    <t>5611, 5612, 5613</t>
  </si>
  <si>
    <t>Allmänläkarvård inkl. jourverksamhet</t>
  </si>
  <si>
    <t>641</t>
  </si>
  <si>
    <t>Förbrukningsinventarier</t>
  </si>
  <si>
    <t xml:space="preserve">DVO-kod    </t>
  </si>
  <si>
    <t>Kontroller</t>
  </si>
  <si>
    <t>läkemedel inom förmånen</t>
  </si>
  <si>
    <t>Utbildning, totalt</t>
  </si>
  <si>
    <t>Kommentarer hälso- och sjukvård</t>
  </si>
  <si>
    <t>Kommentarer regional utveckling</t>
  </si>
  <si>
    <t>010</t>
  </si>
  <si>
    <t>030</t>
  </si>
  <si>
    <t>Sjuksköterskevård inkl. jourverksamhet</t>
  </si>
  <si>
    <t>utgifter i materiella tillgångar</t>
  </si>
  <si>
    <t xml:space="preserve">   därav leasing</t>
  </si>
  <si>
    <t>Utlandet</t>
  </si>
  <si>
    <t>Fördelade</t>
  </si>
  <si>
    <t xml:space="preserve">från </t>
  </si>
  <si>
    <t xml:space="preserve">kostnader </t>
  </si>
  <si>
    <t>Fkost_030</t>
  </si>
  <si>
    <t xml:space="preserve">Jämförelsestörande poster </t>
  </si>
  <si>
    <t>BRUTTO-</t>
  </si>
  <si>
    <t>INTÄKT</t>
  </si>
  <si>
    <t>KOSTNAD</t>
  </si>
  <si>
    <t xml:space="preserve">SUMMA VERKSAMHETENS INTÄKTER </t>
  </si>
  <si>
    <t>Kommentarer jämförelsestörande poster</t>
  </si>
  <si>
    <t>verksamheter</t>
  </si>
  <si>
    <t>service-</t>
  </si>
  <si>
    <t>Serviceverksamheter</t>
  </si>
  <si>
    <t>Jamf</t>
  </si>
  <si>
    <t>leas</t>
  </si>
  <si>
    <t>-  Fördelade kostnader från serviceverksamheter</t>
  </si>
  <si>
    <t>k_8_ford</t>
  </si>
  <si>
    <t>k_9a_ford</t>
  </si>
  <si>
    <t>k_9b_ford</t>
  </si>
  <si>
    <t xml:space="preserve">DVO-kod </t>
  </si>
  <si>
    <t>k_10_(38)</t>
  </si>
  <si>
    <t>k_10_(55)</t>
  </si>
  <si>
    <t>k_10_(555)</t>
  </si>
  <si>
    <t>Kontroller mot föregående år</t>
  </si>
  <si>
    <t>k2_10_(55)</t>
  </si>
  <si>
    <t>k2_10_(555)</t>
  </si>
  <si>
    <t>k2_8_ford</t>
  </si>
  <si>
    <t>k2_9a_ford</t>
  </si>
  <si>
    <t>k2_9b_ford</t>
  </si>
  <si>
    <t>Flik 1  Nettokostnader per delområde, miljoner kronor</t>
  </si>
  <si>
    <t>Flik 2 Driftredovisning intäkter, miljoner kronor</t>
  </si>
  <si>
    <t>Flik 3 Driftredovisning kostnader, miljoner kronor</t>
  </si>
  <si>
    <t xml:space="preserve">Flik 4 Kapitaltjänstkostnader, lokalhyror och hyresintäkter, miljoner kronor  </t>
  </si>
  <si>
    <t>Flik 5  Investeringsredovisning, miljoner kronor</t>
  </si>
  <si>
    <t xml:space="preserve">Flik 6  Specificering av verksamhetsintäkter, miljoner kronor </t>
  </si>
  <si>
    <t xml:space="preserve">Flik 7  Specificering av verksamhetskostnader, miljoner kronor </t>
  </si>
  <si>
    <t>Flik 8  Motpartredovisning, försäljning av verksamhet, miljoner kronor</t>
  </si>
  <si>
    <t>Flik 9a  Motpartsredovisning, köp av verksamhet, miljoner kronor</t>
  </si>
  <si>
    <t>Flik 9b  Motpartsredovisning, lämnade bidrag, miljoner kronor</t>
  </si>
  <si>
    <t>kr/invånare</t>
  </si>
  <si>
    <t>(5611, 5612, 5613)</t>
  </si>
  <si>
    <t>581</t>
  </si>
  <si>
    <t>5811</t>
  </si>
  <si>
    <t>5812</t>
  </si>
  <si>
    <t>Primärvård, totalt</t>
  </si>
  <si>
    <t>Specialiserad somatisk vård, totalt</t>
  </si>
  <si>
    <t>Specialiserad psykiatrisk vård, totalt</t>
  </si>
  <si>
    <t xml:space="preserve">Tandvård, totalt (exkl moms) </t>
  </si>
  <si>
    <t>Övrig hälso- och sjukvård, totalt</t>
  </si>
  <si>
    <t>(31-33)</t>
  </si>
  <si>
    <t>(35-36)</t>
  </si>
  <si>
    <t>(37)</t>
  </si>
  <si>
    <t>(38)</t>
  </si>
  <si>
    <t>(39)</t>
  </si>
  <si>
    <t>(30)</t>
  </si>
  <si>
    <t>SERVICEVERKSAMHETER, TOTALT</t>
  </si>
  <si>
    <t xml:space="preserve">SERVICEVERKSAMHETER, TOTALT </t>
  </si>
  <si>
    <t xml:space="preserve">medicintekn. utrustning </t>
  </si>
  <si>
    <t xml:space="preserve">   därav inköp av byggnader</t>
  </si>
  <si>
    <t>Patientavgifter,</t>
  </si>
  <si>
    <t>och andra avgifter</t>
  </si>
  <si>
    <t>Försäljning</t>
  </si>
  <si>
    <t>HÄLSO-OCH SJUKVÅRD, TOTALT</t>
  </si>
  <si>
    <t>(50-54)</t>
  </si>
  <si>
    <t>(58)</t>
  </si>
  <si>
    <t xml:space="preserve">(56-57, </t>
  </si>
  <si>
    <t>63-64)</t>
  </si>
  <si>
    <t xml:space="preserve">(55, 60, 62, </t>
  </si>
  <si>
    <t>73, 75-76)</t>
  </si>
  <si>
    <t>Externa kostnader</t>
  </si>
  <si>
    <t>eget åtagande</t>
  </si>
  <si>
    <t xml:space="preserve">Kostnad för </t>
  </si>
  <si>
    <t xml:space="preserve">Externa
lokalhyror
(601)
</t>
  </si>
  <si>
    <t>(40-41, 43</t>
  </si>
  <si>
    <t>SERVICEVERKSAMHETER , TOTALT</t>
  </si>
  <si>
    <t xml:space="preserve">Pensionskostnader </t>
  </si>
  <si>
    <t>Hushåll och</t>
  </si>
  <si>
    <t>Tandvård, totalt</t>
  </si>
  <si>
    <t xml:space="preserve">Erhållna bidrag </t>
  </si>
  <si>
    <t>tillgångar</t>
  </si>
  <si>
    <t>DVO-</t>
  </si>
  <si>
    <t>kod</t>
  </si>
  <si>
    <t>Verksamhetens kostnader (inkl. avskrivningar)</t>
  </si>
  <si>
    <t>Allmän regional utveckling, totalt</t>
  </si>
  <si>
    <t>Summa läkemedelskostnader</t>
  </si>
  <si>
    <t>SUMMA DELOMRÅDEN</t>
  </si>
  <si>
    <t>inkl.</t>
  </si>
  <si>
    <t>Övr kostnad</t>
  </si>
  <si>
    <t>Tandvård, exkl moms</t>
  </si>
  <si>
    <t xml:space="preserve">Externa hyres-intäkter
för fastigheter (364)
</t>
  </si>
  <si>
    <t>Lön arbetad och ej arbetad tid samt kostnadsersättningar och naturaförmån</t>
  </si>
  <si>
    <t xml:space="preserve">Flik 10  MOTPARTSREDOVISNING, vissa konton, miljoner kronor </t>
  </si>
  <si>
    <t xml:space="preserve">   därav inhyrd personal (555)</t>
  </si>
  <si>
    <t>av verksam-</t>
  </si>
  <si>
    <t>het</t>
  </si>
  <si>
    <t>stiftelser</t>
  </si>
  <si>
    <t>ningar och</t>
  </si>
  <si>
    <t>Ideella före-</t>
  </si>
  <si>
    <t xml:space="preserve">ningar och </t>
  </si>
  <si>
    <t>k_10_(35-36)</t>
  </si>
  <si>
    <t>k2_10_(35-36)</t>
  </si>
  <si>
    <t>k2_10_(38)</t>
  </si>
  <si>
    <t xml:space="preserve"> därav försäkringspremier</t>
  </si>
  <si>
    <t xml:space="preserve"> därav kundförluster och förluster på kortfristiga fordringar</t>
  </si>
  <si>
    <t xml:space="preserve"> därav reparation och underhåll av fastigheter och lokaler</t>
  </si>
  <si>
    <t xml:space="preserve"> därav livsmedel och övriga råvaror</t>
  </si>
  <si>
    <t xml:space="preserve"> därav sjukvårdsartiklar och medicinskt material</t>
  </si>
  <si>
    <t xml:space="preserve"> därav förändring av pensionsavsättning</t>
  </si>
  <si>
    <t xml:space="preserve"> därav sjuklön</t>
  </si>
  <si>
    <t xml:space="preserve">   därav öppen vård</t>
  </si>
  <si>
    <t xml:space="preserve"> därav sluten vård</t>
  </si>
  <si>
    <t xml:space="preserve"> därav tandvård</t>
  </si>
  <si>
    <t xml:space="preserve"> därav hemsjukvård med mera</t>
  </si>
  <si>
    <t xml:space="preserve"> därav övriga avgifter</t>
  </si>
  <si>
    <t xml:space="preserve"> därav tandvårdsersättningar från försäkringskassan</t>
  </si>
  <si>
    <t xml:space="preserve"> därav laboratorietjänster</t>
  </si>
  <si>
    <t xml:space="preserve"> därav medicintekniska tjänster</t>
  </si>
  <si>
    <t xml:space="preserve"> därav EU-bidrag  </t>
  </si>
  <si>
    <t>Övrigt enligt konto 62, 64 (exkl. 641), 65-66, 69, 70, 72, 75, 76</t>
  </si>
  <si>
    <t>43x1,46</t>
  </si>
  <si>
    <t>Löner (exkl</t>
  </si>
  <si>
    <t>verksamhet</t>
  </si>
  <si>
    <t>Allmänläkarvård (inkl. jourverksamhet)</t>
  </si>
  <si>
    <t>Sjuksköterskevård (inkl. jourverksamhet)</t>
  </si>
  <si>
    <t>övriga materiella tillgångar</t>
  </si>
  <si>
    <t>därav</t>
  </si>
  <si>
    <t xml:space="preserve">  därav färdtjänst</t>
  </si>
  <si>
    <t>710_1</t>
  </si>
  <si>
    <t xml:space="preserve">       varav färdtjänst</t>
  </si>
  <si>
    <t>73_borg</t>
  </si>
  <si>
    <t>Kultur, totalt</t>
  </si>
  <si>
    <t>Trafik och infrastruktur, totalt</t>
  </si>
  <si>
    <t xml:space="preserve"> därav läkemedel m.m. (utanför läkemedelsförmånen) inkl. läkemedelsrabatt</t>
  </si>
  <si>
    <t xml:space="preserve"> därav läkemedel, förbrukningsart,speciallivsmedel inom läkemedelsförmånen</t>
  </si>
  <si>
    <t>Fysioterapi och arbetsterapi</t>
  </si>
  <si>
    <t xml:space="preserve"> därav bidrag till infrastruktur</t>
  </si>
  <si>
    <t xml:space="preserve"> därav avgiftsbestämd ålderspension</t>
  </si>
  <si>
    <t>Funktionshinder- och hjälpmedelsverksamhet</t>
  </si>
  <si>
    <t xml:space="preserve">    därav funktionshinder- och hjälpmedelsverksamhet</t>
  </si>
  <si>
    <t xml:space="preserve">Nettokostnader </t>
  </si>
  <si>
    <t xml:space="preserve">Nettokostnader exkl </t>
  </si>
  <si>
    <t>Politisk verksamhet avs. hälso- och sjukvård</t>
  </si>
  <si>
    <t>Politisk verksamhet avs. regional utveckling</t>
  </si>
  <si>
    <t>Produktions-</t>
  </si>
  <si>
    <t xml:space="preserve">       varav ALF-medel</t>
  </si>
  <si>
    <t xml:space="preserve">  därav sluten psykiatrisk vård</t>
  </si>
  <si>
    <t xml:space="preserve">   varav kostnadsföring av bidrag till infrastruktur</t>
  </si>
  <si>
    <t xml:space="preserve">   varav upplösning av aktiverat bidrag till infrastruktur</t>
  </si>
  <si>
    <t xml:space="preserve"> därav biljettintäkter, trafiken</t>
  </si>
  <si>
    <t xml:space="preserve">   därav funktionshinder- och hjälpmedelsverksamhet</t>
  </si>
  <si>
    <t>trafikantavgifter</t>
  </si>
  <si>
    <t>Övrig utbildningsverksamhet</t>
  </si>
  <si>
    <t>Övrig allmän regional utveckling</t>
  </si>
  <si>
    <t xml:space="preserve"> därav övriga bidrag</t>
  </si>
  <si>
    <t>1. Nettokostnader!H82</t>
  </si>
  <si>
    <t>1. Nettokostnader!H83</t>
  </si>
  <si>
    <t>1. Nettokostnader!H84</t>
  </si>
  <si>
    <t>1. Nettokostnader!E78</t>
  </si>
  <si>
    <t>2. Drift.  intäkter!L50</t>
  </si>
  <si>
    <t>2. Drift.  intäkter!L47</t>
  </si>
  <si>
    <t>3. Drift. kostnader!N53</t>
  </si>
  <si>
    <t>3. Drift. kostnader!N50</t>
  </si>
  <si>
    <t>5. Investeringar!J36</t>
  </si>
  <si>
    <t>Verksamhetens intäkter (exkl. interna intäkter)</t>
  </si>
  <si>
    <t>(78-79)</t>
  </si>
  <si>
    <t>Avskrivning, ned-</t>
  </si>
  <si>
    <t>etc. av anläggnings-</t>
  </si>
  <si>
    <t xml:space="preserve">skrivning o återföring </t>
  </si>
  <si>
    <t>795</t>
  </si>
  <si>
    <t>796</t>
  </si>
  <si>
    <t xml:space="preserve"> därav infriad borgen för lån</t>
  </si>
  <si>
    <t xml:space="preserve"> därav smittskyddsläkemedel</t>
  </si>
  <si>
    <t>5617</t>
  </si>
  <si>
    <t>5618</t>
  </si>
  <si>
    <t>Museiverksamhet</t>
  </si>
  <si>
    <t>koll</t>
  </si>
  <si>
    <t>Patientavgifter, trafikantavgifter och 
andra avgifter</t>
  </si>
  <si>
    <t xml:space="preserve">   därav investeringsbidrag från staten o statl.myndigheter</t>
  </si>
  <si>
    <t xml:space="preserve">   därav investeringsbidrag från EU</t>
  </si>
  <si>
    <t>79 exkl.795,796</t>
  </si>
  <si>
    <t>Köp av verksamhetsanknutna tjänster samt inhyrd personal</t>
  </si>
  <si>
    <t>Köp av verksamhetsanknutna tjänster</t>
  </si>
  <si>
    <t>skattefri ers.)</t>
  </si>
  <si>
    <t xml:space="preserve">exkl 43x1, </t>
  </si>
  <si>
    <t>del av 491)</t>
  </si>
  <si>
    <t>(43x1,44-46</t>
  </si>
  <si>
    <t>exkl 446,</t>
  </si>
  <si>
    <t xml:space="preserve">del av 491) </t>
  </si>
  <si>
    <t xml:space="preserve"> därav vinst vid avyttring av mark och byggnader</t>
  </si>
  <si>
    <t>Regioner</t>
  </si>
  <si>
    <t>Regionägda</t>
  </si>
  <si>
    <t>företag</t>
  </si>
  <si>
    <t>5615</t>
  </si>
  <si>
    <t>(5615)</t>
  </si>
  <si>
    <t xml:space="preserve"> därav offentliga investeringsbidrag</t>
  </si>
  <si>
    <t>491</t>
  </si>
  <si>
    <t>44</t>
  </si>
  <si>
    <t>4411</t>
  </si>
  <si>
    <t>442</t>
  </si>
  <si>
    <t>45</t>
  </si>
  <si>
    <t>Aktivering av eget arbete vid utveckling av anläggningstillgångar</t>
  </si>
  <si>
    <t>40-41,43exkl43x1</t>
  </si>
  <si>
    <t xml:space="preserve">   därav investeringsinkomster från företag</t>
  </si>
  <si>
    <t xml:space="preserve">   därav övriga investeringsinkomster</t>
  </si>
  <si>
    <t>Investeringsinkomster som utbetalats till regionen eller som regionen erhållit, under året</t>
  </si>
  <si>
    <t>Övrig kulturverksamhet</t>
  </si>
  <si>
    <t>Nedskrivning av anläggningstillgångar</t>
  </si>
  <si>
    <t>Återföring av nedskrivning av anläggningstillgångar</t>
  </si>
  <si>
    <t xml:space="preserve"> därav riktade statsbidrag och kostnadsersättningar, ej inv.</t>
  </si>
  <si>
    <t xml:space="preserve"> därav personalanknutna bidrag och ersättningar</t>
  </si>
  <si>
    <t xml:space="preserve">  därav dosdispensering och läkemedelsförsörjning (utanför läkemedelsförmånen)</t>
  </si>
  <si>
    <t>5581</t>
  </si>
  <si>
    <t>5585</t>
  </si>
  <si>
    <t xml:space="preserve">      varav dosdispensering inom öppenvård</t>
  </si>
  <si>
    <t xml:space="preserve">      varav apotekstjänst (läkemedelsförsörjning)</t>
  </si>
  <si>
    <t xml:space="preserve"> därav särsk. momsersättning vid köp av ej skattepl. verks.</t>
  </si>
  <si>
    <t xml:space="preserve"> därav pensionsutbetalningar </t>
  </si>
  <si>
    <t xml:space="preserve"> därav regionssubvention av läkemedel med mera</t>
  </si>
  <si>
    <t>ÖVRIGA VERKSAMHETSKOSTNADER</t>
  </si>
  <si>
    <t>Energi med mera</t>
  </si>
  <si>
    <t>Förlust vid avyttring och utrangering av anläggningstillgångar</t>
  </si>
  <si>
    <t xml:space="preserve">Allmäntandvård barn och ungdomar </t>
  </si>
  <si>
    <t>Inv. utgifter i immateriella tillg.</t>
  </si>
  <si>
    <t>Avskrivningar, exkl nedskrivningar</t>
  </si>
  <si>
    <t>SUMMA VERKSAMHETENS KOSTNADER (INKL. AVSKRIVNINGAR)</t>
  </si>
  <si>
    <t>Allmäntandvård barn och ungdomar</t>
  </si>
  <si>
    <t xml:space="preserve">Regionernas tandvårdsstöd </t>
  </si>
  <si>
    <t>Regionernas tandvårdsstöd</t>
  </si>
  <si>
    <t>Internt upparbetade (1012)</t>
  </si>
  <si>
    <t>Förvärvade (1022)</t>
  </si>
  <si>
    <t>Kommentarer minusbelopp</t>
  </si>
  <si>
    <t>Resultaträkning 2024, mnkr</t>
  </si>
  <si>
    <t>Rikstotal exkl Region Gotland</t>
  </si>
  <si>
    <t>R-BAS 2024</t>
  </si>
  <si>
    <t>Regionen</t>
  </si>
  <si>
    <t>Koncernen</t>
  </si>
  <si>
    <t xml:space="preserve">Verksamhetens intäkter </t>
  </si>
  <si>
    <t>30 - 39</t>
  </si>
  <si>
    <t xml:space="preserve">Verksamhetens  kostnader </t>
  </si>
  <si>
    <t>40 - 78</t>
  </si>
  <si>
    <t>40-76, 78</t>
  </si>
  <si>
    <t>Avskrivningar och nedskrivningar</t>
  </si>
  <si>
    <t>Verksamhetens nettokostnader</t>
  </si>
  <si>
    <t>nk</t>
  </si>
  <si>
    <t xml:space="preserve">Skatteintäkter </t>
  </si>
  <si>
    <t>Utjämningssystemet och generella statliga bidrag</t>
  </si>
  <si>
    <t>82-83</t>
  </si>
  <si>
    <t>821-825,83</t>
  </si>
  <si>
    <t>Verksamhetens resultat</t>
  </si>
  <si>
    <t>Finansiella intäkter</t>
  </si>
  <si>
    <t>Finansiella kostnader</t>
  </si>
  <si>
    <t>89_r</t>
  </si>
  <si>
    <t>Resultat efter finansiella poster</t>
  </si>
  <si>
    <t>Extraordinära poster</t>
  </si>
  <si>
    <t>87-88</t>
  </si>
  <si>
    <t xml:space="preserve">Årets resultat </t>
  </si>
  <si>
    <t>Följande jämförelsestörande poster ingår i Resultaträkningen ovan:</t>
  </si>
  <si>
    <t>Därav Jämförelsestörande intäkter inom kontogrupperna 30-39</t>
  </si>
  <si>
    <t xml:space="preserve">Därav Jämförelsestörande kostnader inom kontogrupperna 40-78  </t>
  </si>
  <si>
    <t>Därav Jämförelsestörande av-/nedskrivningar inom kontogrupp 79</t>
  </si>
  <si>
    <t>Därav Jämförelsestörande finansiella intäkter inom kontogrupp 84</t>
  </si>
  <si>
    <t>Därav Jämförelsestörande finansiella kostnader inom kontogrupp 85</t>
  </si>
  <si>
    <t>Specificering av pensionskostnader</t>
  </si>
  <si>
    <t>Pensionsutbetalningar (exkl löneskatt) intjänade from 1998</t>
  </si>
  <si>
    <t>Pensionsutbetalningar (exkl löneskatt) intjänade tom 1997</t>
  </si>
  <si>
    <t xml:space="preserve">Räntedel i årets pensionskostnad </t>
  </si>
  <si>
    <t xml:space="preserve">Räntedel i årets löneskattekostnad </t>
  </si>
  <si>
    <t>Specificering av skatteintäkter</t>
  </si>
  <si>
    <t>Preliminära månatliga skatteinbetalningar</t>
  </si>
  <si>
    <t>Prognos för avräkningslikvid</t>
  </si>
  <si>
    <t>Justeringspost av skatteintäkter</t>
  </si>
  <si>
    <t>Summa</t>
  </si>
  <si>
    <t xml:space="preserve">Specificering av generellt statsbidrag o utjämning </t>
  </si>
  <si>
    <t>Inkomstutjämningsbidrag</t>
  </si>
  <si>
    <t>Strukturbidrag</t>
  </si>
  <si>
    <t>Införandebidrag</t>
  </si>
  <si>
    <t>Regleringsbidrag</t>
  </si>
  <si>
    <t>Kostnadsutjämningsbidrag</t>
  </si>
  <si>
    <t>Bidrag för läkemedelsförmånen</t>
  </si>
  <si>
    <t xml:space="preserve">Generella bidrag utanför utjämningssystemet </t>
  </si>
  <si>
    <t>Inkomstutjämningsavgift</t>
  </si>
  <si>
    <t>Regleringsavgift</t>
  </si>
  <si>
    <t>Kostnadsutjämningsavgift</t>
  </si>
  <si>
    <t>841</t>
  </si>
  <si>
    <t>Specificering av finansiella intäkter/kostnader</t>
  </si>
  <si>
    <t>842, 845</t>
  </si>
  <si>
    <t>Utdelning på aktier och andelar</t>
  </si>
  <si>
    <t>843</t>
  </si>
  <si>
    <t>Ränteintäkter</t>
  </si>
  <si>
    <t>847</t>
  </si>
  <si>
    <t>Försäljning och värdering, finansiella anläggningstillgångar</t>
  </si>
  <si>
    <t>Försäljning och värdering, finansiella omsättningstillgångar</t>
  </si>
  <si>
    <t>Realiserade valutakursvinster</t>
  </si>
  <si>
    <t>Orealiserade valutakursvinster</t>
  </si>
  <si>
    <t>Övriga finansiella intäkter</t>
  </si>
  <si>
    <t xml:space="preserve"> därav borgensavgifter</t>
  </si>
  <si>
    <t>del av 849</t>
  </si>
  <si>
    <t xml:space="preserve"> därav återbetalningar för borgensåtaganden</t>
  </si>
  <si>
    <t>852, 855</t>
  </si>
  <si>
    <t>Summa finansiella intäkter</t>
  </si>
  <si>
    <t>853</t>
  </si>
  <si>
    <t>Räntekostnader</t>
  </si>
  <si>
    <t>857</t>
  </si>
  <si>
    <t>Förlust vid avyttring och värdering, finansiella anläggningstillgångar</t>
  </si>
  <si>
    <t>Förlust vid avyttring och värdering, finansiella omsättningstillgångar</t>
  </si>
  <si>
    <t>Realiserade valutakursförluster</t>
  </si>
  <si>
    <t>Orealiserade valutakursförluster</t>
  </si>
  <si>
    <t xml:space="preserve">Övriga finansiella kostnader </t>
  </si>
  <si>
    <t>856, 859</t>
  </si>
  <si>
    <t>Summa finansiella kostnader</t>
  </si>
  <si>
    <t>Balanskravsresultat</t>
  </si>
  <si>
    <t>Årets resultat enligt resultaträkningen</t>
  </si>
  <si>
    <t>- reducering av samtliga realisationsvinster</t>
  </si>
  <si>
    <t>+ justering för realisationsvinster enl. undantagsmöjlighet</t>
  </si>
  <si>
    <t>+ justering för realisationsförluster enl. undantagsmöjlighet</t>
  </si>
  <si>
    <t>+ orealiserade vinster och förluster i värdepapper</t>
  </si>
  <si>
    <t xml:space="preserve"> justering för återföring av orealiserade vinster och förluster i värdepapper</t>
  </si>
  <si>
    <t>= Årets resultat efter balanskravsjusteringar</t>
  </si>
  <si>
    <t xml:space="preserve">- reservering av medel till resultatreserv </t>
  </si>
  <si>
    <t>+ användning av medel från resultatreserv</t>
  </si>
  <si>
    <t>+ användning av medel från resultatutjämningsreserv</t>
  </si>
  <si>
    <t xml:space="preserve">= Balanskravsresultat </t>
  </si>
  <si>
    <t>Synnerliga skäl (årets balanskravsresultat)</t>
  </si>
  <si>
    <t>Åberopar synnerliga skäl för att inte återställa hela eller delar av årets negativa balanskravsresultat - ange belopp!</t>
  </si>
  <si>
    <t>Åberopar synnerliga skäl för att återställa årets negativa balanskravsresultat på fler än tre år - ange antal år!</t>
  </si>
  <si>
    <t>Årets balanskravsresultat att återställa, efter synnerliga skäl</t>
  </si>
  <si>
    <t>Ackumulerat negativt balanskravsresultat att återställa</t>
  </si>
  <si>
    <t>Negativt balanskravsresultat att återställa från tidigare år</t>
  </si>
  <si>
    <t>Ackumulerat ej återställt negativt balanskravsresultat (från tidigare år inkl. årets ev. negativa balanskravsresultat)</t>
  </si>
  <si>
    <t>Balansräkning 2024,  Mnkr</t>
  </si>
  <si>
    <t>Rikstotal, exkl. Region Gotland</t>
  </si>
  <si>
    <t>Tillgångar</t>
  </si>
  <si>
    <t>ANLÄGGNINGSTILLGÅNGAR</t>
  </si>
  <si>
    <t>Immateriella anläggningstillgångar</t>
  </si>
  <si>
    <t>Byggnader och mark</t>
  </si>
  <si>
    <t>Mark</t>
  </si>
  <si>
    <t>Maskiner och inventarier</t>
  </si>
  <si>
    <t>Leasingavtal</t>
  </si>
  <si>
    <t>125</t>
  </si>
  <si>
    <t>Finansiella anläggningstillgångar</t>
  </si>
  <si>
    <t>13 exkl 139</t>
  </si>
  <si>
    <t>Aktier och andelar</t>
  </si>
  <si>
    <t xml:space="preserve">     varav hos koncernföretagen</t>
  </si>
  <si>
    <t>del av 131</t>
  </si>
  <si>
    <t>Obligationer, certifikat och andra värdepapper</t>
  </si>
  <si>
    <t>Långfristiga fordringar</t>
  </si>
  <si>
    <t xml:space="preserve">    varav hos koncernföretagen</t>
  </si>
  <si>
    <t>del av 137</t>
  </si>
  <si>
    <t>SUMMA ANLÄGGINGSTILLGÅNGAR</t>
  </si>
  <si>
    <t>10-13 exkl 139</t>
  </si>
  <si>
    <t>BIDRAG TILL  INFRASTRUKTUR</t>
  </si>
  <si>
    <t>139</t>
  </si>
  <si>
    <t>OMSÄTTNINGSTILLGÅNGAR</t>
  </si>
  <si>
    <t>Förråd / Lager</t>
  </si>
  <si>
    <t>14</t>
  </si>
  <si>
    <t>Kundfordringar</t>
  </si>
  <si>
    <t>15</t>
  </si>
  <si>
    <t>Fordringar hos koncernföretagen</t>
  </si>
  <si>
    <t>del av 15</t>
  </si>
  <si>
    <t>Övriga kortfristiga fordringar</t>
  </si>
  <si>
    <t>16</t>
  </si>
  <si>
    <t>Fordringar hos staten</t>
  </si>
  <si>
    <t>165</t>
  </si>
  <si>
    <t>del av 16</t>
  </si>
  <si>
    <t>Fordran mervärdesskatt</t>
  </si>
  <si>
    <t>168</t>
  </si>
  <si>
    <t>Förutbetalda kostnader och upplupna intäkter</t>
  </si>
  <si>
    <t>17</t>
  </si>
  <si>
    <t>Upplupna skatteintäkter</t>
  </si>
  <si>
    <t>178</t>
  </si>
  <si>
    <t>Summa kortfristiga fordringar</t>
  </si>
  <si>
    <t>15-17</t>
  </si>
  <si>
    <t>Kortfristiga placeringar</t>
  </si>
  <si>
    <t>18</t>
  </si>
  <si>
    <t>181</t>
  </si>
  <si>
    <t>Obligationer, förlagsbevis mm</t>
  </si>
  <si>
    <t>182</t>
  </si>
  <si>
    <t>Certifikat</t>
  </si>
  <si>
    <t>183</t>
  </si>
  <si>
    <t>Kassa och bank</t>
  </si>
  <si>
    <t>19</t>
  </si>
  <si>
    <t>SUMMA OMSÄTTNINGSTILLGÅNGAR</t>
  </si>
  <si>
    <t>14-19</t>
  </si>
  <si>
    <t>SUMMA TILLGÅNGAR</t>
  </si>
  <si>
    <t>10-19</t>
  </si>
  <si>
    <t>Eget kapital, avsättningar och skulder</t>
  </si>
  <si>
    <t>EGET KAPITAL</t>
  </si>
  <si>
    <t>Eget kapital vid årets början</t>
  </si>
  <si>
    <t>-varav resultatreserv</t>
  </si>
  <si>
    <t>-varav resultatutjämningsreserv</t>
  </si>
  <si>
    <t>Justering av Eget kapital ingående värde</t>
  </si>
  <si>
    <t>Årets resultat</t>
  </si>
  <si>
    <t>202</t>
  </si>
  <si>
    <t>Eget kapital vid årets slut</t>
  </si>
  <si>
    <t>AVSÄTTNINGAR</t>
  </si>
  <si>
    <t>22</t>
  </si>
  <si>
    <t xml:space="preserve">   därav avsättningar för pensioner, intjänade fr om 1998, inkl löneskatt</t>
  </si>
  <si>
    <t>221-222</t>
  </si>
  <si>
    <t xml:space="preserve">   därav avsättningar  för bidrag till infrastuktur</t>
  </si>
  <si>
    <t>del av 229</t>
  </si>
  <si>
    <t>Långfristiga skulder</t>
  </si>
  <si>
    <t>23</t>
  </si>
  <si>
    <t>Obligationsprogram- och förlagslån</t>
  </si>
  <si>
    <t>231</t>
  </si>
  <si>
    <t>Skuld för investeringsbidrag</t>
  </si>
  <si>
    <t>232</t>
  </si>
  <si>
    <t xml:space="preserve">   därav årets investeringsbidrag</t>
  </si>
  <si>
    <t>Checkräkningskredit</t>
  </si>
  <si>
    <t>233</t>
  </si>
  <si>
    <t>Lån i banker och kreditinstitut</t>
  </si>
  <si>
    <t>235</t>
  </si>
  <si>
    <t xml:space="preserve">   därav i utländsk valuta</t>
  </si>
  <si>
    <t>del av 235</t>
  </si>
  <si>
    <t>Skulder till koncernföretag</t>
  </si>
  <si>
    <t>236</t>
  </si>
  <si>
    <t>Långfristig leasingskuld</t>
  </si>
  <si>
    <t>237</t>
  </si>
  <si>
    <t>Kortfristiga skulder</t>
  </si>
  <si>
    <t>24-28</t>
  </si>
  <si>
    <t>Leverantörsskulder</t>
  </si>
  <si>
    <t>241</t>
  </si>
  <si>
    <t xml:space="preserve">     därav till koncernföretag</t>
  </si>
  <si>
    <t>del av 241</t>
  </si>
  <si>
    <t>Moms och särskilda punktskatter</t>
  </si>
  <si>
    <t xml:space="preserve">   därav mervärdesskatt</t>
  </si>
  <si>
    <t>Kortfristig del av leasingskuld</t>
  </si>
  <si>
    <t>283</t>
  </si>
  <si>
    <t>Kortfristiga låneskulder</t>
  </si>
  <si>
    <t>284</t>
  </si>
  <si>
    <t>del av 284</t>
  </si>
  <si>
    <t>Kortfristig del av långfristiga skulder</t>
  </si>
  <si>
    <t>Kortfristiga lån i utländsk valuta</t>
  </si>
  <si>
    <t>286</t>
  </si>
  <si>
    <t>Summa konto 283-286</t>
  </si>
  <si>
    <t>283-286</t>
  </si>
  <si>
    <t>Skulder till staten</t>
  </si>
  <si>
    <t>287</t>
  </si>
  <si>
    <t>Upplupna kostnader och förutbetalda intäkter</t>
  </si>
  <si>
    <t>29</t>
  </si>
  <si>
    <t>Upplupna semesterlöner</t>
  </si>
  <si>
    <t>292</t>
  </si>
  <si>
    <t>Upplupna sociala avgifter enligt lag mm</t>
  </si>
  <si>
    <t xml:space="preserve">  därav upplupna sociala avgifter</t>
  </si>
  <si>
    <t xml:space="preserve">  därav upplupen löneskatt</t>
  </si>
  <si>
    <t xml:space="preserve">Upplupna pensionskostnader  avgiftsbestämd ålderspension                                                    </t>
  </si>
  <si>
    <t>296</t>
  </si>
  <si>
    <t>Förutbetalda skatteintäkter</t>
  </si>
  <si>
    <t>Kortfristiga skulder, totalt</t>
  </si>
  <si>
    <t>24-29</t>
  </si>
  <si>
    <t>SUMMA SKULDER</t>
  </si>
  <si>
    <t>23-29</t>
  </si>
  <si>
    <t>SUMMA SKULDER, AVSÄTTNINGAR OCH EGET KAPITAL</t>
  </si>
  <si>
    <t>Ansvarsförbindelser</t>
  </si>
  <si>
    <t>Pensionsförmåner intjänade före 1998</t>
  </si>
  <si>
    <t xml:space="preserve">  därav löneskatt</t>
  </si>
  <si>
    <t>Övriga ansvarsförbindelser</t>
  </si>
  <si>
    <t xml:space="preserve">  därav borgensåtaganden för lån</t>
  </si>
  <si>
    <t xml:space="preserve">      varav mot offentligt ägda bolag</t>
  </si>
  <si>
    <t>RIKSTOTAL</t>
  </si>
  <si>
    <t>exkl. Region Gotland</t>
  </si>
  <si>
    <t>Regionernas finanser</t>
  </si>
  <si>
    <t>Räkenskapssammandrag 2024</t>
  </si>
  <si>
    <t>Publiceringsdatum: 20250617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</si>
</sst>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0.0"/>
    <numFmt numFmtId="165" formatCode="0.000"/>
    <numFmt numFmtId="166" formatCode="#,##0.0"/>
    <numFmt numFmtId="167" formatCode="#,##0\ _k_r;[Red]&quot;-&quot;#,##0\ _k_r"/>
    <numFmt numFmtId="168" formatCode="#,##0\ &quot;kr&quot;;[Red]&quot;-&quot;#,##0\ &quot;kr&quot;"/>
    <numFmt numFmtId="169" formatCode="_(* #,##0_);_(* \(#,##0\);_(* &quot;-&quot;_);_(@_)"/>
    <numFmt numFmtId="170" formatCode="_(&quot;$&quot;* #,##0_);_(&quot;$&quot;* \(#,##0\);_(&quot;$&quot;* &quot;-&quot;_);_(@_)"/>
    <numFmt numFmtId="171" formatCode="#,###"/>
    <numFmt numFmtId="172" formatCode="#,##0;[Red]&quot;-&quot;#,##0"/>
    <numFmt numFmtId="173" formatCode=";;;"/>
  </numFmts>
  <fonts count="74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b/>
      <sz val="9"/>
      <name val="Arial"/>
      <family val="2"/>
    </font>
    <font>
      <b/>
      <i/>
      <sz val="9"/>
      <name val="Arial"/>
      <family val="2"/>
    </font>
    <font>
      <sz val="9"/>
      <color indexed="10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sz val="13.5"/>
      <name val="Arial"/>
      <family val="2"/>
    </font>
    <font>
      <sz val="13.5"/>
      <name val="MS Sans Serif"/>
      <family val="2"/>
    </font>
    <font>
      <sz val="10"/>
      <name val="MS Sans Serif"/>
      <family val="2"/>
    </font>
    <font>
      <b/>
      <sz val="12"/>
      <name val="Arial"/>
      <family val="2"/>
    </font>
    <font>
      <b/>
      <sz val="12"/>
      <name val="MS Sans Serif"/>
      <family val="2"/>
    </font>
    <font>
      <u/>
      <sz val="10"/>
      <color indexed="12"/>
      <name val="Arial"/>
      <family val="2"/>
    </font>
    <font>
      <b/>
      <sz val="9"/>
      <color indexed="10"/>
      <name val="Arial"/>
      <family val="2"/>
    </font>
    <font>
      <sz val="10"/>
      <color indexed="10"/>
      <name val="Arial"/>
      <family val="2"/>
    </font>
    <font>
      <sz val="9"/>
      <color indexed="57"/>
      <name val="Arial"/>
      <family val="2"/>
    </font>
    <font>
      <sz val="9"/>
      <color indexed="12"/>
      <name val="Arial"/>
      <family val="2"/>
    </font>
    <font>
      <sz val="9"/>
      <color indexed="8"/>
      <name val="Arial"/>
      <family val="2"/>
    </font>
    <font>
      <b/>
      <sz val="9"/>
      <color indexed="53"/>
      <name val="Arial"/>
      <family val="2"/>
    </font>
    <font>
      <i/>
      <sz val="10"/>
      <name val="Arial"/>
      <family val="2"/>
    </font>
    <font>
      <b/>
      <sz val="9"/>
      <color indexed="8"/>
      <name val="Arial"/>
      <family val="2"/>
    </font>
    <font>
      <b/>
      <sz val="10"/>
      <name val="MS Sans Serif"/>
      <family val="2"/>
    </font>
    <font>
      <b/>
      <i/>
      <sz val="10"/>
      <name val="Arial"/>
      <family val="2"/>
    </font>
    <font>
      <b/>
      <sz val="9"/>
      <color indexed="12"/>
      <name val="Arial"/>
      <family val="2"/>
    </font>
    <font>
      <i/>
      <sz val="9"/>
      <color indexed="47"/>
      <name val="Arial"/>
      <family val="2"/>
    </font>
    <font>
      <sz val="10"/>
      <color indexed="47"/>
      <name val="Arial"/>
      <family val="2"/>
    </font>
    <font>
      <sz val="9"/>
      <color indexed="47"/>
      <name val="Arial"/>
      <family val="2"/>
    </font>
    <font>
      <i/>
      <sz val="9"/>
      <color indexed="10"/>
      <name val="Arial"/>
      <family val="2"/>
    </font>
    <font>
      <sz val="9"/>
      <name val="Helvetica"/>
      <family val="2"/>
    </font>
    <font>
      <sz val="10"/>
      <color indexed="8"/>
      <name val="MS Sans Serif"/>
      <family val="2"/>
    </font>
    <font>
      <sz val="10"/>
      <color indexed="10"/>
      <name val="MS Sans Serif"/>
      <family val="2"/>
    </font>
    <font>
      <sz val="9"/>
      <color indexed="47"/>
      <name val="Times New Roman"/>
      <family val="1"/>
    </font>
    <font>
      <sz val="9"/>
      <name val="Times New Roman"/>
      <family val="1"/>
    </font>
    <font>
      <sz val="10"/>
      <name val="MS Sans Serif"/>
      <family val="2"/>
    </font>
    <font>
      <b/>
      <sz val="16"/>
      <color indexed="9"/>
      <name val="Arial"/>
      <family val="2"/>
    </font>
    <font>
      <b/>
      <sz val="9"/>
      <name val="Helvetica"/>
      <family val="2"/>
    </font>
    <font>
      <b/>
      <sz val="9"/>
      <color indexed="9"/>
      <name val="Arial"/>
      <family val="2"/>
    </font>
    <font>
      <sz val="7"/>
      <name val="Helvetica"/>
      <family val="2"/>
    </font>
    <font>
      <sz val="11"/>
      <color theme="1"/>
      <name val="Calibri"/>
      <family val="2"/>
      <scheme val="minor"/>
    </font>
    <font>
      <sz val="9"/>
      <color rgb="FFFF0000"/>
      <name val="Arial"/>
      <family val="2"/>
    </font>
    <font>
      <b/>
      <sz val="9"/>
      <color rgb="FFFF0000"/>
      <name val="Arial"/>
      <family val="2"/>
    </font>
    <font>
      <sz val="9"/>
      <color rgb="FFFFFFCC"/>
      <name val="Arial"/>
      <family val="2"/>
    </font>
    <font>
      <sz val="9"/>
      <color theme="0"/>
      <name val="Arial"/>
      <family val="2"/>
    </font>
    <font>
      <b/>
      <sz val="9"/>
      <color rgb="FFFFFFCC"/>
      <name val="Arial"/>
      <family val="2"/>
    </font>
    <font>
      <b/>
      <sz val="10"/>
      <color rgb="FFFF0000"/>
      <name val="Arial"/>
      <family val="2"/>
    </font>
    <font>
      <sz val="9"/>
      <color theme="2"/>
      <name val="Arial"/>
      <family val="2"/>
    </font>
    <font>
      <b/>
      <sz val="9"/>
      <color theme="2"/>
      <name val="Arial"/>
      <family val="2"/>
    </font>
    <font>
      <sz val="10"/>
      <color rgb="FFFF0000"/>
      <name val="Arial"/>
      <family val="2"/>
    </font>
    <font>
      <sz val="8"/>
      <name val="Helvetica"/>
      <family val="2"/>
    </font>
    <font>
      <b/>
      <sz val="8"/>
      <color indexed="8"/>
      <name val="Helvetica"/>
      <family val="2"/>
    </font>
    <font>
      <sz val="10"/>
      <color indexed="8"/>
      <name val="Helvetica"/>
      <family val="2"/>
    </font>
    <font>
      <b/>
      <sz val="10"/>
      <color indexed="8"/>
      <name val="Helvetica"/>
      <family val="2"/>
    </font>
    <font>
      <sz val="8"/>
      <name val="Arial"/>
      <family val="2"/>
    </font>
    <font>
      <sz val="10"/>
      <name val="Helvetica"/>
      <family val="2"/>
    </font>
    <font>
      <b/>
      <sz val="16"/>
      <color indexed="9"/>
      <name val="Helvetica"/>
      <family val="2"/>
    </font>
    <font>
      <b/>
      <sz val="10"/>
      <name val="Helvetica"/>
      <family val="2"/>
    </font>
    <font>
      <b/>
      <sz val="12"/>
      <name val="Helvetica"/>
      <family val="2"/>
    </font>
    <font>
      <b/>
      <sz val="16"/>
      <name val="Helvetica"/>
      <family val="2"/>
    </font>
    <font>
      <b/>
      <sz val="7"/>
      <name val="Helvetica"/>
      <family val="2"/>
    </font>
    <font>
      <sz val="9"/>
      <color indexed="8"/>
      <name val="Helvetica"/>
      <family val="2"/>
    </font>
    <font>
      <b/>
      <sz val="9"/>
      <color indexed="8"/>
      <name val="Helvetica"/>
      <family val="2"/>
    </font>
    <font>
      <sz val="10"/>
      <color rgb="FF00B050"/>
      <name val="Helvetica"/>
      <family val="2"/>
    </font>
    <font>
      <b/>
      <sz val="7"/>
      <color indexed="8"/>
      <name val="Helvetica"/>
      <family val="2"/>
    </font>
    <font>
      <b/>
      <sz val="9"/>
      <color indexed="9"/>
      <name val="Helvetica"/>
      <family val="2"/>
    </font>
    <font>
      <b/>
      <sz val="9"/>
      <color indexed="10"/>
      <name val="Helvetica"/>
      <family val="2"/>
    </font>
    <font>
      <sz val="9"/>
      <color indexed="10"/>
      <name val="Helvetica"/>
      <family val="2"/>
    </font>
    <font>
      <sz val="10"/>
      <color rgb="FFFF0000"/>
      <name val="Helvetica"/>
      <family val="2"/>
    </font>
    <font>
      <sz val="9"/>
      <color rgb="FFFF0000"/>
      <name val="Helvetica"/>
      <family val="2"/>
    </font>
    <font>
      <sz val="8"/>
      <color rgb="FFFF0000"/>
      <name val="Helvetica"/>
      <family val="2"/>
    </font>
    <font>
      <sz val="9"/>
      <color rgb="FF00B050"/>
      <name val="Arial"/>
      <family val="2"/>
    </font>
    <font>
      <b/>
      <sz val="24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gray125">
        <fgColor theme="0" tint="-0.24994659260841701"/>
        <bgColor theme="0" tint="-0.14999847407452621"/>
      </patternFill>
    </fill>
    <fill>
      <patternFill patternType="gray125">
        <fgColor indexed="22"/>
        <bgColor theme="0" tint="-0.14999847407452621"/>
      </patternFill>
    </fill>
    <fill>
      <patternFill patternType="gray125">
        <fgColor rgb="FFBFBFBF"/>
        <bgColor theme="0" tint="-0.14999847407452621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gray125">
        <fgColor indexed="22"/>
        <bgColor theme="0"/>
      </patternFill>
    </fill>
  </fills>
  <borders count="16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</borders>
  <cellStyleXfs count="16">
    <xf numFmtId="0" fontId="0" fillId="0" borderId="0"/>
    <xf numFmtId="167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172" fontId="36" fillId="0" borderId="0" applyFont="0" applyFill="0" applyBorder="0" applyAlignment="0" applyProtection="0"/>
    <xf numFmtId="172" fontId="12" fillId="0" borderId="0" applyFont="0" applyFill="0" applyBorder="0" applyAlignment="0" applyProtection="0"/>
    <xf numFmtId="0" fontId="41" fillId="0" borderId="0"/>
    <xf numFmtId="0" fontId="41" fillId="0" borderId="0"/>
    <xf numFmtId="0" fontId="12" fillId="0" borderId="0"/>
    <xf numFmtId="9" fontId="2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2" fillId="0" borderId="0"/>
  </cellStyleXfs>
  <cellXfs count="872">
    <xf numFmtId="0" fontId="0" fillId="0" borderId="0" xfId="0"/>
    <xf numFmtId="0" fontId="5" fillId="4" borderId="69" xfId="0" applyFont="1" applyFill="1" applyBorder="1"/>
    <xf numFmtId="3" fontId="3" fillId="5" borderId="12" xfId="0" applyNumberFormat="1" applyFont="1" applyFill="1" applyBorder="1" applyProtection="1">
      <protection locked="0"/>
    </xf>
    <xf numFmtId="3" fontId="5" fillId="5" borderId="1" xfId="0" applyNumberFormat="1" applyFont="1" applyFill="1" applyBorder="1" applyProtection="1">
      <protection locked="0"/>
    </xf>
    <xf numFmtId="3" fontId="5" fillId="5" borderId="2" xfId="0" applyNumberFormat="1" applyFont="1" applyFill="1" applyBorder="1" applyProtection="1">
      <protection locked="0"/>
    </xf>
    <xf numFmtId="3" fontId="3" fillId="5" borderId="2" xfId="0" applyNumberFormat="1" applyFont="1" applyFill="1" applyBorder="1" applyProtection="1">
      <protection locked="0"/>
    </xf>
    <xf numFmtId="3" fontId="3" fillId="4" borderId="80" xfId="0" applyNumberFormat="1" applyFont="1" applyFill="1" applyBorder="1" applyProtection="1">
      <protection locked="0"/>
    </xf>
    <xf numFmtId="3" fontId="3" fillId="5" borderId="115" xfId="0" applyNumberFormat="1" applyFont="1" applyFill="1" applyBorder="1" applyProtection="1">
      <protection locked="0"/>
    </xf>
    <xf numFmtId="3" fontId="3" fillId="5" borderId="30" xfId="0" applyNumberFormat="1" applyFont="1" applyFill="1" applyBorder="1" applyProtection="1">
      <protection locked="0"/>
    </xf>
    <xf numFmtId="3" fontId="3" fillId="5" borderId="49" xfId="0" applyNumberFormat="1" applyFont="1" applyFill="1" applyBorder="1" applyProtection="1">
      <protection locked="0"/>
    </xf>
    <xf numFmtId="3" fontId="3" fillId="5" borderId="95" xfId="0" applyNumberFormat="1" applyFont="1" applyFill="1" applyBorder="1" applyProtection="1">
      <protection locked="0"/>
    </xf>
    <xf numFmtId="0" fontId="0" fillId="10" borderId="0" xfId="0" applyFill="1"/>
    <xf numFmtId="0" fontId="57" fillId="2" borderId="0" xfId="12" quotePrefix="1" applyFont="1" applyFill="1" applyAlignment="1">
      <alignment horizontal="left"/>
    </xf>
    <xf numFmtId="0" fontId="57" fillId="5" borderId="0" xfId="12" quotePrefix="1" applyFont="1" applyFill="1" applyAlignment="1">
      <alignment horizontal="left"/>
    </xf>
    <xf numFmtId="0" fontId="56" fillId="5" borderId="0" xfId="12" applyFont="1" applyFill="1" applyProtection="1">
      <protection locked="0"/>
    </xf>
    <xf numFmtId="0" fontId="58" fillId="5" borderId="0" xfId="12" applyFont="1" applyFill="1"/>
    <xf numFmtId="0" fontId="31" fillId="5" borderId="44" xfId="12" applyFont="1" applyFill="1" applyBorder="1"/>
    <xf numFmtId="0" fontId="31" fillId="5" borderId="0" xfId="12" applyFont="1" applyFill="1"/>
    <xf numFmtId="0" fontId="38" fillId="5" borderId="0" xfId="12" quotePrefix="1" applyFont="1" applyFill="1" applyAlignment="1" applyProtection="1">
      <alignment horizontal="left"/>
      <protection locked="0"/>
    </xf>
    <xf numFmtId="0" fontId="31" fillId="5" borderId="0" xfId="12" applyFont="1" applyFill="1" applyProtection="1">
      <protection locked="0"/>
    </xf>
    <xf numFmtId="0" fontId="58" fillId="5" borderId="0" xfId="12" applyFont="1" applyFill="1" applyProtection="1">
      <protection locked="0"/>
    </xf>
    <xf numFmtId="0" fontId="59" fillId="4" borderId="97" xfId="12" applyFont="1" applyFill="1" applyBorder="1" applyAlignment="1">
      <alignment horizontal="left"/>
    </xf>
    <xf numFmtId="0" fontId="59" fillId="4" borderId="124" xfId="12" quotePrefix="1" applyFont="1" applyFill="1" applyBorder="1" applyAlignment="1">
      <alignment horizontal="left"/>
    </xf>
    <xf numFmtId="0" fontId="60" fillId="4" borderId="0" xfId="12" quotePrefix="1" applyFont="1" applyFill="1" applyAlignment="1">
      <alignment horizontal="left"/>
    </xf>
    <xf numFmtId="0" fontId="60" fillId="4" borderId="125" xfId="12" quotePrefix="1" applyFont="1" applyFill="1" applyBorder="1" applyAlignment="1">
      <alignment horizontal="left"/>
    </xf>
    <xf numFmtId="0" fontId="38" fillId="5" borderId="0" xfId="12" applyFont="1" applyFill="1" applyAlignment="1">
      <alignment horizontal="left"/>
    </xf>
    <xf numFmtId="0" fontId="31" fillId="5" borderId="124" xfId="12" applyFont="1" applyFill="1" applyBorder="1"/>
    <xf numFmtId="0" fontId="38" fillId="5" borderId="0" xfId="12" applyFont="1" applyFill="1" applyProtection="1">
      <protection locked="0"/>
    </xf>
    <xf numFmtId="0" fontId="38" fillId="4" borderId="126" xfId="12" applyFont="1" applyFill="1" applyBorder="1" applyAlignment="1">
      <alignment horizontal="left"/>
    </xf>
    <xf numFmtId="2" fontId="38" fillId="4" borderId="127" xfId="12" applyNumberFormat="1" applyFont="1" applyFill="1" applyBorder="1" applyAlignment="1">
      <alignment horizontal="left" wrapText="1"/>
    </xf>
    <xf numFmtId="0" fontId="56" fillId="5" borderId="42" xfId="12" applyFont="1" applyFill="1" applyBorder="1" applyProtection="1">
      <protection locked="0"/>
    </xf>
    <xf numFmtId="0" fontId="62" fillId="4" borderId="94" xfId="12" applyFont="1" applyFill="1" applyBorder="1" applyAlignment="1">
      <alignment horizontal="left"/>
    </xf>
    <xf numFmtId="0" fontId="62" fillId="4" borderId="40" xfId="12" applyFont="1" applyFill="1" applyBorder="1" applyAlignment="1">
      <alignment horizontal="left"/>
    </xf>
    <xf numFmtId="3" fontId="20" fillId="0" borderId="40" xfId="12" applyNumberFormat="1" applyFont="1" applyBorder="1" applyProtection="1">
      <protection locked="0"/>
    </xf>
    <xf numFmtId="3" fontId="20" fillId="0" borderId="5" xfId="12" applyNumberFormat="1" applyFont="1" applyBorder="1" applyProtection="1">
      <protection locked="0"/>
    </xf>
    <xf numFmtId="0" fontId="40" fillId="0" borderId="0" xfId="12" applyFont="1" applyAlignment="1">
      <alignment horizontal="left"/>
    </xf>
    <xf numFmtId="0" fontId="62" fillId="4" borderId="77" xfId="12" applyFont="1" applyFill="1" applyBorder="1" applyAlignment="1">
      <alignment horizontal="left"/>
    </xf>
    <xf numFmtId="0" fontId="62" fillId="4" borderId="11" xfId="12" applyFont="1" applyFill="1" applyBorder="1" applyAlignment="1">
      <alignment horizontal="left"/>
    </xf>
    <xf numFmtId="0" fontId="31" fillId="5" borderId="42" xfId="12" applyFont="1" applyFill="1" applyBorder="1" applyProtection="1">
      <protection locked="0"/>
    </xf>
    <xf numFmtId="0" fontId="63" fillId="4" borderId="77" xfId="12" applyFont="1" applyFill="1" applyBorder="1" applyAlignment="1">
      <alignment horizontal="left"/>
    </xf>
    <xf numFmtId="0" fontId="63" fillId="4" borderId="11" xfId="12" applyFont="1" applyFill="1" applyBorder="1" applyAlignment="1">
      <alignment horizontal="left"/>
    </xf>
    <xf numFmtId="0" fontId="63" fillId="4" borderId="81" xfId="12" applyFont="1" applyFill="1" applyBorder="1" applyAlignment="1">
      <alignment horizontal="left"/>
    </xf>
    <xf numFmtId="0" fontId="62" fillId="4" borderId="129" xfId="12" applyFont="1" applyFill="1" applyBorder="1" applyAlignment="1">
      <alignment horizontal="left"/>
    </xf>
    <xf numFmtId="0" fontId="40" fillId="5" borderId="0" xfId="12" applyFont="1" applyFill="1" applyAlignment="1">
      <alignment horizontal="left"/>
    </xf>
    <xf numFmtId="3" fontId="64" fillId="5" borderId="0" xfId="12" applyNumberFormat="1" applyFont="1" applyFill="1" applyProtection="1">
      <protection locked="0"/>
    </xf>
    <xf numFmtId="0" fontId="65" fillId="5" borderId="0" xfId="12" applyFont="1" applyFill="1" applyAlignment="1">
      <alignment horizontal="left"/>
    </xf>
    <xf numFmtId="0" fontId="20" fillId="5" borderId="0" xfId="12" applyFont="1" applyFill="1" applyProtection="1">
      <protection locked="0"/>
    </xf>
    <xf numFmtId="0" fontId="13" fillId="11" borderId="0" xfId="12" applyFont="1" applyFill="1" applyAlignment="1">
      <alignment vertical="top"/>
    </xf>
    <xf numFmtId="0" fontId="66" fillId="5" borderId="0" xfId="12" applyFont="1" applyFill="1" applyAlignment="1">
      <alignment vertical="top"/>
    </xf>
    <xf numFmtId="3" fontId="20" fillId="0" borderId="0" xfId="12" applyNumberFormat="1" applyFont="1" applyProtection="1">
      <protection locked="0"/>
    </xf>
    <xf numFmtId="0" fontId="31" fillId="4" borderId="123" xfId="12" applyFont="1" applyFill="1" applyBorder="1" applyAlignment="1">
      <alignment horizontal="left"/>
    </xf>
    <xf numFmtId="1" fontId="31" fillId="4" borderId="130" xfId="12" applyNumberFormat="1" applyFont="1" applyFill="1" applyBorder="1" applyAlignment="1">
      <alignment horizontal="left" wrapText="1"/>
    </xf>
    <xf numFmtId="3" fontId="20" fillId="0" borderId="87" xfId="12" applyNumberFormat="1" applyFont="1" applyBorder="1" applyProtection="1">
      <protection locked="0"/>
    </xf>
    <xf numFmtId="0" fontId="31" fillId="4" borderId="77" xfId="12" applyFont="1" applyFill="1" applyBorder="1" applyAlignment="1">
      <alignment horizontal="left"/>
    </xf>
    <xf numFmtId="0" fontId="31" fillId="4" borderId="81" xfId="12" applyFont="1" applyFill="1" applyBorder="1" applyAlignment="1">
      <alignment horizontal="left"/>
    </xf>
    <xf numFmtId="0" fontId="5" fillId="5" borderId="0" xfId="12" applyFont="1" applyFill="1" applyAlignment="1" applyProtection="1">
      <alignment horizontal="left"/>
      <protection locked="0"/>
    </xf>
    <xf numFmtId="0" fontId="3" fillId="5" borderId="0" xfId="12" applyFont="1" applyFill="1" applyProtection="1">
      <protection locked="0"/>
    </xf>
    <xf numFmtId="0" fontId="59" fillId="5" borderId="44" xfId="12" applyFont="1" applyFill="1" applyBorder="1" applyAlignment="1">
      <alignment horizontal="left" wrapText="1"/>
    </xf>
    <xf numFmtId="0" fontId="31" fillId="5" borderId="44" xfId="12" applyFont="1" applyFill="1" applyBorder="1" applyProtection="1">
      <protection locked="0"/>
    </xf>
    <xf numFmtId="0" fontId="31" fillId="4" borderId="116" xfId="12" applyFont="1" applyFill="1" applyBorder="1" applyAlignment="1">
      <alignment horizontal="left"/>
    </xf>
    <xf numFmtId="1" fontId="31" fillId="4" borderId="40" xfId="12" applyNumberFormat="1" applyFont="1" applyFill="1" applyBorder="1" applyAlignment="1">
      <alignment horizontal="left" wrapText="1"/>
    </xf>
    <xf numFmtId="1" fontId="31" fillId="4" borderId="11" xfId="12" applyNumberFormat="1" applyFont="1" applyFill="1" applyBorder="1" applyAlignment="1">
      <alignment horizontal="left"/>
    </xf>
    <xf numFmtId="3" fontId="20" fillId="0" borderId="21" xfId="12" applyNumberFormat="1" applyFont="1" applyBorder="1" applyProtection="1">
      <protection locked="0"/>
    </xf>
    <xf numFmtId="0" fontId="31" fillId="4" borderId="131" xfId="12" applyFont="1" applyFill="1" applyBorder="1" applyAlignment="1">
      <alignment horizontal="left"/>
    </xf>
    <xf numFmtId="1" fontId="31" fillId="4" borderId="129" xfId="12" applyNumberFormat="1" applyFont="1" applyFill="1" applyBorder="1" applyAlignment="1">
      <alignment horizontal="left"/>
    </xf>
    <xf numFmtId="0" fontId="59" fillId="5" borderId="0" xfId="12" applyFont="1" applyFill="1" applyAlignment="1">
      <alignment horizontal="left"/>
    </xf>
    <xf numFmtId="0" fontId="31" fillId="4" borderId="130" xfId="12" applyFont="1" applyFill="1" applyBorder="1" applyAlignment="1">
      <alignment horizontal="left"/>
    </xf>
    <xf numFmtId="0" fontId="31" fillId="4" borderId="11" xfId="12" applyFont="1" applyFill="1" applyBorder="1" applyAlignment="1">
      <alignment horizontal="left"/>
    </xf>
    <xf numFmtId="0" fontId="7" fillId="5" borderId="42" xfId="12" applyFont="1" applyFill="1" applyBorder="1" applyProtection="1">
      <protection locked="0"/>
    </xf>
    <xf numFmtId="0" fontId="31" fillId="4" borderId="132" xfId="12" applyFont="1" applyFill="1" applyBorder="1" applyAlignment="1">
      <alignment horizontal="left"/>
    </xf>
    <xf numFmtId="0" fontId="31" fillId="4" borderId="133" xfId="12" applyFont="1" applyFill="1" applyBorder="1" applyAlignment="1">
      <alignment horizontal="left"/>
    </xf>
    <xf numFmtId="0" fontId="7" fillId="5" borderId="0" xfId="12" applyFont="1" applyFill="1" applyProtection="1">
      <protection locked="0"/>
    </xf>
    <xf numFmtId="0" fontId="38" fillId="4" borderId="81" xfId="12" applyFont="1" applyFill="1" applyBorder="1" applyAlignment="1">
      <alignment horizontal="left"/>
    </xf>
    <xf numFmtId="0" fontId="67" fillId="4" borderId="129" xfId="12" applyFont="1" applyFill="1" applyBorder="1" applyAlignment="1">
      <alignment horizontal="center"/>
    </xf>
    <xf numFmtId="0" fontId="68" fillId="5" borderId="0" xfId="12" applyFont="1" applyFill="1"/>
    <xf numFmtId="0" fontId="69" fillId="5" borderId="0" xfId="12" applyFont="1" applyFill="1" applyProtection="1">
      <protection locked="0"/>
    </xf>
    <xf numFmtId="0" fontId="70" fillId="5" borderId="0" xfId="12" applyFont="1" applyFill="1" applyProtection="1">
      <protection locked="0"/>
    </xf>
    <xf numFmtId="0" fontId="71" fillId="5" borderId="0" xfId="12" applyFont="1" applyFill="1" applyProtection="1">
      <protection locked="0"/>
    </xf>
    <xf numFmtId="3" fontId="72" fillId="5" borderId="0" xfId="12" applyNumberFormat="1" applyFont="1" applyFill="1" applyAlignment="1" applyProtection="1">
      <alignment horizontal="right"/>
      <protection locked="0"/>
    </xf>
    <xf numFmtId="0" fontId="40" fillId="5" borderId="110" xfId="12" applyFont="1" applyFill="1" applyBorder="1" applyAlignment="1">
      <alignment horizontal="left"/>
    </xf>
    <xf numFmtId="0" fontId="31" fillId="5" borderId="0" xfId="12" applyFont="1" applyFill="1" applyAlignment="1">
      <alignment horizontal="left"/>
    </xf>
    <xf numFmtId="0" fontId="31" fillId="4" borderId="130" xfId="12" quotePrefix="1" applyFont="1" applyFill="1" applyBorder="1" applyAlignment="1">
      <alignment horizontal="left"/>
    </xf>
    <xf numFmtId="0" fontId="68" fillId="5" borderId="0" xfId="12" applyFont="1" applyFill="1" applyProtection="1">
      <protection locked="0"/>
    </xf>
    <xf numFmtId="0" fontId="31" fillId="4" borderId="11" xfId="12" quotePrefix="1" applyFont="1" applyFill="1" applyBorder="1" applyAlignment="1">
      <alignment horizontal="left"/>
    </xf>
    <xf numFmtId="0" fontId="31" fillId="5" borderId="41" xfId="12" applyFont="1" applyFill="1" applyBorder="1" applyProtection="1">
      <protection locked="0"/>
    </xf>
    <xf numFmtId="3" fontId="20" fillId="5" borderId="42" xfId="12" applyNumberFormat="1" applyFont="1" applyFill="1" applyBorder="1" applyProtection="1">
      <protection locked="0"/>
    </xf>
    <xf numFmtId="3" fontId="20" fillId="5" borderId="0" xfId="12" applyNumberFormat="1" applyFont="1" applyFill="1" applyProtection="1">
      <protection locked="0"/>
    </xf>
    <xf numFmtId="3" fontId="42" fillId="5" borderId="0" xfId="12" applyNumberFormat="1" applyFont="1" applyFill="1" applyAlignment="1" applyProtection="1">
      <alignment horizontal="right"/>
      <protection locked="0"/>
    </xf>
    <xf numFmtId="0" fontId="31" fillId="4" borderId="129" xfId="12" quotePrefix="1" applyFont="1" applyFill="1" applyBorder="1" applyAlignment="1">
      <alignment horizontal="left"/>
    </xf>
    <xf numFmtId="3" fontId="72" fillId="5" borderId="0" xfId="12" applyNumberFormat="1" applyFont="1" applyFill="1" applyProtection="1">
      <protection locked="0"/>
    </xf>
    <xf numFmtId="0" fontId="31" fillId="4" borderId="94" xfId="12" applyFont="1" applyFill="1" applyBorder="1" applyAlignment="1">
      <alignment horizontal="left"/>
    </xf>
    <xf numFmtId="0" fontId="31" fillId="4" borderId="40" xfId="12" quotePrefix="1" applyFont="1" applyFill="1" applyBorder="1" applyAlignment="1">
      <alignment horizontal="left"/>
    </xf>
    <xf numFmtId="0" fontId="38" fillId="4" borderId="129" xfId="12" quotePrefix="1" applyFont="1" applyFill="1" applyBorder="1" applyAlignment="1">
      <alignment horizontal="left"/>
    </xf>
    <xf numFmtId="0" fontId="68" fillId="5" borderId="0" xfId="12" applyFont="1" applyFill="1" applyAlignment="1">
      <alignment horizontal="left"/>
    </xf>
    <xf numFmtId="0" fontId="40" fillId="5" borderId="0" xfId="15" applyFont="1" applyFill="1" applyAlignment="1">
      <alignment horizontal="center"/>
    </xf>
    <xf numFmtId="0" fontId="13" fillId="11" borderId="0" xfId="15" applyFont="1" applyFill="1" applyAlignment="1">
      <alignment vertical="top"/>
    </xf>
    <xf numFmtId="0" fontId="38" fillId="3" borderId="98" xfId="15" applyFont="1" applyFill="1" applyBorder="1" applyAlignment="1">
      <alignment horizontal="left"/>
    </xf>
    <xf numFmtId="0" fontId="31" fillId="4" borderId="134" xfId="12" applyFont="1" applyFill="1" applyBorder="1"/>
    <xf numFmtId="3" fontId="5" fillId="7" borderId="87" xfId="9" applyNumberFormat="1" applyFont="1" applyFill="1" applyBorder="1" applyProtection="1"/>
    <xf numFmtId="0" fontId="31" fillId="3" borderId="100" xfId="15" quotePrefix="1" applyFont="1" applyFill="1" applyBorder="1" applyAlignment="1">
      <alignment horizontal="left"/>
    </xf>
    <xf numFmtId="0" fontId="31" fillId="4" borderId="93" xfId="12" applyFont="1" applyFill="1" applyBorder="1"/>
    <xf numFmtId="0" fontId="31" fillId="4" borderId="20" xfId="12" applyFont="1" applyFill="1" applyBorder="1"/>
    <xf numFmtId="0" fontId="31" fillId="4" borderId="23" xfId="12" applyFont="1" applyFill="1" applyBorder="1"/>
    <xf numFmtId="3" fontId="5" fillId="7" borderId="5" xfId="9" applyNumberFormat="1" applyFont="1" applyFill="1" applyBorder="1" applyProtection="1"/>
    <xf numFmtId="0" fontId="31" fillId="4" borderId="49" xfId="12" quotePrefix="1" applyFont="1" applyFill="1" applyBorder="1" applyAlignment="1">
      <alignment horizontal="left"/>
    </xf>
    <xf numFmtId="0" fontId="38" fillId="3" borderId="135" xfId="15" quotePrefix="1" applyFont="1" applyFill="1" applyBorder="1" applyAlignment="1">
      <alignment horizontal="left"/>
    </xf>
    <xf numFmtId="0" fontId="31" fillId="4" borderId="82" xfId="12" applyFont="1" applyFill="1" applyBorder="1"/>
    <xf numFmtId="0" fontId="38" fillId="3" borderId="97" xfId="15" quotePrefix="1" applyFont="1" applyFill="1" applyBorder="1" applyAlignment="1">
      <alignment horizontal="left" wrapText="1"/>
    </xf>
    <xf numFmtId="0" fontId="31" fillId="4" borderId="124" xfId="12" applyFont="1" applyFill="1" applyBorder="1"/>
    <xf numFmtId="0" fontId="40" fillId="3" borderId="39" xfId="15" applyFont="1" applyFill="1" applyBorder="1" applyAlignment="1">
      <alignment horizontal="left"/>
    </xf>
    <xf numFmtId="3" fontId="5" fillId="7" borderId="30" xfId="9" applyNumberFormat="1" applyFont="1" applyFill="1" applyBorder="1" applyProtection="1"/>
    <xf numFmtId="0" fontId="40" fillId="3" borderId="82" xfId="15" applyFont="1" applyFill="1" applyBorder="1" applyAlignment="1">
      <alignment horizontal="left"/>
    </xf>
    <xf numFmtId="3" fontId="20" fillId="0" borderId="15" xfId="12" applyNumberFormat="1" applyFont="1" applyBorder="1" applyProtection="1">
      <protection locked="0"/>
    </xf>
    <xf numFmtId="2" fontId="57" fillId="2" borderId="0" xfId="12" quotePrefix="1" applyNumberFormat="1" applyFont="1" applyFill="1" applyAlignment="1">
      <alignment horizontal="left"/>
    </xf>
    <xf numFmtId="0" fontId="59" fillId="4" borderId="136" xfId="12" applyFont="1" applyFill="1" applyBorder="1" applyAlignment="1">
      <alignment horizontal="left"/>
    </xf>
    <xf numFmtId="0" fontId="59" fillId="4" borderId="137" xfId="12" quotePrefix="1" applyFont="1" applyFill="1" applyBorder="1" applyAlignment="1">
      <alignment horizontal="left"/>
    </xf>
    <xf numFmtId="2" fontId="60" fillId="4" borderId="137" xfId="12" quotePrefix="1" applyNumberFormat="1" applyFont="1" applyFill="1" applyBorder="1" applyAlignment="1">
      <alignment horizontal="left"/>
    </xf>
    <xf numFmtId="0" fontId="60" fillId="4" borderId="138" xfId="12" quotePrefix="1" applyFont="1" applyFill="1" applyBorder="1" applyAlignment="1">
      <alignment horizontal="left"/>
    </xf>
    <xf numFmtId="0" fontId="59" fillId="5" borderId="54" xfId="12" applyFont="1" applyFill="1" applyBorder="1" applyAlignment="1">
      <alignment horizontal="left"/>
    </xf>
    <xf numFmtId="0" fontId="31" fillId="5" borderId="54" xfId="12" applyFont="1" applyFill="1" applyBorder="1"/>
    <xf numFmtId="2" fontId="31" fillId="5" borderId="54" xfId="12" applyNumberFormat="1" applyFont="1" applyFill="1" applyBorder="1"/>
    <xf numFmtId="0" fontId="38" fillId="4" borderId="139" xfId="12" applyFont="1" applyFill="1" applyBorder="1"/>
    <xf numFmtId="49" fontId="38" fillId="4" borderId="140" xfId="12" applyNumberFormat="1" applyFont="1" applyFill="1" applyBorder="1" applyAlignment="1">
      <alignment wrapText="1"/>
    </xf>
    <xf numFmtId="0" fontId="61" fillId="4" borderId="128" xfId="12" applyFont="1" applyFill="1" applyBorder="1"/>
    <xf numFmtId="0" fontId="38" fillId="4" borderId="101" xfId="12" applyFont="1" applyFill="1" applyBorder="1" applyAlignment="1">
      <alignment horizontal="left" wrapText="1"/>
    </xf>
    <xf numFmtId="49" fontId="38" fillId="4" borderId="40" xfId="12" applyNumberFormat="1" applyFont="1" applyFill="1" applyBorder="1" applyAlignment="1">
      <alignment wrapText="1"/>
    </xf>
    <xf numFmtId="49" fontId="61" fillId="4" borderId="40" xfId="12" applyNumberFormat="1" applyFont="1" applyFill="1" applyBorder="1" applyAlignment="1">
      <alignment wrapText="1"/>
    </xf>
    <xf numFmtId="0" fontId="38" fillId="4" borderId="116" xfId="12" applyFont="1" applyFill="1" applyBorder="1" applyAlignment="1">
      <alignment horizontal="left" wrapText="1"/>
    </xf>
    <xf numFmtId="0" fontId="38" fillId="4" borderId="11" xfId="12" applyFont="1" applyFill="1" applyBorder="1" applyAlignment="1">
      <alignment horizontal="left" wrapText="1"/>
    </xf>
    <xf numFmtId="3" fontId="5" fillId="7" borderId="75" xfId="9" applyNumberFormat="1" applyFont="1" applyFill="1" applyBorder="1" applyProtection="1"/>
    <xf numFmtId="0" fontId="31" fillId="4" borderId="116" xfId="12" applyFont="1" applyFill="1" applyBorder="1" applyAlignment="1">
      <alignment horizontal="left" wrapText="1"/>
    </xf>
    <xf numFmtId="0" fontId="31" fillId="4" borderId="11" xfId="12" applyFont="1" applyFill="1" applyBorder="1" applyAlignment="1">
      <alignment horizontal="left" wrapText="1"/>
    </xf>
    <xf numFmtId="3" fontId="20" fillId="0" borderId="41" xfId="12" applyNumberFormat="1" applyFont="1" applyBorder="1" applyProtection="1">
      <protection locked="0"/>
    </xf>
    <xf numFmtId="1" fontId="5" fillId="0" borderId="97" xfId="12" applyNumberFormat="1" applyFont="1" applyBorder="1"/>
    <xf numFmtId="1" fontId="5" fillId="5" borderId="78" xfId="12" applyNumberFormat="1" applyFont="1" applyFill="1" applyBorder="1"/>
    <xf numFmtId="0" fontId="31" fillId="4" borderId="116" xfId="12" quotePrefix="1" applyFont="1" applyFill="1" applyBorder="1" applyAlignment="1">
      <alignment horizontal="left" wrapText="1"/>
    </xf>
    <xf numFmtId="1" fontId="5" fillId="5" borderId="42" xfId="12" applyNumberFormat="1" applyFont="1" applyFill="1" applyBorder="1"/>
    <xf numFmtId="1" fontId="5" fillId="5" borderId="48" xfId="12" applyNumberFormat="1" applyFont="1" applyFill="1" applyBorder="1"/>
    <xf numFmtId="0" fontId="38" fillId="4" borderId="131" xfId="12" applyFont="1" applyFill="1" applyBorder="1" applyAlignment="1">
      <alignment horizontal="left" wrapText="1"/>
    </xf>
    <xf numFmtId="0" fontId="38" fillId="4" borderId="129" xfId="12" applyFont="1" applyFill="1" applyBorder="1" applyAlignment="1">
      <alignment horizontal="left" wrapText="1"/>
    </xf>
    <xf numFmtId="0" fontId="38" fillId="4" borderId="141" xfId="12" applyFont="1" applyFill="1" applyBorder="1" applyAlignment="1">
      <alignment horizontal="left" wrapText="1"/>
    </xf>
    <xf numFmtId="0" fontId="38" fillId="4" borderId="127" xfId="12" applyFont="1" applyFill="1" applyBorder="1" applyAlignment="1">
      <alignment horizontal="left" wrapText="1"/>
    </xf>
    <xf numFmtId="3" fontId="23" fillId="0" borderId="142" xfId="12" applyNumberFormat="1" applyFont="1" applyBorder="1" applyProtection="1">
      <protection locked="0"/>
    </xf>
    <xf numFmtId="3" fontId="23" fillId="0" borderId="128" xfId="12" applyNumberFormat="1" applyFont="1" applyBorder="1" applyProtection="1">
      <protection locked="0"/>
    </xf>
    <xf numFmtId="0" fontId="38" fillId="4" borderId="101" xfId="12" applyFont="1" applyFill="1" applyBorder="1"/>
    <xf numFmtId="0" fontId="38" fillId="4" borderId="87" xfId="12" applyFont="1" applyFill="1" applyBorder="1"/>
    <xf numFmtId="1" fontId="3" fillId="0" borderId="124" xfId="12" applyNumberFormat="1" applyFont="1" applyBorder="1"/>
    <xf numFmtId="0" fontId="38" fillId="4" borderId="64" xfId="12" applyFont="1" applyFill="1" applyBorder="1" applyAlignment="1">
      <alignment horizontal="left" wrapText="1"/>
    </xf>
    <xf numFmtId="0" fontId="31" fillId="4" borderId="64" xfId="12" applyFont="1" applyFill="1" applyBorder="1" applyAlignment="1">
      <alignment horizontal="left"/>
    </xf>
    <xf numFmtId="1" fontId="20" fillId="0" borderId="97" xfId="12" applyNumberFormat="1" applyFont="1" applyBorder="1" applyProtection="1">
      <protection locked="0"/>
    </xf>
    <xf numFmtId="0" fontId="31" fillId="4" borderId="64" xfId="12" applyFont="1" applyFill="1" applyBorder="1" applyAlignment="1">
      <alignment horizontal="left" wrapText="1"/>
    </xf>
    <xf numFmtId="1" fontId="20" fillId="5" borderId="78" xfId="12" applyNumberFormat="1" applyFont="1" applyFill="1" applyBorder="1" applyProtection="1">
      <protection locked="0"/>
    </xf>
    <xf numFmtId="1" fontId="20" fillId="5" borderId="42" xfId="12" applyNumberFormat="1" applyFont="1" applyFill="1" applyBorder="1" applyProtection="1">
      <protection locked="0"/>
    </xf>
    <xf numFmtId="1" fontId="20" fillId="5" borderId="48" xfId="12" applyNumberFormat="1" applyFont="1" applyFill="1" applyBorder="1" applyProtection="1">
      <protection locked="0"/>
    </xf>
    <xf numFmtId="0" fontId="38" fillId="4" borderId="93" xfId="12" applyFont="1" applyFill="1" applyBorder="1" applyAlignment="1">
      <alignment horizontal="left" wrapText="1"/>
    </xf>
    <xf numFmtId="0" fontId="38" fillId="4" borderId="139" xfId="12" applyFont="1" applyFill="1" applyBorder="1" applyAlignment="1">
      <alignment horizontal="left" wrapText="1"/>
    </xf>
    <xf numFmtId="0" fontId="38" fillId="4" borderId="140" xfId="12" applyFont="1" applyFill="1" applyBorder="1" applyAlignment="1">
      <alignment horizontal="left" wrapText="1"/>
    </xf>
    <xf numFmtId="3" fontId="5" fillId="7" borderId="142" xfId="9" applyNumberFormat="1" applyFont="1" applyFill="1" applyBorder="1" applyProtection="1"/>
    <xf numFmtId="0" fontId="38" fillId="5" borderId="44" xfId="12" applyFont="1" applyFill="1" applyBorder="1" applyAlignment="1">
      <alignment horizontal="left" wrapText="1"/>
    </xf>
    <xf numFmtId="49" fontId="38" fillId="5" borderId="44" xfId="12" applyNumberFormat="1" applyFont="1" applyFill="1" applyBorder="1"/>
    <xf numFmtId="1" fontId="3" fillId="5" borderId="44" xfId="12" applyNumberFormat="1" applyFont="1" applyFill="1" applyBorder="1" applyProtection="1">
      <protection locked="0"/>
    </xf>
    <xf numFmtId="1" fontId="5" fillId="4" borderId="140" xfId="12" applyNumberFormat="1" applyFont="1" applyFill="1" applyBorder="1"/>
    <xf numFmtId="1" fontId="5" fillId="4" borderId="128" xfId="12" applyNumberFormat="1" applyFont="1" applyFill="1" applyBorder="1"/>
    <xf numFmtId="49" fontId="38" fillId="4" borderId="40" xfId="12" applyNumberFormat="1" applyFont="1" applyFill="1" applyBorder="1"/>
    <xf numFmtId="49" fontId="61" fillId="4" borderId="40" xfId="12" applyNumberFormat="1" applyFont="1" applyFill="1" applyBorder="1"/>
    <xf numFmtId="49" fontId="31" fillId="4" borderId="11" xfId="12" applyNumberFormat="1" applyFont="1" applyFill="1" applyBorder="1"/>
    <xf numFmtId="3" fontId="31" fillId="5" borderId="0" xfId="12" applyNumberFormat="1" applyFont="1" applyFill="1" applyProtection="1">
      <protection locked="0"/>
    </xf>
    <xf numFmtId="3" fontId="20" fillId="0" borderId="11" xfId="12" applyNumberFormat="1" applyFont="1" applyBorder="1" applyProtection="1">
      <protection locked="0"/>
    </xf>
    <xf numFmtId="0" fontId="38" fillId="4" borderId="116" xfId="12" applyFont="1" applyFill="1" applyBorder="1" applyAlignment="1">
      <alignment horizontal="left"/>
    </xf>
    <xf numFmtId="49" fontId="38" fillId="4" borderId="11" xfId="12" applyNumberFormat="1" applyFont="1" applyFill="1" applyBorder="1"/>
    <xf numFmtId="49" fontId="38" fillId="4" borderId="133" xfId="12" applyNumberFormat="1" applyFont="1" applyFill="1" applyBorder="1"/>
    <xf numFmtId="3" fontId="5" fillId="7" borderId="110" xfId="9" applyNumberFormat="1" applyFont="1" applyFill="1" applyBorder="1" applyProtection="1"/>
    <xf numFmtId="0" fontId="31" fillId="4" borderId="129" xfId="12" applyFont="1" applyFill="1" applyBorder="1" applyAlignment="1">
      <alignment horizontal="left" wrapText="1"/>
    </xf>
    <xf numFmtId="3" fontId="3" fillId="0" borderId="144" xfId="9" applyNumberFormat="1" applyFont="1" applyFill="1" applyBorder="1" applyProtection="1"/>
    <xf numFmtId="49" fontId="31" fillId="4" borderId="116" xfId="12" applyNumberFormat="1" applyFont="1" applyFill="1" applyBorder="1" applyAlignment="1">
      <alignment wrapText="1"/>
    </xf>
    <xf numFmtId="0" fontId="31" fillId="4" borderId="131" xfId="12" applyFont="1" applyFill="1" applyBorder="1" applyAlignment="1">
      <alignment horizontal="left" wrapText="1"/>
    </xf>
    <xf numFmtId="0" fontId="31" fillId="4" borderId="82" xfId="12" applyFont="1" applyFill="1" applyBorder="1" applyAlignment="1">
      <alignment horizontal="left" wrapText="1"/>
    </xf>
    <xf numFmtId="0" fontId="31" fillId="4" borderId="101" xfId="12" applyFont="1" applyFill="1" applyBorder="1"/>
    <xf numFmtId="49" fontId="31" fillId="4" borderId="40" xfId="12" applyNumberFormat="1" applyFont="1" applyFill="1" applyBorder="1"/>
    <xf numFmtId="0" fontId="31" fillId="4" borderId="20" xfId="12" applyFont="1" applyFill="1" applyBorder="1" applyAlignment="1">
      <alignment horizontal="left" wrapText="1"/>
    </xf>
    <xf numFmtId="1" fontId="20" fillId="0" borderId="15" xfId="12" applyNumberFormat="1" applyFont="1" applyBorder="1" applyProtection="1">
      <protection locked="0"/>
    </xf>
    <xf numFmtId="0" fontId="56" fillId="5" borderId="44" xfId="12" applyFont="1" applyFill="1" applyBorder="1" applyProtection="1">
      <protection locked="0"/>
    </xf>
    <xf numFmtId="3" fontId="20" fillId="0" borderId="128" xfId="12" applyNumberFormat="1" applyFont="1" applyBorder="1" applyProtection="1">
      <protection locked="0"/>
    </xf>
    <xf numFmtId="0" fontId="31" fillId="4" borderId="143" xfId="12" applyFont="1" applyFill="1" applyBorder="1" applyAlignment="1">
      <alignment horizontal="left" wrapText="1"/>
    </xf>
    <xf numFmtId="0" fontId="62" fillId="4" borderId="133" xfId="12" applyFont="1" applyFill="1" applyBorder="1" applyAlignment="1">
      <alignment horizontal="left"/>
    </xf>
    <xf numFmtId="3" fontId="20" fillId="0" borderId="133" xfId="12" applyNumberFormat="1" applyFont="1" applyBorder="1" applyProtection="1">
      <protection locked="0"/>
    </xf>
    <xf numFmtId="3" fontId="20" fillId="0" borderId="84" xfId="12" applyNumberFormat="1" applyFont="1" applyBorder="1" applyProtection="1">
      <protection locked="0"/>
    </xf>
    <xf numFmtId="0" fontId="38" fillId="4" borderId="145" xfId="12" applyFont="1" applyFill="1" applyBorder="1"/>
    <xf numFmtId="49" fontId="38" fillId="4" borderId="130" xfId="12" applyNumberFormat="1" applyFont="1" applyFill="1" applyBorder="1"/>
    <xf numFmtId="1" fontId="20" fillId="5" borderId="0" xfId="12" applyNumberFormat="1" applyFont="1" applyFill="1" applyProtection="1">
      <protection locked="0"/>
    </xf>
    <xf numFmtId="1" fontId="20" fillId="0" borderId="128" xfId="12" applyNumberFormat="1" applyFont="1" applyBorder="1" applyProtection="1">
      <protection locked="0"/>
    </xf>
    <xf numFmtId="0" fontId="38" fillId="4" borderId="82" xfId="12" applyFont="1" applyFill="1" applyBorder="1" applyAlignment="1">
      <alignment horizontal="left" wrapText="1"/>
    </xf>
    <xf numFmtId="3" fontId="5" fillId="7" borderId="60" xfId="9" applyNumberFormat="1" applyFont="1" applyFill="1" applyBorder="1" applyProtection="1"/>
    <xf numFmtId="0" fontId="31" fillId="4" borderId="101" xfId="12" applyFont="1" applyFill="1" applyBorder="1" applyAlignment="1">
      <alignment horizontal="left" wrapText="1"/>
    </xf>
    <xf numFmtId="1" fontId="20" fillId="5" borderId="79" xfId="12" applyNumberFormat="1" applyFont="1" applyFill="1" applyBorder="1" applyProtection="1">
      <protection locked="0"/>
    </xf>
    <xf numFmtId="3" fontId="3" fillId="5" borderId="0" xfId="12" applyNumberFormat="1" applyFont="1" applyFill="1" applyProtection="1">
      <protection locked="0"/>
    </xf>
    <xf numFmtId="3" fontId="20" fillId="0" borderId="60" xfId="12" applyNumberFormat="1" applyFont="1" applyBorder="1" applyProtection="1">
      <protection locked="0"/>
    </xf>
    <xf numFmtId="0" fontId="38" fillId="4" borderId="131" xfId="12" applyFont="1" applyFill="1" applyBorder="1"/>
    <xf numFmtId="49" fontId="38" fillId="4" borderId="129" xfId="12" applyNumberFormat="1" applyFont="1" applyFill="1" applyBorder="1"/>
    <xf numFmtId="3" fontId="5" fillId="7" borderId="146" xfId="9" applyNumberFormat="1" applyFont="1" applyFill="1" applyBorder="1" applyProtection="1"/>
    <xf numFmtId="49" fontId="38" fillId="4" borderId="140" xfId="12" applyNumberFormat="1" applyFont="1" applyFill="1" applyBorder="1"/>
    <xf numFmtId="0" fontId="38" fillId="4" borderId="141" xfId="12" applyFont="1" applyFill="1" applyBorder="1"/>
    <xf numFmtId="49" fontId="38" fillId="4" borderId="128" xfId="12" applyNumberFormat="1" applyFont="1" applyFill="1" applyBorder="1"/>
    <xf numFmtId="3" fontId="5" fillId="7" borderId="97" xfId="9" applyNumberFormat="1" applyFont="1" applyFill="1" applyBorder="1" applyProtection="1"/>
    <xf numFmtId="1" fontId="42" fillId="5" borderId="0" xfId="12" applyNumberFormat="1" applyFont="1" applyFill="1" applyProtection="1">
      <protection locked="0"/>
    </xf>
    <xf numFmtId="0" fontId="38" fillId="4" borderId="98" xfId="12" applyFont="1" applyFill="1" applyBorder="1" applyAlignment="1">
      <alignment horizontal="left"/>
    </xf>
    <xf numFmtId="0" fontId="62" fillId="4" borderId="105" xfId="12" applyFont="1" applyFill="1" applyBorder="1"/>
    <xf numFmtId="1" fontId="5" fillId="4" borderId="108" xfId="12" applyNumberFormat="1" applyFont="1" applyFill="1" applyBorder="1" applyProtection="1">
      <protection locked="0"/>
    </xf>
    <xf numFmtId="1" fontId="3" fillId="5" borderId="0" xfId="12" applyNumberFormat="1" applyFont="1" applyFill="1" applyProtection="1">
      <protection locked="0"/>
    </xf>
    <xf numFmtId="0" fontId="38" fillId="4" borderId="49" xfId="12" applyFont="1" applyFill="1" applyBorder="1" applyAlignment="1">
      <alignment horizontal="left" wrapText="1"/>
    </xf>
    <xf numFmtId="0" fontId="62" fillId="4" borderId="20" xfId="12" applyFont="1" applyFill="1" applyBorder="1"/>
    <xf numFmtId="3" fontId="5" fillId="7" borderId="41" xfId="9" applyNumberFormat="1" applyFont="1" applyFill="1" applyBorder="1" applyProtection="1"/>
    <xf numFmtId="3" fontId="5" fillId="5" borderId="0" xfId="9" applyNumberFormat="1" applyFont="1" applyFill="1" applyBorder="1" applyProtection="1"/>
    <xf numFmtId="0" fontId="31" fillId="4" borderId="49" xfId="12" quotePrefix="1" applyFont="1" applyFill="1" applyBorder="1" applyAlignment="1">
      <alignment horizontal="left" wrapText="1"/>
    </xf>
    <xf numFmtId="0" fontId="31" fillId="4" borderId="135" xfId="12" quotePrefix="1" applyFont="1" applyFill="1" applyBorder="1" applyAlignment="1">
      <alignment horizontal="left" wrapText="1"/>
    </xf>
    <xf numFmtId="0" fontId="62" fillId="4" borderId="82" xfId="12" applyFont="1" applyFill="1" applyBorder="1"/>
    <xf numFmtId="49" fontId="31" fillId="5" borderId="0" xfId="12" applyNumberFormat="1" applyFont="1" applyFill="1" applyProtection="1">
      <protection locked="0"/>
    </xf>
    <xf numFmtId="2" fontId="56" fillId="5" borderId="0" xfId="12" applyNumberFormat="1" applyFont="1" applyFill="1" applyProtection="1">
      <protection locked="0"/>
    </xf>
    <xf numFmtId="49" fontId="56" fillId="5" borderId="0" xfId="12" applyNumberFormat="1" applyFont="1" applyFill="1" applyProtection="1">
      <protection locked="0"/>
    </xf>
    <xf numFmtId="3" fontId="3" fillId="0" borderId="15" xfId="9" applyNumberFormat="1" applyFont="1" applyFill="1" applyBorder="1" applyProtection="1"/>
    <xf numFmtId="3" fontId="20" fillId="0" borderId="147" xfId="12" applyNumberFormat="1" applyFont="1" applyBorder="1" applyProtection="1">
      <protection locked="0"/>
    </xf>
    <xf numFmtId="3" fontId="5" fillId="7" borderId="15" xfId="9" applyNumberFormat="1" applyFont="1" applyFill="1" applyBorder="1" applyProtection="1"/>
    <xf numFmtId="3" fontId="5" fillId="7" borderId="144" xfId="9" applyNumberFormat="1" applyFont="1" applyFill="1" applyBorder="1" applyProtection="1"/>
    <xf numFmtId="0" fontId="38" fillId="4" borderId="127" xfId="12" applyFont="1" applyFill="1" applyBorder="1" applyAlignment="1">
      <alignment horizontal="left"/>
    </xf>
    <xf numFmtId="0" fontId="38" fillId="4" borderId="128" xfId="12" applyFont="1" applyFill="1" applyBorder="1" applyAlignment="1">
      <alignment horizontal="left"/>
    </xf>
    <xf numFmtId="1" fontId="31" fillId="4" borderId="60" xfId="12" applyNumberFormat="1" applyFont="1" applyFill="1" applyBorder="1" applyAlignment="1">
      <alignment horizontal="left"/>
    </xf>
    <xf numFmtId="0" fontId="62" fillId="4" borderId="60" xfId="12" applyFont="1" applyFill="1" applyBorder="1" applyAlignment="1">
      <alignment horizontal="left"/>
    </xf>
    <xf numFmtId="3" fontId="20" fillId="0" borderId="30" xfId="12" applyNumberFormat="1" applyFont="1" applyBorder="1" applyProtection="1">
      <protection locked="0"/>
    </xf>
    <xf numFmtId="3" fontId="5" fillId="7" borderId="128" xfId="9" applyNumberFormat="1" applyFont="1" applyFill="1" applyBorder="1" applyProtection="1"/>
    <xf numFmtId="3" fontId="5" fillId="7" borderId="84" xfId="9" applyNumberFormat="1" applyFont="1" applyFill="1" applyBorder="1" applyProtection="1"/>
    <xf numFmtId="49" fontId="61" fillId="4" borderId="87" xfId="12" applyNumberFormat="1" applyFont="1" applyFill="1" applyBorder="1"/>
    <xf numFmtId="2" fontId="38" fillId="4" borderId="140" xfId="12" applyNumberFormat="1" applyFont="1" applyFill="1" applyBorder="1"/>
    <xf numFmtId="0" fontId="38" fillId="4" borderId="128" xfId="12" applyFont="1" applyFill="1" applyBorder="1"/>
    <xf numFmtId="3" fontId="5" fillId="9" borderId="105" xfId="9" applyNumberFormat="1" applyFont="1" applyFill="1" applyBorder="1" applyProtection="1"/>
    <xf numFmtId="3" fontId="5" fillId="7" borderId="39" xfId="9" applyNumberFormat="1" applyFont="1" applyFill="1" applyBorder="1" applyProtection="1"/>
    <xf numFmtId="3" fontId="3" fillId="0" borderId="20" xfId="9" applyNumberFormat="1" applyFont="1" applyFill="1" applyBorder="1" applyProtection="1">
      <protection locked="0"/>
    </xf>
    <xf numFmtId="3" fontId="5" fillId="7" borderId="23" xfId="9" applyNumberFormat="1" applyFont="1" applyFill="1" applyBorder="1" applyProtection="1"/>
    <xf numFmtId="3" fontId="3" fillId="0" borderId="20" xfId="0" applyNumberFormat="1" applyFont="1" applyBorder="1" applyProtection="1">
      <protection locked="0"/>
    </xf>
    <xf numFmtId="3" fontId="3" fillId="0" borderId="39" xfId="0" applyNumberFormat="1" applyFont="1" applyBorder="1" applyProtection="1">
      <protection locked="0"/>
    </xf>
    <xf numFmtId="3" fontId="5" fillId="7" borderId="20" xfId="9" applyNumberFormat="1" applyFont="1" applyFill="1" applyBorder="1" applyProtection="1"/>
    <xf numFmtId="3" fontId="3" fillId="0" borderId="115" xfId="0" applyNumberFormat="1" applyFont="1" applyBorder="1" applyProtection="1">
      <protection locked="0"/>
    </xf>
    <xf numFmtId="3" fontId="3" fillId="0" borderId="0" xfId="0" applyNumberFormat="1" applyFont="1" applyProtection="1">
      <protection locked="0"/>
    </xf>
    <xf numFmtId="3" fontId="5" fillId="7" borderId="118" xfId="9" applyNumberFormat="1" applyFont="1" applyFill="1" applyBorder="1" applyProtection="1"/>
    <xf numFmtId="3" fontId="5" fillId="7" borderId="101" xfId="9" applyNumberFormat="1" applyFont="1" applyFill="1" applyBorder="1" applyProtection="1"/>
    <xf numFmtId="3" fontId="3" fillId="0" borderId="101" xfId="0" applyNumberFormat="1" applyFont="1" applyBorder="1" applyProtection="1">
      <protection locked="0"/>
    </xf>
    <xf numFmtId="3" fontId="5" fillId="7" borderId="121" xfId="9" applyNumberFormat="1" applyFont="1" applyFill="1" applyBorder="1" applyProtection="1"/>
    <xf numFmtId="3" fontId="3" fillId="0" borderId="116" xfId="0" applyNumberFormat="1" applyFont="1" applyBorder="1" applyProtection="1">
      <protection locked="0"/>
    </xf>
    <xf numFmtId="3" fontId="3" fillId="0" borderId="143" xfId="0" applyNumberFormat="1" applyFont="1" applyBorder="1" applyProtection="1">
      <protection locked="0"/>
    </xf>
    <xf numFmtId="3" fontId="5" fillId="7" borderId="116" xfId="9" applyNumberFormat="1" applyFont="1" applyFill="1" applyBorder="1" applyProtection="1"/>
    <xf numFmtId="3" fontId="5" fillId="7" borderId="119" xfId="9" applyNumberFormat="1" applyFont="1" applyFill="1" applyBorder="1" applyProtection="1"/>
    <xf numFmtId="49" fontId="5" fillId="4" borderId="27" xfId="0" applyNumberFormat="1" applyFont="1" applyFill="1" applyBorder="1" applyAlignment="1">
      <alignment horizontal="left"/>
    </xf>
    <xf numFmtId="0" fontId="5" fillId="4" borderId="16" xfId="0" applyFont="1" applyFill="1" applyBorder="1"/>
    <xf numFmtId="0" fontId="3" fillId="5" borderId="0" xfId="0" applyFont="1" applyFill="1"/>
    <xf numFmtId="3" fontId="5" fillId="7" borderId="102" xfId="9" applyNumberFormat="1" applyFont="1" applyFill="1" applyBorder="1" applyProtection="1"/>
    <xf numFmtId="3" fontId="5" fillId="7" borderId="96" xfId="9" applyNumberFormat="1" applyFont="1" applyFill="1" applyBorder="1" applyProtection="1"/>
    <xf numFmtId="49" fontId="3" fillId="4" borderId="45" xfId="0" applyNumberFormat="1" applyFont="1" applyFill="1" applyBorder="1" applyAlignment="1">
      <alignment horizontal="left"/>
    </xf>
    <xf numFmtId="0" fontId="3" fillId="4" borderId="16" xfId="0" applyFont="1" applyFill="1" applyBorder="1"/>
    <xf numFmtId="49" fontId="5" fillId="4" borderId="86" xfId="0" applyNumberFormat="1" applyFont="1" applyFill="1" applyBorder="1" applyAlignment="1">
      <alignment horizontal="left"/>
    </xf>
    <xf numFmtId="0" fontId="5" fillId="4" borderId="90" xfId="0" applyFont="1" applyFill="1" applyBorder="1" applyAlignment="1">
      <alignment wrapText="1"/>
    </xf>
    <xf numFmtId="3" fontId="5" fillId="7" borderId="88" xfId="9" applyNumberFormat="1" applyFont="1" applyFill="1" applyBorder="1" applyProtection="1"/>
    <xf numFmtId="3" fontId="5" fillId="7" borderId="73" xfId="9" applyNumberFormat="1" applyFont="1" applyFill="1" applyBorder="1" applyProtection="1"/>
    <xf numFmtId="3" fontId="3" fillId="0" borderId="73" xfId="0" applyNumberFormat="1" applyFont="1" applyBorder="1" applyProtection="1">
      <protection locked="0"/>
    </xf>
    <xf numFmtId="3" fontId="5" fillId="7" borderId="95" xfId="9" applyNumberFormat="1" applyFont="1" applyFill="1" applyBorder="1" applyProtection="1"/>
    <xf numFmtId="3" fontId="3" fillId="0" borderId="95" xfId="0" applyNumberFormat="1" applyFont="1" applyBorder="1" applyProtection="1">
      <protection locked="0"/>
    </xf>
    <xf numFmtId="3" fontId="3" fillId="0" borderId="89" xfId="0" applyNumberFormat="1" applyFont="1" applyBorder="1" applyProtection="1">
      <protection locked="0"/>
    </xf>
    <xf numFmtId="3" fontId="5" fillId="7" borderId="89" xfId="9" applyNumberFormat="1" applyFont="1" applyFill="1" applyBorder="1" applyProtection="1"/>
    <xf numFmtId="3" fontId="3" fillId="0" borderId="66" xfId="0" applyNumberFormat="1" applyFont="1" applyBorder="1" applyProtection="1">
      <protection locked="0"/>
    </xf>
    <xf numFmtId="3" fontId="5" fillId="9" borderId="148" xfId="9" applyNumberFormat="1" applyFont="1" applyFill="1" applyBorder="1" applyProtection="1"/>
    <xf numFmtId="3" fontId="5" fillId="9" borderId="121" xfId="9" applyNumberFormat="1" applyFont="1" applyFill="1" applyBorder="1" applyProtection="1"/>
    <xf numFmtId="3" fontId="3" fillId="0" borderId="116" xfId="9" applyNumberFormat="1" applyFont="1" applyFill="1" applyBorder="1" applyProtection="1">
      <protection locked="0"/>
    </xf>
    <xf numFmtId="3" fontId="5" fillId="9" borderId="101" xfId="9" applyNumberFormat="1" applyFont="1" applyFill="1" applyBorder="1" applyProtection="1"/>
    <xf numFmtId="3" fontId="3" fillId="0" borderId="101" xfId="9" applyNumberFormat="1" applyFont="1" applyFill="1" applyBorder="1" applyProtection="1">
      <protection locked="0"/>
    </xf>
    <xf numFmtId="3" fontId="5" fillId="9" borderId="116" xfId="9" applyNumberFormat="1" applyFont="1" applyFill="1" applyBorder="1" applyProtection="1"/>
    <xf numFmtId="3" fontId="3" fillId="5" borderId="101" xfId="0" applyNumberFormat="1" applyFont="1" applyFill="1" applyBorder="1"/>
    <xf numFmtId="3" fontId="3" fillId="5" borderId="116" xfId="0" applyNumberFormat="1" applyFont="1" applyFill="1" applyBorder="1"/>
    <xf numFmtId="3" fontId="3" fillId="0" borderId="119" xfId="9" applyNumberFormat="1" applyFont="1" applyFill="1" applyBorder="1" applyProtection="1">
      <protection locked="0"/>
    </xf>
    <xf numFmtId="3" fontId="5" fillId="9" borderId="149" xfId="9" applyNumberFormat="1" applyFont="1" applyFill="1" applyBorder="1" applyProtection="1"/>
    <xf numFmtId="3" fontId="3" fillId="5" borderId="95" xfId="9" applyNumberFormat="1" applyFont="1" applyFill="1" applyBorder="1" applyProtection="1"/>
    <xf numFmtId="3" fontId="3" fillId="5" borderId="73" xfId="9" applyNumberFormat="1" applyFont="1" applyFill="1" applyBorder="1" applyProtection="1"/>
    <xf numFmtId="3" fontId="3" fillId="5" borderId="92" xfId="9" applyNumberFormat="1" applyFont="1" applyFill="1" applyBorder="1" applyProtection="1"/>
    <xf numFmtId="3" fontId="3" fillId="0" borderId="92" xfId="9" applyNumberFormat="1" applyFont="1" applyFill="1" applyBorder="1" applyProtection="1">
      <protection locked="0"/>
    </xf>
    <xf numFmtId="3" fontId="3" fillId="0" borderId="95" xfId="9" applyNumberFormat="1" applyFont="1" applyFill="1" applyBorder="1" applyProtection="1">
      <protection locked="0"/>
    </xf>
    <xf numFmtId="3" fontId="5" fillId="7" borderId="92" xfId="9" applyNumberFormat="1" applyFont="1" applyFill="1" applyBorder="1" applyProtection="1"/>
    <xf numFmtId="3" fontId="3" fillId="5" borderId="92" xfId="0" applyNumberFormat="1" applyFont="1" applyFill="1" applyBorder="1"/>
    <xf numFmtId="3" fontId="3" fillId="5" borderId="73" xfId="0" applyNumberFormat="1" applyFont="1" applyFill="1" applyBorder="1"/>
    <xf numFmtId="3" fontId="3" fillId="5" borderId="46" xfId="0" applyNumberFormat="1" applyFont="1" applyFill="1" applyBorder="1"/>
    <xf numFmtId="3" fontId="5" fillId="9" borderId="145" xfId="9" applyNumberFormat="1" applyFont="1" applyFill="1" applyBorder="1" applyProtection="1"/>
    <xf numFmtId="3" fontId="3" fillId="5" borderId="119" xfId="0" applyNumberFormat="1" applyFont="1" applyFill="1" applyBorder="1"/>
    <xf numFmtId="3" fontId="3" fillId="5" borderId="89" xfId="0" applyNumberFormat="1" applyFont="1" applyFill="1" applyBorder="1"/>
    <xf numFmtId="3" fontId="5" fillId="7" borderId="143" xfId="9" applyNumberFormat="1" applyFont="1" applyFill="1" applyBorder="1" applyProtection="1"/>
    <xf numFmtId="3" fontId="5" fillId="7" borderId="150" xfId="9" applyNumberFormat="1" applyFont="1" applyFill="1" applyBorder="1" applyProtection="1"/>
    <xf numFmtId="3" fontId="3" fillId="5" borderId="95" xfId="0" applyNumberFormat="1" applyFont="1" applyFill="1" applyBorder="1"/>
    <xf numFmtId="3" fontId="3" fillId="5" borderId="121" xfId="0" applyNumberFormat="1" applyFont="1" applyFill="1" applyBorder="1"/>
    <xf numFmtId="3" fontId="5" fillId="7" borderId="151" xfId="9" applyNumberFormat="1" applyFont="1" applyFill="1" applyBorder="1" applyProtection="1"/>
    <xf numFmtId="0" fontId="4" fillId="5" borderId="0" xfId="0" applyFont="1" applyFill="1"/>
    <xf numFmtId="0" fontId="5" fillId="5" borderId="0" xfId="0" applyFont="1" applyFill="1"/>
    <xf numFmtId="0" fontId="37" fillId="2" borderId="0" xfId="0" quotePrefix="1" applyFont="1" applyFill="1" applyAlignment="1">
      <alignment horizontal="left"/>
    </xf>
    <xf numFmtId="0" fontId="5" fillId="4" borderId="7" xfId="0" applyFont="1" applyFill="1" applyBorder="1"/>
    <xf numFmtId="0" fontId="3" fillId="6" borderId="35" xfId="0" applyFont="1" applyFill="1" applyBorder="1" applyAlignment="1">
      <alignment horizontal="left"/>
    </xf>
    <xf numFmtId="0" fontId="3" fillId="4" borderId="24" xfId="0" applyFont="1" applyFill="1" applyBorder="1"/>
    <xf numFmtId="0" fontId="3" fillId="4" borderId="24" xfId="0" applyFont="1" applyFill="1" applyBorder="1" applyAlignment="1">
      <alignment horizontal="left"/>
    </xf>
    <xf numFmtId="0" fontId="5" fillId="4" borderId="8" xfId="0" applyFont="1" applyFill="1" applyBorder="1"/>
    <xf numFmtId="0" fontId="5" fillId="4" borderId="42" xfId="0" applyFont="1" applyFill="1" applyBorder="1"/>
    <xf numFmtId="0" fontId="3" fillId="6" borderId="37" xfId="0" applyFont="1" applyFill="1" applyBorder="1" applyAlignment="1">
      <alignment horizontal="left"/>
    </xf>
    <xf numFmtId="0" fontId="3" fillId="4" borderId="3" xfId="0" applyFont="1" applyFill="1" applyBorder="1"/>
    <xf numFmtId="0" fontId="3" fillId="4" borderId="3" xfId="0" applyFont="1" applyFill="1" applyBorder="1" applyAlignment="1">
      <alignment horizontal="left"/>
    </xf>
    <xf numFmtId="0" fontId="5" fillId="4" borderId="25" xfId="0" applyFont="1" applyFill="1" applyBorder="1"/>
    <xf numFmtId="0" fontId="3" fillId="4" borderId="37" xfId="0" applyFont="1" applyFill="1" applyBorder="1" applyAlignment="1">
      <alignment horizontal="center"/>
    </xf>
    <xf numFmtId="0" fontId="3" fillId="4" borderId="114" xfId="0" applyFont="1" applyFill="1" applyBorder="1" applyAlignment="1">
      <alignment horizontal="center"/>
    </xf>
    <xf numFmtId="0" fontId="3" fillId="4" borderId="37" xfId="0" applyFont="1" applyFill="1" applyBorder="1"/>
    <xf numFmtId="0" fontId="3" fillId="4" borderId="25" xfId="0" applyFont="1" applyFill="1" applyBorder="1"/>
    <xf numFmtId="0" fontId="6" fillId="4" borderId="48" xfId="0" applyFont="1" applyFill="1" applyBorder="1"/>
    <xf numFmtId="0" fontId="3" fillId="6" borderId="38" xfId="0" quotePrefix="1" applyFont="1" applyFill="1" applyBorder="1" applyAlignment="1">
      <alignment horizontal="left"/>
    </xf>
    <xf numFmtId="0" fontId="3" fillId="4" borderId="1" xfId="0" applyFont="1" applyFill="1" applyBorder="1" applyAlignment="1">
      <alignment horizontal="left"/>
    </xf>
    <xf numFmtId="0" fontId="3" fillId="4" borderId="1" xfId="0" quotePrefix="1" applyFont="1" applyFill="1" applyBorder="1" applyAlignment="1">
      <alignment horizontal="left"/>
    </xf>
    <xf numFmtId="0" fontId="3" fillId="4" borderId="1" xfId="0" applyFont="1" applyFill="1" applyBorder="1"/>
    <xf numFmtId="0" fontId="5" fillId="4" borderId="10" xfId="0" applyFont="1" applyFill="1" applyBorder="1"/>
    <xf numFmtId="0" fontId="3" fillId="4" borderId="38" xfId="0" applyFont="1" applyFill="1" applyBorder="1"/>
    <xf numFmtId="0" fontId="3" fillId="4" borderId="33" xfId="0" applyFont="1" applyFill="1" applyBorder="1"/>
    <xf numFmtId="0" fontId="6" fillId="5" borderId="0" xfId="0" applyFont="1" applyFill="1"/>
    <xf numFmtId="49" fontId="5" fillId="4" borderId="26" xfId="0" applyNumberFormat="1" applyFont="1" applyFill="1" applyBorder="1" applyAlignment="1">
      <alignment horizontal="left"/>
    </xf>
    <xf numFmtId="0" fontId="5" fillId="4" borderId="98" xfId="0" applyFont="1" applyFill="1" applyBorder="1"/>
    <xf numFmtId="3" fontId="5" fillId="7" borderId="101" xfId="0" applyNumberFormat="1" applyFont="1" applyFill="1" applyBorder="1"/>
    <xf numFmtId="3" fontId="5" fillId="7" borderId="39" xfId="0" applyNumberFormat="1" applyFont="1" applyFill="1" applyBorder="1"/>
    <xf numFmtId="3" fontId="5" fillId="7" borderId="87" xfId="0" applyNumberFormat="1" applyFont="1" applyFill="1" applyBorder="1"/>
    <xf numFmtId="3" fontId="5" fillId="8" borderId="16" xfId="0" applyNumberFormat="1" applyFont="1" applyFill="1" applyBorder="1"/>
    <xf numFmtId="3" fontId="5" fillId="5" borderId="0" xfId="0" applyNumberFormat="1" applyFont="1" applyFill="1"/>
    <xf numFmtId="3" fontId="5" fillId="9" borderId="63" xfId="0" applyNumberFormat="1" applyFont="1" applyFill="1" applyBorder="1"/>
    <xf numFmtId="3" fontId="5" fillId="9" borderId="111" xfId="0" applyNumberFormat="1" applyFont="1" applyFill="1" applyBorder="1"/>
    <xf numFmtId="3" fontId="3" fillId="5" borderId="0" xfId="0" applyNumberFormat="1" applyFont="1" applyFill="1"/>
    <xf numFmtId="49" fontId="3" fillId="4" borderId="26" xfId="0" applyNumberFormat="1" applyFont="1" applyFill="1" applyBorder="1" applyAlignment="1">
      <alignment horizontal="left"/>
    </xf>
    <xf numFmtId="0" fontId="3" fillId="4" borderId="49" xfId="0" applyFont="1" applyFill="1" applyBorder="1"/>
    <xf numFmtId="3" fontId="3" fillId="0" borderId="41" xfId="0" applyNumberFormat="1" applyFont="1" applyBorder="1" applyProtection="1">
      <protection locked="0"/>
    </xf>
    <xf numFmtId="3" fontId="3" fillId="0" borderId="16" xfId="0" applyNumberFormat="1" applyFont="1" applyBorder="1" applyProtection="1">
      <protection locked="0"/>
    </xf>
    <xf numFmtId="3" fontId="3" fillId="0" borderId="92" xfId="0" applyNumberFormat="1" applyFont="1" applyBorder="1" applyProtection="1">
      <protection locked="0"/>
    </xf>
    <xf numFmtId="0" fontId="5" fillId="4" borderId="27" xfId="0" applyFont="1" applyFill="1" applyBorder="1"/>
    <xf numFmtId="0" fontId="5" fillId="4" borderId="100" xfId="0" applyFont="1" applyFill="1" applyBorder="1"/>
    <xf numFmtId="3" fontId="5" fillId="7" borderId="41" xfId="0" applyNumberFormat="1" applyFont="1" applyFill="1" applyBorder="1"/>
    <xf numFmtId="3" fontId="5" fillId="9" borderId="27" xfId="0" applyNumberFormat="1" applyFont="1" applyFill="1" applyBorder="1"/>
    <xf numFmtId="3" fontId="5" fillId="7" borderId="73" xfId="0" applyNumberFormat="1" applyFont="1" applyFill="1" applyBorder="1"/>
    <xf numFmtId="0" fontId="30" fillId="5" borderId="0" xfId="0" applyFont="1" applyFill="1"/>
    <xf numFmtId="49" fontId="3" fillId="6" borderId="26" xfId="0" applyNumberFormat="1" applyFont="1" applyFill="1" applyBorder="1" applyAlignment="1">
      <alignment horizontal="left"/>
    </xf>
    <xf numFmtId="0" fontId="3" fillId="4" borderId="91" xfId="0" applyFont="1" applyFill="1" applyBorder="1"/>
    <xf numFmtId="49" fontId="5" fillId="4" borderId="45" xfId="0" applyNumberFormat="1" applyFont="1" applyFill="1" applyBorder="1" applyAlignment="1">
      <alignment horizontal="left"/>
    </xf>
    <xf numFmtId="0" fontId="5" fillId="4" borderId="49" xfId="0" applyFont="1" applyFill="1" applyBorder="1"/>
    <xf numFmtId="3" fontId="5" fillId="7" borderId="5" xfId="0" applyNumberFormat="1" applyFont="1" applyFill="1" applyBorder="1"/>
    <xf numFmtId="3" fontId="3" fillId="0" borderId="74" xfId="0" applyNumberFormat="1" applyFont="1" applyBorder="1" applyProtection="1">
      <protection locked="0"/>
    </xf>
    <xf numFmtId="3" fontId="3" fillId="0" borderId="56" xfId="0" applyNumberFormat="1" applyFont="1" applyBorder="1" applyProtection="1">
      <protection locked="0"/>
    </xf>
    <xf numFmtId="3" fontId="3" fillId="0" borderId="131" xfId="0" applyNumberFormat="1" applyFont="1" applyBorder="1" applyProtection="1">
      <protection locked="0"/>
    </xf>
    <xf numFmtId="3" fontId="3" fillId="0" borderId="82" xfId="0" applyNumberFormat="1" applyFont="1" applyBorder="1" applyProtection="1">
      <protection locked="0"/>
    </xf>
    <xf numFmtId="3" fontId="3" fillId="0" borderId="15" xfId="0" applyNumberFormat="1" applyFont="1" applyBorder="1" applyProtection="1">
      <protection locked="0"/>
    </xf>
    <xf numFmtId="3" fontId="3" fillId="0" borderId="113" xfId="0" applyNumberFormat="1" applyFont="1" applyBorder="1" applyProtection="1">
      <protection locked="0"/>
    </xf>
    <xf numFmtId="0" fontId="5" fillId="6" borderId="49" xfId="0" applyFont="1" applyFill="1" applyBorder="1"/>
    <xf numFmtId="3" fontId="3" fillId="0" borderId="139" xfId="0" applyNumberFormat="1" applyFont="1" applyBorder="1" applyProtection="1">
      <protection locked="0"/>
    </xf>
    <xf numFmtId="3" fontId="3" fillId="0" borderId="83" xfId="0" applyNumberFormat="1" applyFont="1" applyBorder="1" applyProtection="1">
      <protection locked="0"/>
    </xf>
    <xf numFmtId="3" fontId="3" fillId="0" borderId="84" xfId="0" applyNumberFormat="1" applyFont="1" applyBorder="1" applyProtection="1">
      <protection locked="0"/>
    </xf>
    <xf numFmtId="3" fontId="5" fillId="7" borderId="152" xfId="0" applyNumberFormat="1" applyFont="1" applyFill="1" applyBorder="1"/>
    <xf numFmtId="3" fontId="5" fillId="7" borderId="85" xfId="0" applyNumberFormat="1" applyFont="1" applyFill="1" applyBorder="1"/>
    <xf numFmtId="3" fontId="5" fillId="7" borderId="68" xfId="0" applyNumberFormat="1" applyFont="1" applyFill="1" applyBorder="1"/>
    <xf numFmtId="3" fontId="5" fillId="7" borderId="103" xfId="0" applyNumberFormat="1" applyFont="1" applyFill="1" applyBorder="1"/>
    <xf numFmtId="3" fontId="5" fillId="9" borderId="86" xfId="0" applyNumberFormat="1" applyFont="1" applyFill="1" applyBorder="1"/>
    <xf numFmtId="3" fontId="5" fillId="7" borderId="90" xfId="0" applyNumberFormat="1" applyFont="1" applyFill="1" applyBorder="1"/>
    <xf numFmtId="0" fontId="48" fillId="4" borderId="43" xfId="0" applyFont="1" applyFill="1" applyBorder="1"/>
    <xf numFmtId="0" fontId="3" fillId="4" borderId="153" xfId="0" quotePrefix="1" applyFont="1" applyFill="1" applyBorder="1"/>
    <xf numFmtId="3" fontId="3" fillId="0" borderId="154" xfId="0" applyNumberFormat="1" applyFont="1" applyBorder="1" applyProtection="1">
      <protection locked="0"/>
    </xf>
    <xf numFmtId="0" fontId="49" fillId="4" borderId="67" xfId="0" applyFont="1" applyFill="1" applyBorder="1"/>
    <xf numFmtId="0" fontId="5" fillId="4" borderId="65" xfId="0" applyFont="1" applyFill="1" applyBorder="1"/>
    <xf numFmtId="3" fontId="3" fillId="9" borderId="155" xfId="0" applyNumberFormat="1" applyFont="1" applyFill="1" applyBorder="1"/>
    <xf numFmtId="0" fontId="18" fillId="5" borderId="0" xfId="0" applyFont="1" applyFill="1"/>
    <xf numFmtId="0" fontId="5" fillId="4" borderId="24" xfId="0" applyFont="1" applyFill="1" applyBorder="1"/>
    <xf numFmtId="0" fontId="3" fillId="6" borderId="24" xfId="0" applyFont="1" applyFill="1" applyBorder="1"/>
    <xf numFmtId="0" fontId="5" fillId="4" borderId="31" xfId="0" applyFont="1" applyFill="1" applyBorder="1"/>
    <xf numFmtId="164" fontId="5" fillId="4" borderId="43" xfId="0" applyNumberFormat="1" applyFont="1" applyFill="1" applyBorder="1"/>
    <xf numFmtId="0" fontId="5" fillId="4" borderId="3" xfId="0" applyFont="1" applyFill="1" applyBorder="1"/>
    <xf numFmtId="0" fontId="3" fillId="6" borderId="3" xfId="0" applyFont="1" applyFill="1" applyBorder="1"/>
    <xf numFmtId="0" fontId="5" fillId="4" borderId="32" xfId="0" applyFont="1" applyFill="1" applyBorder="1"/>
    <xf numFmtId="164" fontId="5" fillId="4" borderId="156" xfId="0" applyNumberFormat="1" applyFont="1" applyFill="1" applyBorder="1"/>
    <xf numFmtId="164" fontId="3" fillId="4" borderId="17" xfId="0" applyNumberFormat="1" applyFont="1" applyFill="1" applyBorder="1"/>
    <xf numFmtId="0" fontId="3" fillId="6" borderId="3" xfId="0" applyFont="1" applyFill="1" applyBorder="1" applyAlignment="1">
      <alignment horizontal="left"/>
    </xf>
    <xf numFmtId="0" fontId="3" fillId="4" borderId="3" xfId="0" quotePrefix="1" applyFont="1" applyFill="1" applyBorder="1" applyAlignment="1">
      <alignment horizontal="left"/>
    </xf>
    <xf numFmtId="0" fontId="5" fillId="4" borderId="1" xfId="0" applyFont="1" applyFill="1" applyBorder="1"/>
    <xf numFmtId="0" fontId="3" fillId="4" borderId="1" xfId="0" applyFont="1" applyFill="1" applyBorder="1" applyAlignment="1">
      <alignment horizontal="left" vertical="top"/>
    </xf>
    <xf numFmtId="0" fontId="3" fillId="4" borderId="1" xfId="0" applyFont="1" applyFill="1" applyBorder="1" applyAlignment="1">
      <alignment vertical="top"/>
    </xf>
    <xf numFmtId="0" fontId="5" fillId="4" borderId="33" xfId="0" applyFont="1" applyFill="1" applyBorder="1"/>
    <xf numFmtId="164" fontId="3" fillId="4" borderId="9" xfId="0" applyNumberFormat="1" applyFont="1" applyFill="1" applyBorder="1"/>
    <xf numFmtId="0" fontId="3" fillId="4" borderId="10" xfId="0" applyFont="1" applyFill="1" applyBorder="1"/>
    <xf numFmtId="49" fontId="5" fillId="4" borderId="76" xfId="0" applyNumberFormat="1" applyFont="1" applyFill="1" applyBorder="1"/>
    <xf numFmtId="0" fontId="5" fillId="4" borderId="21" xfId="0" applyFont="1" applyFill="1" applyBorder="1"/>
    <xf numFmtId="3" fontId="5" fillId="7" borderId="105" xfId="0" applyNumberFormat="1" applyFont="1" applyFill="1" applyBorder="1"/>
    <xf numFmtId="3" fontId="5" fillId="8" borderId="92" xfId="0" applyNumberFormat="1" applyFont="1" applyFill="1" applyBorder="1"/>
    <xf numFmtId="171" fontId="5" fillId="9" borderId="121" xfId="0" applyNumberFormat="1" applyFont="1" applyFill="1" applyBorder="1"/>
    <xf numFmtId="3" fontId="5" fillId="9" borderId="89" xfId="0" applyNumberFormat="1" applyFont="1" applyFill="1" applyBorder="1"/>
    <xf numFmtId="0" fontId="3" fillId="4" borderId="12" xfId="0" applyFont="1" applyFill="1" applyBorder="1"/>
    <xf numFmtId="3" fontId="3" fillId="0" borderId="40" xfId="0" applyNumberFormat="1" applyFont="1" applyBorder="1" applyProtection="1">
      <protection locked="0"/>
    </xf>
    <xf numFmtId="3" fontId="3" fillId="0" borderId="92" xfId="0" applyNumberFormat="1" applyFont="1" applyBorder="1"/>
    <xf numFmtId="171" fontId="3" fillId="0" borderId="121" xfId="0" applyNumberFormat="1" applyFont="1" applyBorder="1"/>
    <xf numFmtId="3" fontId="3" fillId="0" borderId="27" xfId="0" applyNumberFormat="1" applyFont="1" applyBorder="1"/>
    <xf numFmtId="3" fontId="3" fillId="0" borderId="89" xfId="0" applyNumberFormat="1" applyFont="1" applyBorder="1"/>
    <xf numFmtId="3" fontId="3" fillId="0" borderId="11" xfId="0" applyNumberFormat="1" applyFont="1" applyBorder="1" applyProtection="1">
      <protection locked="0"/>
    </xf>
    <xf numFmtId="0" fontId="3" fillId="4" borderId="12" xfId="0" applyFont="1" applyFill="1" applyBorder="1" applyAlignment="1">
      <alignment wrapText="1"/>
    </xf>
    <xf numFmtId="0" fontId="5" fillId="4" borderId="22" xfId="0" applyFont="1" applyFill="1" applyBorder="1"/>
    <xf numFmtId="3" fontId="3" fillId="0" borderId="95" xfId="0" applyNumberFormat="1" applyFont="1" applyBorder="1"/>
    <xf numFmtId="3" fontId="3" fillId="0" borderId="150" xfId="0" applyNumberFormat="1" applyFont="1" applyBorder="1"/>
    <xf numFmtId="0" fontId="5" fillId="4" borderId="12" xfId="0" applyFont="1" applyFill="1" applyBorder="1"/>
    <xf numFmtId="3" fontId="3" fillId="0" borderId="5" xfId="0" applyNumberFormat="1" applyFont="1" applyBorder="1" applyProtection="1">
      <protection locked="0"/>
    </xf>
    <xf numFmtId="49" fontId="5" fillId="6" borderId="26" xfId="0" applyNumberFormat="1" applyFont="1" applyFill="1" applyBorder="1" applyAlignment="1">
      <alignment horizontal="left"/>
    </xf>
    <xf numFmtId="0" fontId="5" fillId="6" borderId="12" xfId="0" applyFont="1" applyFill="1" applyBorder="1"/>
    <xf numFmtId="3" fontId="5" fillId="0" borderId="73" xfId="0" applyNumberFormat="1" applyFont="1" applyBorder="1"/>
    <xf numFmtId="49" fontId="5" fillId="4" borderId="57" xfId="0" applyNumberFormat="1" applyFont="1" applyFill="1" applyBorder="1"/>
    <xf numFmtId="0" fontId="5" fillId="4" borderId="28" xfId="0" applyFont="1" applyFill="1" applyBorder="1"/>
    <xf numFmtId="3" fontId="5" fillId="7" borderId="106" xfId="0" applyNumberFormat="1" applyFont="1" applyFill="1" applyBorder="1"/>
    <xf numFmtId="3" fontId="5" fillId="7" borderId="107" xfId="0" applyNumberFormat="1" applyFont="1" applyFill="1" applyBorder="1"/>
    <xf numFmtId="171" fontId="5" fillId="9" borderId="67" xfId="0" applyNumberFormat="1" applyFont="1" applyFill="1" applyBorder="1"/>
    <xf numFmtId="3" fontId="5" fillId="9" borderId="90" xfId="0" applyNumberFormat="1" applyFont="1" applyFill="1" applyBorder="1"/>
    <xf numFmtId="0" fontId="44" fillId="4" borderId="17" xfId="0" applyFont="1" applyFill="1" applyBorder="1"/>
    <xf numFmtId="0" fontId="3" fillId="4" borderId="3" xfId="0" quotePrefix="1" applyFont="1" applyFill="1" applyBorder="1"/>
    <xf numFmtId="0" fontId="3" fillId="4" borderId="23" xfId="0" applyFont="1" applyFill="1" applyBorder="1"/>
    <xf numFmtId="0" fontId="3" fillId="4" borderId="4" xfId="0" applyFont="1" applyFill="1" applyBorder="1"/>
    <xf numFmtId="3" fontId="3" fillId="0" borderId="73" xfId="0" applyNumberFormat="1" applyFont="1" applyBorder="1"/>
    <xf numFmtId="171" fontId="3" fillId="5" borderId="0" xfId="0" applyNumberFormat="1" applyFont="1" applyFill="1"/>
    <xf numFmtId="0" fontId="3" fillId="4" borderId="13" xfId="0" quotePrefix="1" applyFont="1" applyFill="1" applyBorder="1"/>
    <xf numFmtId="0" fontId="3" fillId="4" borderId="12" xfId="0" quotePrefix="1" applyFont="1" applyFill="1" applyBorder="1" applyAlignment="1">
      <alignment wrapText="1"/>
    </xf>
    <xf numFmtId="0" fontId="46" fillId="4" borderId="67" xfId="0" applyFont="1" applyFill="1" applyBorder="1"/>
    <xf numFmtId="0" fontId="5" fillId="4" borderId="28" xfId="0" applyFont="1" applyFill="1" applyBorder="1" applyAlignment="1">
      <alignment wrapText="1"/>
    </xf>
    <xf numFmtId="0" fontId="5" fillId="4" borderId="29" xfId="0" applyFont="1" applyFill="1" applyBorder="1"/>
    <xf numFmtId="0" fontId="5" fillId="4" borderId="70" xfId="0" applyFont="1" applyFill="1" applyBorder="1"/>
    <xf numFmtId="3" fontId="5" fillId="8" borderId="104" xfId="0" applyNumberFormat="1" applyFont="1" applyFill="1" applyBorder="1"/>
    <xf numFmtId="171" fontId="5" fillId="5" borderId="0" xfId="0" applyNumberFormat="1" applyFont="1" applyFill="1"/>
    <xf numFmtId="0" fontId="2" fillId="5" borderId="0" xfId="0" applyFont="1" applyFill="1"/>
    <xf numFmtId="0" fontId="37" fillId="2" borderId="14" xfId="0" quotePrefix="1" applyFont="1" applyFill="1" applyBorder="1" applyAlignment="1">
      <alignment horizontal="left"/>
    </xf>
    <xf numFmtId="0" fontId="5" fillId="6" borderId="35" xfId="0" applyFont="1" applyFill="1" applyBorder="1"/>
    <xf numFmtId="0" fontId="5" fillId="6" borderId="37" xfId="0" applyFont="1" applyFill="1" applyBorder="1"/>
    <xf numFmtId="0" fontId="5" fillId="6" borderId="38" xfId="0" applyFont="1" applyFill="1" applyBorder="1"/>
    <xf numFmtId="171" fontId="3" fillId="0" borderId="27" xfId="0" applyNumberFormat="1" applyFont="1" applyBorder="1"/>
    <xf numFmtId="171" fontId="5" fillId="9" borderId="86" xfId="0" applyNumberFormat="1" applyFont="1" applyFill="1" applyBorder="1"/>
    <xf numFmtId="0" fontId="0" fillId="5" borderId="0" xfId="0" applyFill="1"/>
    <xf numFmtId="0" fontId="5" fillId="4" borderId="71" xfId="0" applyFont="1" applyFill="1" applyBorder="1" applyAlignment="1">
      <alignment horizontal="left" vertical="top" wrapText="1"/>
    </xf>
    <xf numFmtId="0" fontId="5" fillId="4" borderId="59" xfId="0" applyFont="1" applyFill="1" applyBorder="1" applyAlignment="1">
      <alignment vertical="top" wrapText="1"/>
    </xf>
    <xf numFmtId="0" fontId="3" fillId="4" borderId="59" xfId="0" applyFont="1" applyFill="1" applyBorder="1" applyAlignment="1">
      <alignment vertical="top" wrapText="1"/>
    </xf>
    <xf numFmtId="0" fontId="20" fillId="4" borderId="59" xfId="0" applyFont="1" applyFill="1" applyBorder="1" applyAlignment="1">
      <alignment vertical="top" wrapText="1"/>
    </xf>
    <xf numFmtId="0" fontId="20" fillId="4" borderId="117" xfId="0" applyFont="1" applyFill="1" applyBorder="1" applyAlignment="1">
      <alignment vertical="top" wrapText="1"/>
    </xf>
    <xf numFmtId="0" fontId="29" fillId="5" borderId="0" xfId="0" applyFont="1" applyFill="1"/>
    <xf numFmtId="3" fontId="5" fillId="8" borderId="60" xfId="0" applyNumberFormat="1" applyFont="1" applyFill="1" applyBorder="1"/>
    <xf numFmtId="3" fontId="5" fillId="8" borderId="21" xfId="0" applyNumberFormat="1" applyFont="1" applyFill="1" applyBorder="1"/>
    <xf numFmtId="3" fontId="5" fillId="8" borderId="12" xfId="0" applyNumberFormat="1" applyFont="1" applyFill="1" applyBorder="1"/>
    <xf numFmtId="0" fontId="34" fillId="5" borderId="0" xfId="0" applyFont="1" applyFill="1"/>
    <xf numFmtId="0" fontId="3" fillId="4" borderId="26" xfId="0" applyFont="1" applyFill="1" applyBorder="1"/>
    <xf numFmtId="3" fontId="3" fillId="0" borderId="49" xfId="0" applyNumberFormat="1" applyFont="1" applyBorder="1" applyProtection="1">
      <protection locked="0"/>
    </xf>
    <xf numFmtId="3" fontId="3" fillId="0" borderId="12" xfId="0" applyNumberFormat="1" applyFont="1" applyBorder="1" applyProtection="1">
      <protection locked="0"/>
    </xf>
    <xf numFmtId="3" fontId="3" fillId="0" borderId="22" xfId="9" applyNumberFormat="1" applyFont="1" applyFill="1" applyBorder="1" applyProtection="1">
      <protection locked="0"/>
    </xf>
    <xf numFmtId="3" fontId="3" fillId="0" borderId="58" xfId="9" applyNumberFormat="1" applyFont="1" applyFill="1" applyBorder="1" applyProtection="1">
      <protection locked="0"/>
    </xf>
    <xf numFmtId="166" fontId="34" fillId="5" borderId="0" xfId="0" applyNumberFormat="1" applyFont="1" applyFill="1"/>
    <xf numFmtId="3" fontId="3" fillId="0" borderId="49" xfId="0" applyNumberFormat="1" applyFont="1" applyBorder="1" applyAlignment="1" applyProtection="1">
      <alignment wrapText="1"/>
      <protection locked="0"/>
    </xf>
    <xf numFmtId="3" fontId="3" fillId="0" borderId="12" xfId="0" applyNumberFormat="1" applyFont="1" applyBorder="1" applyAlignment="1" applyProtection="1">
      <alignment wrapText="1"/>
      <protection locked="0"/>
    </xf>
    <xf numFmtId="166" fontId="35" fillId="5" borderId="0" xfId="0" applyNumberFormat="1" applyFont="1" applyFill="1"/>
    <xf numFmtId="0" fontId="3" fillId="4" borderId="64" xfId="0" applyFont="1" applyFill="1" applyBorder="1"/>
    <xf numFmtId="3" fontId="3" fillId="0" borderId="93" xfId="0" applyNumberFormat="1" applyFont="1" applyBorder="1" applyProtection="1">
      <protection locked="0"/>
    </xf>
    <xf numFmtId="0" fontId="5" fillId="4" borderId="64" xfId="0" applyFont="1" applyFill="1" applyBorder="1"/>
    <xf numFmtId="3" fontId="5" fillId="8" borderId="93" xfId="0" applyNumberFormat="1" applyFont="1" applyFill="1" applyBorder="1"/>
    <xf numFmtId="0" fontId="3" fillId="4" borderId="22" xfId="0" applyFont="1" applyFill="1" applyBorder="1"/>
    <xf numFmtId="166" fontId="27" fillId="5" borderId="0" xfId="0" applyNumberFormat="1" applyFont="1" applyFill="1"/>
    <xf numFmtId="0" fontId="27" fillId="5" borderId="0" xfId="0" applyFont="1" applyFill="1"/>
    <xf numFmtId="3" fontId="5" fillId="7" borderId="23" xfId="0" applyNumberFormat="1" applyFont="1" applyFill="1" applyBorder="1"/>
    <xf numFmtId="3" fontId="5" fillId="7" borderId="49" xfId="0" applyNumberFormat="1" applyFont="1" applyFill="1" applyBorder="1"/>
    <xf numFmtId="3" fontId="5" fillId="7" borderId="12" xfId="0" applyNumberFormat="1" applyFont="1" applyFill="1" applyBorder="1"/>
    <xf numFmtId="3" fontId="5" fillId="7" borderId="16" xfId="0" applyNumberFormat="1" applyFont="1" applyFill="1" applyBorder="1"/>
    <xf numFmtId="0" fontId="3" fillId="4" borderId="13" xfId="0" applyFont="1" applyFill="1" applyBorder="1"/>
    <xf numFmtId="3" fontId="3" fillId="0" borderId="91" xfId="0" applyNumberFormat="1" applyFont="1" applyBorder="1" applyProtection="1">
      <protection locked="0"/>
    </xf>
    <xf numFmtId="3" fontId="3" fillId="0" borderId="13" xfId="0" applyNumberFormat="1" applyFont="1" applyBorder="1" applyProtection="1">
      <protection locked="0"/>
    </xf>
    <xf numFmtId="3" fontId="3" fillId="0" borderId="3" xfId="9" applyNumberFormat="1" applyFont="1" applyFill="1" applyBorder="1" applyProtection="1">
      <protection locked="0"/>
    </xf>
    <xf numFmtId="3" fontId="3" fillId="0" borderId="25" xfId="9" applyNumberFormat="1" applyFont="1" applyFill="1" applyBorder="1" applyProtection="1">
      <protection locked="0"/>
    </xf>
    <xf numFmtId="3" fontId="3" fillId="0" borderId="12" xfId="9" applyNumberFormat="1" applyFont="1" applyFill="1" applyBorder="1" applyProtection="1">
      <protection locked="0"/>
    </xf>
    <xf numFmtId="3" fontId="3" fillId="0" borderId="16" xfId="9" applyNumberFormat="1" applyFont="1" applyFill="1" applyBorder="1" applyProtection="1">
      <protection locked="0"/>
    </xf>
    <xf numFmtId="3" fontId="3" fillId="5" borderId="12" xfId="9" applyNumberFormat="1" applyFont="1" applyFill="1" applyBorder="1" applyProtection="1">
      <protection locked="0"/>
    </xf>
    <xf numFmtId="3" fontId="3" fillId="5" borderId="16" xfId="9" applyNumberFormat="1" applyFont="1" applyFill="1" applyBorder="1" applyProtection="1">
      <protection locked="0"/>
    </xf>
    <xf numFmtId="3" fontId="5" fillId="8" borderId="69" xfId="0" applyNumberFormat="1" applyFont="1" applyFill="1" applyBorder="1"/>
    <xf numFmtId="3" fontId="5" fillId="8" borderId="28" xfId="0" applyNumberFormat="1" applyFont="1" applyFill="1" applyBorder="1"/>
    <xf numFmtId="3" fontId="5" fillId="8" borderId="65" xfId="0" applyNumberFormat="1" applyFont="1" applyFill="1" applyBorder="1"/>
    <xf numFmtId="0" fontId="7" fillId="5" borderId="0" xfId="0" applyFont="1" applyFill="1" applyAlignment="1">
      <alignment wrapText="1"/>
    </xf>
    <xf numFmtId="0" fontId="7" fillId="5" borderId="0" xfId="0" applyFont="1" applyFill="1"/>
    <xf numFmtId="0" fontId="28" fillId="5" borderId="0" xfId="0" applyFont="1" applyFill="1"/>
    <xf numFmtId="0" fontId="5" fillId="4" borderId="24" xfId="0" applyFont="1" applyFill="1" applyBorder="1" applyAlignment="1">
      <alignment vertical="top" wrapText="1"/>
    </xf>
    <xf numFmtId="0" fontId="20" fillId="4" borderId="24" xfId="0" applyFont="1" applyFill="1" applyBorder="1" applyAlignment="1">
      <alignment vertical="top" wrapText="1"/>
    </xf>
    <xf numFmtId="0" fontId="20" fillId="4" borderId="53" xfId="0" applyFont="1" applyFill="1" applyBorder="1" applyAlignment="1">
      <alignment vertical="top" wrapText="1"/>
    </xf>
    <xf numFmtId="0" fontId="20" fillId="4" borderId="54" xfId="0" applyFont="1" applyFill="1" applyBorder="1" applyAlignment="1">
      <alignment vertical="top" wrapText="1"/>
    </xf>
    <xf numFmtId="0" fontId="20" fillId="6" borderId="7" xfId="0" applyFont="1" applyFill="1" applyBorder="1" applyAlignment="1">
      <alignment vertical="top" wrapText="1"/>
    </xf>
    <xf numFmtId="0" fontId="20" fillId="6" borderId="24" xfId="0" applyFont="1" applyFill="1" applyBorder="1" applyAlignment="1">
      <alignment vertical="top" wrapText="1"/>
    </xf>
    <xf numFmtId="0" fontId="5" fillId="4" borderId="48" xfId="0" applyFont="1" applyFill="1" applyBorder="1" applyAlignment="1">
      <alignment vertical="top" wrapText="1"/>
    </xf>
    <xf numFmtId="0" fontId="20" fillId="4" borderId="1" xfId="0" applyFont="1" applyFill="1" applyBorder="1" applyAlignment="1">
      <alignment vertical="top" wrapText="1"/>
    </xf>
    <xf numFmtId="0" fontId="20" fillId="4" borderId="44" xfId="0" applyFont="1" applyFill="1" applyBorder="1" applyAlignment="1">
      <alignment vertical="top" wrapText="1"/>
    </xf>
    <xf numFmtId="0" fontId="20" fillId="4" borderId="48" xfId="0" applyFont="1" applyFill="1" applyBorder="1" applyAlignment="1">
      <alignment vertical="top" wrapText="1"/>
    </xf>
    <xf numFmtId="0" fontId="20" fillId="6" borderId="48" xfId="0" applyFont="1" applyFill="1" applyBorder="1" applyAlignment="1">
      <alignment vertical="top" wrapText="1"/>
    </xf>
    <xf numFmtId="0" fontId="20" fillId="6" borderId="1" xfId="0" applyFont="1" applyFill="1" applyBorder="1" applyAlignment="1">
      <alignment vertical="top" wrapText="1"/>
    </xf>
    <xf numFmtId="49" fontId="44" fillId="4" borderId="76" xfId="0" applyNumberFormat="1" applyFont="1" applyFill="1" applyBorder="1"/>
    <xf numFmtId="0" fontId="5" fillId="4" borderId="42" xfId="0" applyFont="1" applyFill="1" applyBorder="1" applyAlignment="1">
      <alignment horizontal="left" vertical="center" wrapText="1"/>
    </xf>
    <xf numFmtId="3" fontId="5" fillId="8" borderId="98" xfId="0" applyNumberFormat="1" applyFont="1" applyFill="1" applyBorder="1"/>
    <xf numFmtId="3" fontId="5" fillId="8" borderId="108" xfId="0" applyNumberFormat="1" applyFont="1" applyFill="1" applyBorder="1"/>
    <xf numFmtId="3" fontId="5" fillId="8" borderId="22" xfId="0" applyNumberFormat="1" applyFont="1" applyFill="1" applyBorder="1"/>
    <xf numFmtId="0" fontId="3" fillId="4" borderId="49" xfId="0" applyFont="1" applyFill="1" applyBorder="1" applyAlignment="1">
      <alignment vertical="center"/>
    </xf>
    <xf numFmtId="3" fontId="3" fillId="0" borderId="18" xfId="0" applyNumberFormat="1" applyFont="1" applyBorder="1" applyProtection="1">
      <protection locked="0"/>
    </xf>
    <xf numFmtId="0" fontId="3" fillId="4" borderId="49" xfId="0" applyFont="1" applyFill="1" applyBorder="1" applyAlignment="1">
      <alignment vertical="center" wrapText="1"/>
    </xf>
    <xf numFmtId="3" fontId="3" fillId="0" borderId="4" xfId="9" applyNumberFormat="1" applyFont="1" applyFill="1" applyBorder="1" applyProtection="1">
      <protection locked="0"/>
    </xf>
    <xf numFmtId="0" fontId="5" fillId="4" borderId="49" xfId="0" applyFont="1" applyFill="1" applyBorder="1" applyAlignment="1">
      <alignment vertical="center" wrapText="1"/>
    </xf>
    <xf numFmtId="3" fontId="5" fillId="8" borderId="49" xfId="0" applyNumberFormat="1" applyFont="1" applyFill="1" applyBorder="1"/>
    <xf numFmtId="3" fontId="5" fillId="8" borderId="18" xfId="0" applyNumberFormat="1" applyFont="1" applyFill="1" applyBorder="1"/>
    <xf numFmtId="0" fontId="5" fillId="4" borderId="12" xfId="0" applyFont="1" applyFill="1" applyBorder="1" applyAlignment="1">
      <alignment vertical="center"/>
    </xf>
    <xf numFmtId="0" fontId="3" fillId="4" borderId="12" xfId="0" applyFont="1" applyFill="1" applyBorder="1" applyAlignment="1">
      <alignment vertical="center"/>
    </xf>
    <xf numFmtId="3" fontId="3" fillId="0" borderId="50" xfId="0" applyNumberFormat="1" applyFont="1" applyBorder="1" applyProtection="1">
      <protection locked="0"/>
    </xf>
    <xf numFmtId="0" fontId="5" fillId="4" borderId="97" xfId="0" applyFont="1" applyFill="1" applyBorder="1" applyAlignment="1">
      <alignment vertical="center" wrapText="1"/>
    </xf>
    <xf numFmtId="3" fontId="5" fillId="8" borderId="97" xfId="0" applyNumberFormat="1" applyFont="1" applyFill="1" applyBorder="1"/>
    <xf numFmtId="3" fontId="5" fillId="8" borderId="147" xfId="0" applyNumberFormat="1" applyFont="1" applyFill="1" applyBorder="1"/>
    <xf numFmtId="0" fontId="3" fillId="4" borderId="22" xfId="0" applyFont="1" applyFill="1" applyBorder="1" applyAlignment="1">
      <alignment vertical="center" wrapText="1"/>
    </xf>
    <xf numFmtId="166" fontId="3" fillId="4" borderId="78" xfId="0" applyNumberFormat="1" applyFont="1" applyFill="1" applyBorder="1" applyAlignment="1">
      <alignment wrapText="1"/>
    </xf>
    <xf numFmtId="3" fontId="3" fillId="0" borderId="21" xfId="0" applyNumberFormat="1" applyFont="1" applyBorder="1" applyProtection="1">
      <protection locked="0"/>
    </xf>
    <xf numFmtId="0" fontId="7" fillId="4" borderId="6" xfId="0" applyFont="1" applyFill="1" applyBorder="1"/>
    <xf numFmtId="166" fontId="3" fillId="4" borderId="47" xfId="0" applyNumberFormat="1" applyFont="1" applyFill="1" applyBorder="1" applyAlignment="1">
      <alignment wrapText="1"/>
    </xf>
    <xf numFmtId="166" fontId="3" fillId="4" borderId="6" xfId="0" applyNumberFormat="1" applyFont="1" applyFill="1" applyBorder="1" applyAlignment="1">
      <alignment wrapText="1"/>
    </xf>
    <xf numFmtId="0" fontId="3" fillId="4" borderId="42" xfId="0" applyFont="1" applyFill="1" applyBorder="1" applyAlignment="1">
      <alignment vertical="center" wrapText="1"/>
    </xf>
    <xf numFmtId="166" fontId="3" fillId="4" borderId="42" xfId="0" applyNumberFormat="1" applyFont="1" applyFill="1" applyBorder="1" applyAlignment="1">
      <alignment wrapText="1"/>
    </xf>
    <xf numFmtId="3" fontId="3" fillId="0" borderId="3" xfId="0" applyNumberFormat="1" applyFont="1" applyBorder="1" applyProtection="1">
      <protection locked="0"/>
    </xf>
    <xf numFmtId="0" fontId="7" fillId="4" borderId="22" xfId="0" applyFont="1" applyFill="1" applyBorder="1"/>
    <xf numFmtId="166" fontId="3" fillId="4" borderId="14" xfId="0" applyNumberFormat="1" applyFont="1" applyFill="1" applyBorder="1" applyAlignment="1">
      <alignment wrapText="1"/>
    </xf>
    <xf numFmtId="166" fontId="3" fillId="4" borderId="3" xfId="0" applyNumberFormat="1" applyFont="1" applyFill="1" applyBorder="1" applyAlignment="1">
      <alignment wrapText="1"/>
    </xf>
    <xf numFmtId="0" fontId="44" fillId="4" borderId="57" xfId="0" applyFont="1" applyFill="1" applyBorder="1"/>
    <xf numFmtId="0" fontId="3" fillId="6" borderId="99" xfId="0" applyFont="1" applyFill="1" applyBorder="1" applyAlignment="1">
      <alignment vertical="center" wrapText="1"/>
    </xf>
    <xf numFmtId="166" fontId="3" fillId="4" borderId="69" xfId="0" applyNumberFormat="1" applyFont="1" applyFill="1" applyBorder="1" applyAlignment="1">
      <alignment wrapText="1"/>
    </xf>
    <xf numFmtId="3" fontId="3" fillId="0" borderId="80" xfId="0" applyNumberFormat="1" applyFont="1" applyBorder="1" applyProtection="1">
      <protection locked="0"/>
    </xf>
    <xf numFmtId="49" fontId="3" fillId="4" borderId="28" xfId="0" applyNumberFormat="1" applyFont="1" applyFill="1" applyBorder="1"/>
    <xf numFmtId="0" fontId="45" fillId="5" borderId="0" xfId="0" applyFont="1" applyFill="1" applyAlignment="1">
      <alignment horizontal="left"/>
    </xf>
    <xf numFmtId="0" fontId="42" fillId="5" borderId="0" xfId="0" applyFont="1" applyFill="1" applyAlignment="1">
      <alignment wrapText="1"/>
    </xf>
    <xf numFmtId="49" fontId="3" fillId="6" borderId="63" xfId="0" applyNumberFormat="1" applyFont="1" applyFill="1" applyBorder="1" applyAlignment="1">
      <alignment horizontal="left"/>
    </xf>
    <xf numFmtId="0" fontId="5" fillId="4" borderId="109" xfId="0" applyFont="1" applyFill="1" applyBorder="1" applyAlignment="1">
      <alignment wrapText="1"/>
    </xf>
    <xf numFmtId="3" fontId="5" fillId="5" borderId="88" xfId="0" applyNumberFormat="1" applyFont="1" applyFill="1" applyBorder="1" applyProtection="1">
      <protection locked="0"/>
    </xf>
    <xf numFmtId="0" fontId="42" fillId="5" borderId="0" xfId="0" applyFont="1" applyFill="1"/>
    <xf numFmtId="3" fontId="3" fillId="0" borderId="0" xfId="0" applyNumberFormat="1" applyFont="1" applyAlignment="1">
      <alignment horizontal="left" vertical="center"/>
    </xf>
    <xf numFmtId="0" fontId="3" fillId="6" borderId="11" xfId="0" applyFont="1" applyFill="1" applyBorder="1"/>
    <xf numFmtId="0" fontId="3" fillId="4" borderId="11" xfId="0" applyFont="1" applyFill="1" applyBorder="1"/>
    <xf numFmtId="49" fontId="3" fillId="6" borderId="61" xfId="0" applyNumberFormat="1" applyFont="1" applyFill="1" applyBorder="1" applyAlignment="1">
      <alignment horizontal="left"/>
    </xf>
    <xf numFmtId="0" fontId="3" fillId="4" borderId="120" xfId="0" applyFont="1" applyFill="1" applyBorder="1"/>
    <xf numFmtId="3" fontId="5" fillId="8" borderId="96" xfId="0" applyNumberFormat="1" applyFont="1" applyFill="1" applyBorder="1"/>
    <xf numFmtId="0" fontId="50" fillId="5" borderId="0" xfId="0" applyFont="1" applyFill="1"/>
    <xf numFmtId="0" fontId="39" fillId="2" borderId="0" xfId="0" quotePrefix="1" applyFont="1" applyFill="1" applyAlignment="1">
      <alignment horizontal="left"/>
    </xf>
    <xf numFmtId="0" fontId="5" fillId="4" borderId="35" xfId="0" applyFont="1" applyFill="1" applyBorder="1"/>
    <xf numFmtId="0" fontId="5" fillId="4" borderId="157" xfId="0" applyFont="1" applyFill="1" applyBorder="1" applyAlignment="1">
      <alignment horizontal="left"/>
    </xf>
    <xf numFmtId="0" fontId="5" fillId="6" borderId="38" xfId="0" applyFont="1" applyFill="1" applyBorder="1" applyAlignment="1">
      <alignment horizontal="left" vertical="top"/>
    </xf>
    <xf numFmtId="0" fontId="5" fillId="4" borderId="48" xfId="0" applyFont="1" applyFill="1" applyBorder="1"/>
    <xf numFmtId="0" fontId="5" fillId="4" borderId="156" xfId="0" applyFont="1" applyFill="1" applyBorder="1" applyAlignment="1">
      <alignment horizontal="left"/>
    </xf>
    <xf numFmtId="0" fontId="5" fillId="3" borderId="27" xfId="0" applyFont="1" applyFill="1" applyBorder="1" applyAlignment="1">
      <alignment horizontal="left"/>
    </xf>
    <xf numFmtId="0" fontId="5" fillId="3" borderId="100" xfId="0" applyFont="1" applyFill="1" applyBorder="1" applyAlignment="1">
      <alignment horizontal="left" vertical="center" wrapText="1"/>
    </xf>
    <xf numFmtId="3" fontId="38" fillId="0" borderId="63" xfId="0" applyNumberFormat="1" applyFont="1" applyBorder="1"/>
    <xf numFmtId="164" fontId="42" fillId="5" borderId="0" xfId="0" applyNumberFormat="1" applyFont="1" applyFill="1"/>
    <xf numFmtId="0" fontId="3" fillId="3" borderId="27" xfId="0" applyFont="1" applyFill="1" applyBorder="1" applyAlignment="1">
      <alignment horizontal="left"/>
    </xf>
    <xf numFmtId="0" fontId="3" fillId="3" borderId="100" xfId="0" applyFont="1" applyFill="1" applyBorder="1" applyAlignment="1">
      <alignment horizontal="left" vertical="center"/>
    </xf>
    <xf numFmtId="3" fontId="3" fillId="0" borderId="27" xfId="0" applyNumberFormat="1" applyFont="1" applyBorder="1" applyAlignment="1" applyProtection="1">
      <alignment horizontal="right"/>
      <protection locked="0"/>
    </xf>
    <xf numFmtId="0" fontId="48" fillId="3" borderId="27" xfId="0" applyFont="1" applyFill="1" applyBorder="1" applyAlignment="1">
      <alignment horizontal="left"/>
    </xf>
    <xf numFmtId="0" fontId="3" fillId="6" borderId="27" xfId="0" applyFont="1" applyFill="1" applyBorder="1" applyAlignment="1">
      <alignment horizontal="left"/>
    </xf>
    <xf numFmtId="0" fontId="3" fillId="6" borderId="100" xfId="0" applyFont="1" applyFill="1" applyBorder="1" applyAlignment="1">
      <alignment horizontal="left" vertical="center"/>
    </xf>
    <xf numFmtId="0" fontId="5" fillId="3" borderId="100" xfId="0" applyFont="1" applyFill="1" applyBorder="1" applyAlignment="1">
      <alignment horizontal="left" vertical="center"/>
    </xf>
    <xf numFmtId="3" fontId="5" fillId="0" borderId="26" xfId="0" applyNumberFormat="1" applyFont="1" applyBorder="1" applyAlignment="1" applyProtection="1">
      <alignment horizontal="right"/>
      <protection locked="0"/>
    </xf>
    <xf numFmtId="3" fontId="5" fillId="0" borderId="27" xfId="0" applyNumberFormat="1" applyFont="1" applyBorder="1" applyAlignment="1" applyProtection="1">
      <alignment horizontal="right"/>
      <protection locked="0"/>
    </xf>
    <xf numFmtId="3" fontId="38" fillId="0" borderId="64" xfId="0" applyNumberFormat="1" applyFont="1" applyBorder="1"/>
    <xf numFmtId="3" fontId="3" fillId="0" borderId="121" xfId="0" applyNumberFormat="1" applyFont="1" applyBorder="1" applyAlignment="1" applyProtection="1">
      <alignment horizontal="right"/>
      <protection locked="0"/>
    </xf>
    <xf numFmtId="0" fontId="3" fillId="3" borderId="26" xfId="0" applyFont="1" applyFill="1" applyBorder="1" applyAlignment="1">
      <alignment horizontal="left"/>
    </xf>
    <xf numFmtId="0" fontId="45" fillId="3" borderId="45" xfId="0" applyFont="1" applyFill="1" applyBorder="1" applyAlignment="1">
      <alignment horizontal="left"/>
    </xf>
    <xf numFmtId="0" fontId="3" fillId="4" borderId="91" xfId="0" applyFont="1" applyFill="1" applyBorder="1" applyAlignment="1">
      <alignment horizontal="left" vertical="center"/>
    </xf>
    <xf numFmtId="3" fontId="3" fillId="0" borderId="158" xfId="0" applyNumberFormat="1" applyFont="1" applyBorder="1" applyAlignment="1">
      <alignment horizontal="right"/>
    </xf>
    <xf numFmtId="0" fontId="45" fillId="3" borderId="27" xfId="0" applyFont="1" applyFill="1" applyBorder="1" applyAlignment="1">
      <alignment horizontal="left"/>
    </xf>
    <xf numFmtId="3" fontId="3" fillId="0" borderId="154" xfId="0" applyNumberFormat="1" applyFont="1" applyBorder="1" applyAlignment="1">
      <alignment horizontal="right"/>
    </xf>
    <xf numFmtId="0" fontId="3" fillId="3" borderId="61" xfId="0" applyFont="1" applyFill="1" applyBorder="1" applyAlignment="1">
      <alignment horizontal="left"/>
    </xf>
    <xf numFmtId="0" fontId="3" fillId="6" borderId="135" xfId="0" applyFont="1" applyFill="1" applyBorder="1" applyAlignment="1">
      <alignment horizontal="left" vertical="center"/>
    </xf>
    <xf numFmtId="3" fontId="3" fillId="0" borderId="61" xfId="0" applyNumberFormat="1" applyFont="1" applyBorder="1" applyAlignment="1" applyProtection="1">
      <alignment horizontal="right"/>
      <protection locked="0"/>
    </xf>
    <xf numFmtId="0" fontId="5" fillId="3" borderId="57" xfId="0" applyFont="1" applyFill="1" applyBorder="1" applyAlignment="1">
      <alignment horizontal="left"/>
    </xf>
    <xf numFmtId="0" fontId="5" fillId="3" borderId="69" xfId="0" applyFont="1" applyFill="1" applyBorder="1" applyAlignment="1">
      <alignment horizontal="left" vertical="center"/>
    </xf>
    <xf numFmtId="3" fontId="38" fillId="8" borderId="72" xfId="0" applyNumberFormat="1" applyFont="1" applyFill="1" applyBorder="1"/>
    <xf numFmtId="3" fontId="38" fillId="0" borderId="26" xfId="0" applyNumberFormat="1" applyFont="1" applyBorder="1"/>
    <xf numFmtId="0" fontId="5" fillId="4" borderId="34" xfId="0" applyFont="1" applyFill="1" applyBorder="1"/>
    <xf numFmtId="0" fontId="5" fillId="4" borderId="7" xfId="0" applyFont="1" applyFill="1" applyBorder="1" applyAlignment="1">
      <alignment horizontal="left"/>
    </xf>
    <xf numFmtId="0" fontId="5" fillId="6" borderId="38" xfId="0" applyFont="1" applyFill="1" applyBorder="1" applyAlignment="1">
      <alignment horizontal="left"/>
    </xf>
    <xf numFmtId="0" fontId="5" fillId="4" borderId="44" xfId="0" applyFont="1" applyFill="1" applyBorder="1"/>
    <xf numFmtId="0" fontId="5" fillId="4" borderId="48" xfId="0" applyFont="1" applyFill="1" applyBorder="1" applyAlignment="1">
      <alignment horizontal="left"/>
    </xf>
    <xf numFmtId="49" fontId="5" fillId="4" borderId="27" xfId="0" applyNumberFormat="1" applyFont="1" applyFill="1" applyBorder="1"/>
    <xf numFmtId="0" fontId="5" fillId="4" borderId="4" xfId="0" applyFont="1" applyFill="1" applyBorder="1"/>
    <xf numFmtId="3" fontId="38" fillId="12" borderId="75" xfId="0" applyNumberFormat="1" applyFont="1" applyFill="1" applyBorder="1"/>
    <xf numFmtId="49" fontId="3" fillId="6" borderId="26" xfId="0" applyNumberFormat="1" applyFont="1" applyFill="1" applyBorder="1" applyAlignment="1">
      <alignment wrapText="1"/>
    </xf>
    <xf numFmtId="0" fontId="5" fillId="4" borderId="18" xfId="0" applyFont="1" applyFill="1" applyBorder="1" applyAlignment="1">
      <alignment wrapText="1"/>
    </xf>
    <xf numFmtId="3" fontId="5" fillId="5" borderId="49" xfId="0" applyNumberFormat="1" applyFont="1" applyFill="1" applyBorder="1" applyAlignment="1" applyProtection="1">
      <alignment wrapText="1"/>
      <protection locked="0"/>
    </xf>
    <xf numFmtId="49" fontId="3" fillId="4" borderId="26" xfId="0" applyNumberFormat="1" applyFont="1" applyFill="1" applyBorder="1" applyAlignment="1">
      <alignment wrapText="1"/>
    </xf>
    <xf numFmtId="0" fontId="3" fillId="4" borderId="18" xfId="0" applyFont="1" applyFill="1" applyBorder="1" applyAlignment="1">
      <alignment wrapText="1"/>
    </xf>
    <xf numFmtId="3" fontId="3" fillId="5" borderId="49" xfId="0" applyNumberFormat="1" applyFont="1" applyFill="1" applyBorder="1" applyAlignment="1" applyProtection="1">
      <alignment wrapText="1"/>
      <protection locked="0"/>
    </xf>
    <xf numFmtId="49" fontId="3" fillId="6" borderId="26" xfId="0" applyNumberFormat="1" applyFont="1" applyFill="1" applyBorder="1" applyAlignment="1">
      <alignment horizontal="left" wrapText="1"/>
    </xf>
    <xf numFmtId="3" fontId="3" fillId="5" borderId="93" xfId="0" applyNumberFormat="1" applyFont="1" applyFill="1" applyBorder="1" applyAlignment="1" applyProtection="1">
      <alignment wrapText="1"/>
      <protection locked="0"/>
    </xf>
    <xf numFmtId="49" fontId="5" fillId="4" borderId="26" xfId="0" applyNumberFormat="1" applyFont="1" applyFill="1" applyBorder="1" applyAlignment="1">
      <alignment wrapText="1"/>
    </xf>
    <xf numFmtId="0" fontId="5" fillId="6" borderId="18" xfId="0" applyFont="1" applyFill="1" applyBorder="1" applyAlignment="1">
      <alignment wrapText="1"/>
    </xf>
    <xf numFmtId="49" fontId="3" fillId="4" borderId="26" xfId="0" applyNumberFormat="1" applyFont="1" applyFill="1" applyBorder="1" applyAlignment="1">
      <alignment horizontal="left" wrapText="1"/>
    </xf>
    <xf numFmtId="0" fontId="3" fillId="6" borderId="18" xfId="0" applyFont="1" applyFill="1" applyBorder="1" applyAlignment="1">
      <alignment horizontal="left"/>
    </xf>
    <xf numFmtId="0" fontId="3" fillId="4" borderId="18" xfId="0" applyFont="1" applyFill="1" applyBorder="1" applyAlignment="1">
      <alignment horizontal="left"/>
    </xf>
    <xf numFmtId="49" fontId="3" fillId="4" borderId="26" xfId="0" applyNumberFormat="1" applyFont="1" applyFill="1" applyBorder="1"/>
    <xf numFmtId="0" fontId="3" fillId="4" borderId="18" xfId="0" applyFont="1" applyFill="1" applyBorder="1"/>
    <xf numFmtId="0" fontId="5" fillId="4" borderId="18" xfId="0" applyFont="1" applyFill="1" applyBorder="1"/>
    <xf numFmtId="49" fontId="5" fillId="4" borderId="26" xfId="0" applyNumberFormat="1" applyFont="1" applyFill="1" applyBorder="1"/>
    <xf numFmtId="49" fontId="3" fillId="6" borderId="26" xfId="0" applyNumberFormat="1" applyFont="1" applyFill="1" applyBorder="1"/>
    <xf numFmtId="0" fontId="5" fillId="6" borderId="18" xfId="0" applyFont="1" applyFill="1" applyBorder="1"/>
    <xf numFmtId="3" fontId="3" fillId="5" borderId="91" xfId="0" applyNumberFormat="1" applyFont="1" applyFill="1" applyBorder="1" applyAlignment="1" applyProtection="1">
      <alignment wrapText="1"/>
      <protection locked="0"/>
    </xf>
    <xf numFmtId="49" fontId="5" fillId="4" borderId="86" xfId="0" applyNumberFormat="1" applyFont="1" applyFill="1" applyBorder="1"/>
    <xf numFmtId="0" fontId="5" fillId="4" borderId="19" xfId="0" applyFont="1" applyFill="1" applyBorder="1"/>
    <xf numFmtId="3" fontId="38" fillId="8" borderId="159" xfId="0" applyNumberFormat="1" applyFont="1" applyFill="1" applyBorder="1"/>
    <xf numFmtId="0" fontId="3" fillId="5" borderId="34" xfId="0" applyFont="1" applyFill="1" applyBorder="1"/>
    <xf numFmtId="0" fontId="23" fillId="5" borderId="0" xfId="0" applyFont="1" applyFill="1"/>
    <xf numFmtId="0" fontId="5" fillId="4" borderId="35" xfId="0" applyFont="1" applyFill="1" applyBorder="1" applyAlignment="1">
      <alignment horizontal="left"/>
    </xf>
    <xf numFmtId="0" fontId="5" fillId="4" borderId="53" xfId="0" applyFont="1" applyFill="1" applyBorder="1"/>
    <xf numFmtId="0" fontId="5" fillId="4" borderId="54" xfId="0" applyFont="1" applyFill="1" applyBorder="1"/>
    <xf numFmtId="0" fontId="5" fillId="4" borderId="160" xfId="0" applyFont="1" applyFill="1" applyBorder="1"/>
    <xf numFmtId="0" fontId="3" fillId="4" borderId="37" xfId="0" applyFont="1" applyFill="1" applyBorder="1" applyAlignment="1">
      <alignment horizontal="left"/>
    </xf>
    <xf numFmtId="0" fontId="3" fillId="4" borderId="78" xfId="0" applyFont="1" applyFill="1" applyBorder="1"/>
    <xf numFmtId="0" fontId="3" fillId="6" borderId="14" xfId="0" applyFont="1" applyFill="1" applyBorder="1"/>
    <xf numFmtId="0" fontId="3" fillId="4" borderId="14" xfId="0" applyFont="1" applyFill="1" applyBorder="1"/>
    <xf numFmtId="0" fontId="3" fillId="4" borderId="38" xfId="0" applyFont="1" applyFill="1" applyBorder="1" applyAlignment="1">
      <alignment horizontal="left"/>
    </xf>
    <xf numFmtId="0" fontId="3" fillId="4" borderId="2" xfId="0" applyFont="1" applyFill="1" applyBorder="1"/>
    <xf numFmtId="0" fontId="3" fillId="6" borderId="2" xfId="0" applyFont="1" applyFill="1" applyBorder="1"/>
    <xf numFmtId="0" fontId="3" fillId="6" borderId="1" xfId="0" applyFont="1" applyFill="1" applyBorder="1"/>
    <xf numFmtId="0" fontId="8" fillId="5" borderId="0" xfId="0" applyFont="1" applyFill="1"/>
    <xf numFmtId="0" fontId="5" fillId="4" borderId="13" xfId="0" applyFont="1" applyFill="1" applyBorder="1" applyAlignment="1">
      <alignment wrapText="1"/>
    </xf>
    <xf numFmtId="3" fontId="5" fillId="0" borderId="13" xfId="0" applyNumberFormat="1" applyFont="1" applyBorder="1" applyProtection="1">
      <protection locked="0"/>
    </xf>
    <xf numFmtId="3" fontId="5" fillId="0" borderId="4" xfId="9" applyNumberFormat="1" applyFont="1" applyFill="1" applyBorder="1" applyProtection="1">
      <protection locked="0"/>
    </xf>
    <xf numFmtId="49" fontId="5" fillId="4" borderId="26" xfId="0" quotePrefix="1" applyNumberFormat="1" applyFont="1" applyFill="1" applyBorder="1" applyAlignment="1">
      <alignment horizontal="left"/>
    </xf>
    <xf numFmtId="49" fontId="5" fillId="4" borderId="27" xfId="0" quotePrefix="1" applyNumberFormat="1" applyFont="1" applyFill="1" applyBorder="1"/>
    <xf numFmtId="0" fontId="5" fillId="4" borderId="22" xfId="0" applyFont="1" applyFill="1" applyBorder="1" applyAlignment="1">
      <alignment wrapText="1"/>
    </xf>
    <xf numFmtId="3" fontId="5" fillId="0" borderId="12" xfId="0" applyNumberFormat="1" applyFont="1" applyBorder="1" applyProtection="1">
      <protection locked="0"/>
    </xf>
    <xf numFmtId="3" fontId="5" fillId="0" borderId="18" xfId="9" applyNumberFormat="1" applyFont="1" applyFill="1" applyBorder="1" applyProtection="1">
      <protection locked="0"/>
    </xf>
    <xf numFmtId="0" fontId="5" fillId="6" borderId="1" xfId="0" applyFont="1" applyFill="1" applyBorder="1"/>
    <xf numFmtId="3" fontId="5" fillId="5" borderId="2" xfId="9" applyNumberFormat="1" applyFont="1" applyFill="1" applyBorder="1" applyProtection="1">
      <protection locked="0"/>
    </xf>
    <xf numFmtId="3" fontId="5" fillId="8" borderId="1" xfId="0" applyNumberFormat="1" applyFont="1" applyFill="1" applyBorder="1"/>
    <xf numFmtId="0" fontId="17" fillId="5" borderId="0" xfId="0" applyFont="1" applyFill="1"/>
    <xf numFmtId="0" fontId="16" fillId="5" borderId="0" xfId="0" applyFont="1" applyFill="1"/>
    <xf numFmtId="3" fontId="17" fillId="5" borderId="0" xfId="0" applyNumberFormat="1" applyFont="1" applyFill="1"/>
    <xf numFmtId="0" fontId="19" fillId="4" borderId="3" xfId="0" applyFont="1" applyFill="1" applyBorder="1"/>
    <xf numFmtId="0" fontId="5" fillId="4" borderId="38" xfId="0" applyFont="1" applyFill="1" applyBorder="1" applyAlignment="1">
      <alignment horizontal="left"/>
    </xf>
    <xf numFmtId="0" fontId="5" fillId="4" borderId="13" xfId="0" applyFont="1" applyFill="1" applyBorder="1"/>
    <xf numFmtId="3" fontId="5" fillId="0" borderId="50" xfId="0" applyNumberFormat="1" applyFont="1" applyBorder="1" applyProtection="1">
      <protection locked="0"/>
    </xf>
    <xf numFmtId="3" fontId="5" fillId="0" borderId="18" xfId="0" applyNumberFormat="1" applyFont="1" applyBorder="1" applyProtection="1">
      <protection locked="0"/>
    </xf>
    <xf numFmtId="3" fontId="5" fillId="0" borderId="62" xfId="0" applyNumberFormat="1" applyFont="1" applyBorder="1" applyProtection="1">
      <protection locked="0"/>
    </xf>
    <xf numFmtId="3" fontId="5" fillId="8" borderId="2" xfId="0" applyNumberFormat="1" applyFont="1" applyFill="1" applyBorder="1"/>
    <xf numFmtId="0" fontId="19" fillId="4" borderId="2" xfId="0" applyFont="1" applyFill="1" applyBorder="1"/>
    <xf numFmtId="3" fontId="5" fillId="8" borderId="41" xfId="0" applyNumberFormat="1" applyFont="1" applyFill="1" applyBorder="1"/>
    <xf numFmtId="3" fontId="3" fillId="0" borderId="5" xfId="9" applyNumberFormat="1" applyFont="1" applyFill="1" applyBorder="1" applyProtection="1">
      <protection locked="0"/>
    </xf>
    <xf numFmtId="49" fontId="3" fillId="4" borderId="27" xfId="0" applyNumberFormat="1" applyFont="1" applyFill="1" applyBorder="1" applyAlignment="1">
      <alignment horizontal="left"/>
    </xf>
    <xf numFmtId="3" fontId="3" fillId="0" borderId="41" xfId="9" applyNumberFormat="1" applyFont="1" applyFill="1" applyBorder="1" applyProtection="1">
      <protection locked="0"/>
    </xf>
    <xf numFmtId="49" fontId="5" fillId="4" borderId="38" xfId="0" applyNumberFormat="1" applyFont="1" applyFill="1" applyBorder="1" applyAlignment="1">
      <alignment horizontal="left"/>
    </xf>
    <xf numFmtId="3" fontId="3" fillId="5" borderId="84" xfId="9" applyNumberFormat="1" applyFont="1" applyFill="1" applyBorder="1" applyProtection="1">
      <protection locked="0"/>
    </xf>
    <xf numFmtId="49" fontId="5" fillId="4" borderId="38" xfId="0" quotePrefix="1" applyNumberFormat="1" applyFont="1" applyFill="1" applyBorder="1" applyAlignment="1">
      <alignment horizontal="left"/>
    </xf>
    <xf numFmtId="0" fontId="3" fillId="4" borderId="7" xfId="0" applyFont="1" applyFill="1" applyBorder="1"/>
    <xf numFmtId="0" fontId="5" fillId="6" borderId="37" xfId="0" applyFont="1" applyFill="1" applyBorder="1" applyAlignment="1">
      <alignment horizontal="left"/>
    </xf>
    <xf numFmtId="0" fontId="26" fillId="4" borderId="3" xfId="0" applyFont="1" applyFill="1" applyBorder="1"/>
    <xf numFmtId="0" fontId="26" fillId="4" borderId="2" xfId="0" applyFont="1" applyFill="1" applyBorder="1"/>
    <xf numFmtId="3" fontId="2" fillId="4" borderId="63" xfId="0" applyNumberFormat="1" applyFont="1" applyFill="1" applyBorder="1"/>
    <xf numFmtId="0" fontId="5" fillId="4" borderId="6" xfId="0" applyFont="1" applyFill="1" applyBorder="1"/>
    <xf numFmtId="3" fontId="5" fillId="8" borderId="123" xfId="0" applyNumberFormat="1" applyFont="1" applyFill="1" applyBorder="1"/>
    <xf numFmtId="3" fontId="3" fillId="0" borderId="108" xfId="0" applyNumberFormat="1" applyFont="1" applyBorder="1" applyProtection="1">
      <protection locked="0"/>
    </xf>
    <xf numFmtId="3" fontId="2" fillId="4" borderId="26" xfId="0" applyNumberFormat="1" applyFont="1" applyFill="1" applyBorder="1"/>
    <xf numFmtId="3" fontId="5" fillId="8" borderId="122" xfId="0" applyNumberFormat="1" applyFont="1" applyFill="1" applyBorder="1"/>
    <xf numFmtId="0" fontId="5" fillId="6" borderId="6" xfId="0" applyFont="1" applyFill="1" applyBorder="1"/>
    <xf numFmtId="3" fontId="5" fillId="8" borderId="132" xfId="0" applyNumberFormat="1" applyFont="1" applyFill="1" applyBorder="1"/>
    <xf numFmtId="166" fontId="28" fillId="5" borderId="0" xfId="0" applyNumberFormat="1" applyFont="1" applyFill="1"/>
    <xf numFmtId="49" fontId="44" fillId="4" borderId="86" xfId="0" applyNumberFormat="1" applyFont="1" applyFill="1" applyBorder="1" applyAlignment="1">
      <alignment horizontal="left"/>
    </xf>
    <xf numFmtId="0" fontId="3" fillId="4" borderId="80" xfId="0" applyFont="1" applyFill="1" applyBorder="1"/>
    <xf numFmtId="3" fontId="5" fillId="8" borderId="102" xfId="0" applyNumberFormat="1" applyFont="1" applyFill="1" applyBorder="1"/>
    <xf numFmtId="3" fontId="3" fillId="0" borderId="161" xfId="0" applyNumberFormat="1" applyFont="1" applyBorder="1" applyProtection="1">
      <protection locked="0"/>
    </xf>
    <xf numFmtId="3" fontId="3" fillId="0" borderId="80" xfId="9" applyNumberFormat="1" applyFont="1" applyFill="1" applyBorder="1" applyProtection="1">
      <protection locked="0"/>
    </xf>
    <xf numFmtId="49" fontId="29" fillId="5" borderId="0" xfId="0" applyNumberFormat="1" applyFont="1" applyFill="1" applyAlignment="1">
      <alignment horizontal="left"/>
    </xf>
    <xf numFmtId="3" fontId="2" fillId="5" borderId="0" xfId="0" applyNumberFormat="1" applyFont="1" applyFill="1"/>
    <xf numFmtId="3" fontId="2" fillId="5" borderId="0" xfId="9" applyNumberFormat="1" applyFont="1" applyFill="1" applyBorder="1" applyProtection="1"/>
    <xf numFmtId="0" fontId="5" fillId="4" borderId="24" xfId="0" applyFont="1" applyFill="1" applyBorder="1" applyAlignment="1">
      <alignment horizontal="left"/>
    </xf>
    <xf numFmtId="0" fontId="5" fillId="4" borderId="1" xfId="0" applyFont="1" applyFill="1" applyBorder="1" applyAlignment="1">
      <alignment horizontal="left"/>
    </xf>
    <xf numFmtId="3" fontId="5" fillId="5" borderId="12" xfId="0" applyNumberFormat="1" applyFont="1" applyFill="1" applyBorder="1" applyAlignment="1" applyProtection="1">
      <alignment wrapText="1"/>
      <protection locked="0"/>
    </xf>
    <xf numFmtId="3" fontId="3" fillId="5" borderId="12" xfId="0" applyNumberFormat="1" applyFont="1" applyFill="1" applyBorder="1" applyAlignment="1" applyProtection="1">
      <alignment wrapText="1"/>
      <protection locked="0"/>
    </xf>
    <xf numFmtId="3" fontId="38" fillId="12" borderId="12" xfId="0" applyNumberFormat="1" applyFont="1" applyFill="1" applyBorder="1"/>
    <xf numFmtId="3" fontId="3" fillId="5" borderId="13" xfId="0" applyNumberFormat="1" applyFont="1" applyFill="1" applyBorder="1" applyAlignment="1" applyProtection="1">
      <alignment wrapText="1"/>
      <protection locked="0"/>
    </xf>
    <xf numFmtId="3" fontId="38" fillId="8" borderId="112" xfId="0" applyNumberFormat="1" applyFont="1" applyFill="1" applyBorder="1"/>
    <xf numFmtId="3" fontId="38" fillId="12" borderId="21" xfId="0" applyNumberFormat="1" applyFont="1" applyFill="1" applyBorder="1"/>
    <xf numFmtId="0" fontId="3" fillId="5" borderId="14" xfId="0" applyFont="1" applyFill="1" applyBorder="1"/>
    <xf numFmtId="0" fontId="15" fillId="4" borderId="0" xfId="3" applyFill="1" applyBorder="1" applyAlignment="1" applyProtection="1"/>
    <xf numFmtId="0" fontId="13" fillId="4" borderId="0" xfId="0" applyFont="1" applyFill="1"/>
    <xf numFmtId="0" fontId="0" fillId="4" borderId="0" xfId="0" applyFill="1"/>
    <xf numFmtId="0" fontId="2" fillId="4" borderId="0" xfId="0" applyFont="1" applyFill="1"/>
    <xf numFmtId="0" fontId="8" fillId="4" borderId="0" xfId="0" applyFont="1" applyFill="1"/>
    <xf numFmtId="0" fontId="50" fillId="4" borderId="0" xfId="0" applyFont="1" applyFill="1"/>
    <xf numFmtId="49" fontId="0" fillId="4" borderId="0" xfId="0" applyNumberFormat="1" applyFill="1"/>
    <xf numFmtId="0" fontId="47" fillId="4" borderId="0" xfId="0" applyFont="1" applyFill="1"/>
    <xf numFmtId="0" fontId="54" fillId="3" borderId="42" xfId="0" applyFont="1" applyFill="1" applyBorder="1"/>
    <xf numFmtId="0" fontId="8" fillId="3" borderId="0" xfId="0" applyFont="1" applyFill="1"/>
    <xf numFmtId="0" fontId="51" fillId="3" borderId="0" xfId="0" applyFont="1" applyFill="1" applyAlignment="1">
      <alignment horizontal="right" wrapText="1"/>
    </xf>
    <xf numFmtId="0" fontId="52" fillId="3" borderId="0" xfId="0" applyFont="1" applyFill="1" applyAlignment="1">
      <alignment wrapText="1"/>
    </xf>
    <xf numFmtId="49" fontId="52" fillId="3" borderId="0" xfId="0" applyNumberFormat="1" applyFont="1" applyFill="1" applyAlignment="1">
      <alignment wrapText="1"/>
    </xf>
    <xf numFmtId="0" fontId="28" fillId="4" borderId="0" xfId="0" applyFont="1" applyFill="1"/>
    <xf numFmtId="0" fontId="53" fillId="3" borderId="42" xfId="0" applyFont="1" applyFill="1" applyBorder="1"/>
    <xf numFmtId="0" fontId="53" fillId="3" borderId="0" xfId="0" applyFont="1" applyFill="1" applyAlignment="1">
      <alignment wrapText="1"/>
    </xf>
    <xf numFmtId="0" fontId="54" fillId="3" borderId="0" xfId="0" applyFont="1" applyFill="1" applyAlignment="1">
      <alignment wrapText="1"/>
    </xf>
    <xf numFmtId="0" fontId="53" fillId="3" borderId="0" xfId="0" applyFont="1" applyFill="1"/>
    <xf numFmtId="0" fontId="12" fillId="4" borderId="0" xfId="0" applyFont="1" applyFill="1"/>
    <xf numFmtId="0" fontId="2" fillId="4" borderId="0" xfId="0" applyFont="1" applyFill="1" applyProtection="1">
      <protection locked="0"/>
    </xf>
    <xf numFmtId="0" fontId="14" fillId="4" borderId="0" xfId="0" applyFont="1" applyFill="1"/>
    <xf numFmtId="0" fontId="0" fillId="4" borderId="0" xfId="0" applyFill="1" applyProtection="1">
      <protection locked="0"/>
    </xf>
    <xf numFmtId="0" fontId="73" fillId="4" borderId="0" xfId="0" applyFont="1" applyFill="1"/>
    <xf numFmtId="0" fontId="10" fillId="4" borderId="0" xfId="0" applyFont="1" applyFill="1"/>
    <xf numFmtId="0" fontId="11" fillId="4" borderId="0" xfId="0" applyFont="1" applyFill="1"/>
    <xf numFmtId="173" fontId="2" fillId="4" borderId="0" xfId="0" applyNumberFormat="1" applyFont="1" applyFill="1"/>
    <xf numFmtId="0" fontId="13" fillId="5" borderId="0" xfId="0" applyFont="1" applyFill="1"/>
    <xf numFmtId="0" fontId="14" fillId="5" borderId="0" xfId="0" applyFont="1" applyFill="1"/>
    <xf numFmtId="0" fontId="9" fillId="5" borderId="0" xfId="0" applyFont="1" applyFill="1"/>
    <xf numFmtId="0" fontId="12" fillId="5" borderId="0" xfId="0" applyFont="1" applyFill="1"/>
    <xf numFmtId="0" fontId="31" fillId="3" borderId="100" xfId="15" quotePrefix="1" applyFont="1" applyFill="1" applyBorder="1" applyAlignment="1">
      <alignment horizontal="left" wrapText="1"/>
    </xf>
    <xf numFmtId="0" fontId="38" fillId="3" borderId="100" xfId="15" quotePrefix="1" applyFont="1" applyFill="1" applyBorder="1" applyAlignment="1">
      <alignment horizontal="left" wrapText="1"/>
    </xf>
    <xf numFmtId="0" fontId="38" fillId="4" borderId="135" xfId="12" quotePrefix="1" applyFont="1" applyFill="1" applyBorder="1" applyAlignment="1">
      <alignment horizontal="left"/>
    </xf>
    <xf numFmtId="0" fontId="38" fillId="3" borderId="135" xfId="15" quotePrefix="1" applyFont="1" applyFill="1" applyBorder="1" applyAlignment="1">
      <alignment horizontal="left" wrapText="1"/>
    </xf>
    <xf numFmtId="0" fontId="3" fillId="0" borderId="0" xfId="12" applyFont="1" applyFill="1" applyProtection="1">
      <protection locked="0"/>
    </xf>
    <xf numFmtId="0" fontId="37" fillId="2" borderId="32" xfId="0" quotePrefix="1" applyFont="1" applyFill="1" applyBorder="1" applyAlignment="1">
      <alignment horizontal="left"/>
    </xf>
    <xf numFmtId="0" fontId="5" fillId="4" borderId="34" xfId="0" applyFont="1" applyFill="1" applyBorder="1" applyAlignment="1">
      <alignment horizontal="left"/>
    </xf>
    <xf numFmtId="3" fontId="3" fillId="4" borderId="36" xfId="0" applyNumberFormat="1" applyFont="1" applyFill="1" applyBorder="1" applyAlignment="1">
      <alignment horizontal="right"/>
    </xf>
    <xf numFmtId="0" fontId="3" fillId="4" borderId="31" xfId="0" applyFont="1" applyFill="1" applyBorder="1"/>
    <xf numFmtId="0" fontId="5" fillId="4" borderId="43" xfId="0" applyFont="1" applyFill="1" applyBorder="1" applyAlignment="1">
      <alignment horizontal="left"/>
    </xf>
    <xf numFmtId="0" fontId="9" fillId="4" borderId="31" xfId="0" applyFont="1" applyFill="1" applyBorder="1"/>
    <xf numFmtId="0" fontId="5" fillId="4" borderId="37" xfId="0" applyFont="1" applyFill="1" applyBorder="1" applyAlignment="1">
      <alignment horizontal="left"/>
    </xf>
    <xf numFmtId="0" fontId="3" fillId="4" borderId="0" xfId="0" applyFont="1" applyFill="1"/>
    <xf numFmtId="0" fontId="3" fillId="4" borderId="32" xfId="0" applyFont="1" applyFill="1" applyBorder="1"/>
    <xf numFmtId="0" fontId="5" fillId="4" borderId="17" xfId="0" applyFont="1" applyFill="1" applyBorder="1"/>
    <xf numFmtId="1" fontId="3" fillId="5" borderId="0" xfId="9" applyNumberFormat="1" applyFont="1" applyFill="1" applyBorder="1" applyAlignment="1" applyProtection="1">
      <alignment horizontal="center"/>
    </xf>
    <xf numFmtId="0" fontId="5" fillId="4" borderId="9" xfId="0" applyFont="1" applyFill="1" applyBorder="1"/>
    <xf numFmtId="0" fontId="3" fillId="4" borderId="47" xfId="0" applyFont="1" applyFill="1" applyBorder="1" applyAlignment="1">
      <alignment horizontal="center"/>
    </xf>
    <xf numFmtId="0" fontId="3" fillId="4" borderId="78" xfId="0" applyFont="1" applyFill="1" applyBorder="1" applyAlignment="1">
      <alignment vertical="top"/>
    </xf>
    <xf numFmtId="0" fontId="3" fillId="4" borderId="114" xfId="0" applyFont="1" applyFill="1" applyBorder="1" applyAlignment="1">
      <alignment vertical="top" wrapText="1"/>
    </xf>
    <xf numFmtId="0" fontId="3" fillId="4" borderId="76" xfId="0" applyFont="1" applyFill="1" applyBorder="1" applyAlignment="1">
      <alignment horizontal="center"/>
    </xf>
    <xf numFmtId="0" fontId="3" fillId="4" borderId="32" xfId="0" applyFont="1" applyFill="1" applyBorder="1" applyAlignment="1">
      <alignment horizontal="center"/>
    </xf>
    <xf numFmtId="0" fontId="3" fillId="4" borderId="38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/>
    </xf>
    <xf numFmtId="3" fontId="3" fillId="4" borderId="2" xfId="0" applyNumberFormat="1" applyFont="1" applyFill="1" applyBorder="1" applyAlignment="1">
      <alignment horizontal="center"/>
    </xf>
    <xf numFmtId="0" fontId="3" fillId="4" borderId="48" xfId="0" applyFont="1" applyFill="1" applyBorder="1" applyAlignment="1">
      <alignment vertical="top" wrapText="1"/>
    </xf>
    <xf numFmtId="0" fontId="3" fillId="4" borderId="10" xfId="0" quotePrefix="1" applyFont="1" applyFill="1" applyBorder="1" applyAlignment="1">
      <alignment vertical="top" wrapText="1"/>
    </xf>
    <xf numFmtId="165" fontId="3" fillId="5" borderId="0" xfId="0" applyNumberFormat="1" applyFont="1" applyFill="1"/>
    <xf numFmtId="0" fontId="3" fillId="4" borderId="10" xfId="0" applyFont="1" applyFill="1" applyBorder="1" applyAlignment="1">
      <alignment horizontal="center"/>
    </xf>
    <xf numFmtId="0" fontId="4" fillId="5" borderId="0" xfId="0" applyFont="1" applyFill="1" applyAlignment="1">
      <alignment horizontal="center"/>
    </xf>
    <xf numFmtId="0" fontId="3" fillId="4" borderId="38" xfId="0" applyFont="1" applyFill="1" applyBorder="1" applyAlignment="1">
      <alignment horizontal="center" vertical="top" wrapText="1"/>
    </xf>
    <xf numFmtId="0" fontId="3" fillId="4" borderId="10" xfId="0" applyFont="1" applyFill="1" applyBorder="1" applyAlignment="1">
      <alignment horizontal="center" vertical="top" wrapText="1"/>
    </xf>
    <xf numFmtId="0" fontId="5" fillId="6" borderId="111" xfId="0" applyFont="1" applyFill="1" applyBorder="1"/>
    <xf numFmtId="3" fontId="5" fillId="9" borderId="162" xfId="9" applyNumberFormat="1" applyFont="1" applyFill="1" applyBorder="1" applyProtection="1"/>
    <xf numFmtId="3" fontId="5" fillId="9" borderId="123" xfId="9" applyNumberFormat="1" applyFont="1" applyFill="1" applyBorder="1" applyProtection="1"/>
    <xf numFmtId="3" fontId="5" fillId="9" borderId="73" xfId="9" applyNumberFormat="1" applyFont="1" applyFill="1" applyBorder="1" applyProtection="1"/>
    <xf numFmtId="3" fontId="5" fillId="7" borderId="77" xfId="9" applyNumberFormat="1" applyFont="1" applyFill="1" applyBorder="1" applyProtection="1"/>
    <xf numFmtId="3" fontId="8" fillId="5" borderId="0" xfId="9" applyNumberFormat="1" applyFont="1" applyFill="1" applyBorder="1" applyProtection="1"/>
    <xf numFmtId="3" fontId="3" fillId="0" borderId="60" xfId="9" applyNumberFormat="1" applyFont="1" applyFill="1" applyBorder="1" applyProtection="1">
      <protection locked="0"/>
    </xf>
    <xf numFmtId="3" fontId="3" fillId="0" borderId="77" xfId="9" applyNumberFormat="1" applyFont="1" applyFill="1" applyBorder="1" applyProtection="1">
      <protection locked="0"/>
    </xf>
    <xf numFmtId="3" fontId="3" fillId="0" borderId="73" xfId="9" applyNumberFormat="1" applyFont="1" applyFill="1" applyBorder="1" applyProtection="1">
      <protection locked="0"/>
    </xf>
    <xf numFmtId="3" fontId="2" fillId="5" borderId="0" xfId="9" applyNumberFormat="1" applyFont="1" applyFill="1" applyBorder="1" applyProtection="1">
      <protection locked="0"/>
    </xf>
    <xf numFmtId="3" fontId="3" fillId="0" borderId="23" xfId="9" applyNumberFormat="1" applyFont="1" applyFill="1" applyBorder="1" applyProtection="1">
      <protection locked="0"/>
    </xf>
    <xf numFmtId="0" fontId="5" fillId="4" borderId="58" xfId="0" applyFont="1" applyFill="1" applyBorder="1"/>
    <xf numFmtId="3" fontId="5" fillId="7" borderId="94" xfId="9" applyNumberFormat="1" applyFont="1" applyFill="1" applyBorder="1" applyProtection="1"/>
    <xf numFmtId="3" fontId="3" fillId="0" borderId="77" xfId="0" applyNumberFormat="1" applyFont="1" applyBorder="1" applyProtection="1">
      <protection locked="0"/>
    </xf>
    <xf numFmtId="3" fontId="2" fillId="5" borderId="0" xfId="0" applyNumberFormat="1" applyFont="1" applyFill="1" applyProtection="1">
      <protection locked="0"/>
    </xf>
    <xf numFmtId="3" fontId="3" fillId="0" borderId="94" xfId="0" applyNumberFormat="1" applyFont="1" applyBorder="1" applyProtection="1">
      <protection locked="0"/>
    </xf>
    <xf numFmtId="3" fontId="3" fillId="0" borderId="89" xfId="9" applyNumberFormat="1" applyFont="1" applyFill="1" applyBorder="1" applyProtection="1">
      <protection locked="0"/>
    </xf>
    <xf numFmtId="0" fontId="3" fillId="4" borderId="163" xfId="0" applyFont="1" applyFill="1" applyBorder="1"/>
    <xf numFmtId="0" fontId="3" fillId="4" borderId="92" xfId="0" applyFont="1" applyFill="1" applyBorder="1"/>
    <xf numFmtId="3" fontId="3" fillId="0" borderId="60" xfId="0" applyNumberFormat="1" applyFont="1" applyBorder="1" applyProtection="1">
      <protection locked="0"/>
    </xf>
    <xf numFmtId="3" fontId="3" fillId="0" borderId="23" xfId="0" applyNumberFormat="1" applyFont="1" applyBorder="1" applyProtection="1">
      <protection locked="0"/>
    </xf>
    <xf numFmtId="3" fontId="3" fillId="0" borderId="164" xfId="0" applyNumberFormat="1" applyFont="1" applyBorder="1" applyProtection="1">
      <protection locked="0"/>
    </xf>
    <xf numFmtId="166" fontId="2" fillId="5" borderId="0" xfId="9" applyNumberFormat="1" applyFont="1" applyFill="1" applyBorder="1" applyProtection="1"/>
    <xf numFmtId="0" fontId="5" fillId="6" borderId="165" xfId="0" applyFont="1" applyFill="1" applyBorder="1"/>
    <xf numFmtId="0" fontId="43" fillId="5" borderId="0" xfId="0" applyFont="1" applyFill="1"/>
    <xf numFmtId="0" fontId="43" fillId="0" borderId="0" xfId="0" applyFont="1"/>
    <xf numFmtId="0" fontId="3" fillId="5" borderId="0" xfId="0" applyFont="1" applyFill="1" applyAlignment="1">
      <alignment horizontal="center"/>
    </xf>
    <xf numFmtId="9" fontId="5" fillId="5" borderId="0" xfId="9" applyFont="1" applyFill="1" applyBorder="1" applyProtection="1"/>
    <xf numFmtId="0" fontId="3" fillId="4" borderId="49" xfId="0" applyFont="1" applyFill="1" applyBorder="1" applyAlignment="1">
      <alignment wrapText="1"/>
    </xf>
    <xf numFmtId="0" fontId="5" fillId="6" borderId="100" xfId="0" applyFont="1" applyFill="1" applyBorder="1"/>
    <xf numFmtId="49" fontId="3" fillId="4" borderId="37" xfId="0" applyNumberFormat="1" applyFont="1" applyFill="1" applyBorder="1" applyAlignment="1">
      <alignment horizontal="left"/>
    </xf>
    <xf numFmtId="49" fontId="5" fillId="4" borderId="57" xfId="0" applyNumberFormat="1" applyFont="1" applyFill="1" applyBorder="1" applyAlignment="1">
      <alignment horizontal="left"/>
    </xf>
    <xf numFmtId="49" fontId="5" fillId="5" borderId="0" xfId="0" applyNumberFormat="1" applyFont="1" applyFill="1" applyAlignment="1">
      <alignment horizontal="left"/>
    </xf>
    <xf numFmtId="166" fontId="8" fillId="5" borderId="29" xfId="9" applyNumberFormat="1" applyFont="1" applyFill="1" applyBorder="1" applyProtection="1"/>
    <xf numFmtId="166" fontId="3" fillId="5" borderId="0" xfId="9" applyNumberFormat="1" applyFont="1" applyFill="1" applyBorder="1" applyProtection="1"/>
    <xf numFmtId="49" fontId="45" fillId="5" borderId="0" xfId="0" applyNumberFormat="1" applyFont="1" applyFill="1" applyAlignment="1">
      <alignment horizontal="left"/>
    </xf>
    <xf numFmtId="0" fontId="3" fillId="4" borderId="51" xfId="0" quotePrefix="1" applyFont="1" applyFill="1" applyBorder="1"/>
    <xf numFmtId="3" fontId="3" fillId="0" borderId="165" xfId="0" applyNumberFormat="1" applyFont="1" applyBorder="1" applyProtection="1">
      <protection locked="0"/>
    </xf>
    <xf numFmtId="3" fontId="43" fillId="5" borderId="17" xfId="0" applyNumberFormat="1" applyFont="1" applyFill="1" applyBorder="1"/>
    <xf numFmtId="0" fontId="3" fillId="4" borderId="52" xfId="0" quotePrefix="1" applyFont="1" applyFill="1" applyBorder="1" applyAlignment="1">
      <alignment wrapText="1"/>
    </xf>
    <xf numFmtId="3" fontId="2" fillId="5" borderId="0" xfId="0" applyNumberFormat="1" applyFont="1" applyFill="1" applyAlignment="1">
      <alignment horizontal="right"/>
    </xf>
    <xf numFmtId="0" fontId="5" fillId="4" borderId="72" xfId="0" quotePrefix="1" applyFont="1" applyFill="1" applyBorder="1" applyAlignment="1">
      <alignment wrapText="1"/>
    </xf>
    <xf numFmtId="3" fontId="5" fillId="7" borderId="69" xfId="9" applyNumberFormat="1" applyFont="1" applyFill="1" applyBorder="1" applyProtection="1"/>
    <xf numFmtId="49" fontId="3" fillId="5" borderId="0" xfId="0" applyNumberFormat="1" applyFont="1" applyFill="1" applyAlignment="1">
      <alignment horizontal="left"/>
    </xf>
    <xf numFmtId="0" fontId="5" fillId="0" borderId="0" xfId="0" applyFont="1"/>
    <xf numFmtId="166" fontId="2" fillId="5" borderId="0" xfId="9" applyNumberFormat="1" applyFont="1" applyFill="1" applyBorder="1" applyAlignment="1" applyProtection="1">
      <alignment horizontal="right"/>
    </xf>
    <xf numFmtId="0" fontId="5" fillId="5" borderId="0" xfId="0" applyFont="1" applyFill="1" applyAlignment="1">
      <alignment horizontal="center"/>
    </xf>
    <xf numFmtId="3" fontId="22" fillId="5" borderId="0" xfId="9" applyNumberFormat="1" applyFont="1" applyFill="1" applyBorder="1" applyAlignment="1" applyProtection="1">
      <alignment horizontal="right"/>
    </xf>
    <xf numFmtId="1" fontId="3" fillId="5" borderId="0" xfId="0" applyNumberFormat="1" applyFont="1" applyFill="1"/>
    <xf numFmtId="9" fontId="2" fillId="5" borderId="0" xfId="9" applyFont="1" applyFill="1" applyBorder="1" applyProtection="1"/>
    <xf numFmtId="3" fontId="4" fillId="5" borderId="0" xfId="0" applyNumberFormat="1" applyFont="1" applyFill="1" applyAlignment="1">
      <alignment horizontal="right"/>
    </xf>
    <xf numFmtId="9" fontId="2" fillId="5" borderId="0" xfId="9" applyFont="1" applyFill="1" applyProtection="1"/>
    <xf numFmtId="165" fontId="2" fillId="5" borderId="0" xfId="0" applyNumberFormat="1" applyFont="1" applyFill="1"/>
    <xf numFmtId="3" fontId="22" fillId="5" borderId="0" xfId="0" applyNumberFormat="1" applyFont="1" applyFill="1" applyAlignment="1">
      <alignment horizontal="right"/>
    </xf>
    <xf numFmtId="0" fontId="12" fillId="5" borderId="0" xfId="8" applyFill="1"/>
    <xf numFmtId="0" fontId="8" fillId="5" borderId="0" xfId="8" applyFont="1" applyFill="1" applyAlignment="1">
      <alignment horizontal="right"/>
    </xf>
    <xf numFmtId="166" fontId="5" fillId="5" borderId="0" xfId="8" applyNumberFormat="1" applyFont="1" applyFill="1" applyAlignment="1">
      <alignment horizontal="right"/>
    </xf>
    <xf numFmtId="165" fontId="8" fillId="5" borderId="0" xfId="0" applyNumberFormat="1" applyFont="1" applyFill="1" applyAlignment="1">
      <alignment horizontal="left"/>
    </xf>
    <xf numFmtId="0" fontId="8" fillId="5" borderId="0" xfId="8" applyFont="1" applyFill="1" applyAlignment="1">
      <alignment horizontal="left"/>
    </xf>
    <xf numFmtId="3" fontId="8" fillId="5" borderId="0" xfId="8" applyNumberFormat="1" applyFont="1" applyFill="1" applyAlignment="1">
      <alignment horizontal="right"/>
    </xf>
    <xf numFmtId="0" fontId="25" fillId="5" borderId="0" xfId="8" applyFont="1" applyFill="1" applyAlignment="1">
      <alignment horizontal="right"/>
    </xf>
    <xf numFmtId="1" fontId="8" fillId="5" borderId="0" xfId="8" applyNumberFormat="1" applyFont="1" applyFill="1" applyAlignment="1">
      <alignment horizontal="right"/>
    </xf>
    <xf numFmtId="1" fontId="5" fillId="5" borderId="0" xfId="8" applyNumberFormat="1" applyFont="1" applyFill="1" applyAlignment="1">
      <alignment horizontal="right"/>
    </xf>
    <xf numFmtId="0" fontId="3" fillId="5" borderId="0" xfId="8" applyFont="1" applyFill="1" applyAlignment="1">
      <alignment horizontal="right"/>
    </xf>
    <xf numFmtId="0" fontId="5" fillId="5" borderId="0" xfId="8" applyFont="1" applyFill="1" applyAlignment="1">
      <alignment horizontal="right"/>
    </xf>
    <xf numFmtId="1" fontId="25" fillId="5" borderId="0" xfId="8" applyNumberFormat="1" applyFont="1" applyFill="1" applyAlignment="1">
      <alignment horizontal="right"/>
    </xf>
    <xf numFmtId="164" fontId="12" fillId="5" borderId="0" xfId="8" applyNumberFormat="1" applyFill="1"/>
    <xf numFmtId="1" fontId="3" fillId="5" borderId="0" xfId="8" applyNumberFormat="1" applyFont="1" applyFill="1" applyAlignment="1">
      <alignment horizontal="right"/>
    </xf>
    <xf numFmtId="0" fontId="22" fillId="5" borderId="0" xfId="0" applyFont="1" applyFill="1" applyAlignment="1">
      <alignment horizontal="right"/>
    </xf>
    <xf numFmtId="166" fontId="3" fillId="5" borderId="0" xfId="0" applyNumberFormat="1" applyFont="1" applyFill="1"/>
    <xf numFmtId="0" fontId="5" fillId="5" borderId="0" xfId="0" applyFont="1" applyFill="1" applyAlignment="1">
      <alignment horizontal="left"/>
    </xf>
    <xf numFmtId="1" fontId="3" fillId="5" borderId="0" xfId="0" applyNumberFormat="1" applyFont="1" applyFill="1" applyAlignment="1">
      <alignment horizontal="left"/>
    </xf>
    <xf numFmtId="3" fontId="12" fillId="5" borderId="0" xfId="8" applyNumberFormat="1" applyFill="1"/>
    <xf numFmtId="0" fontId="8" fillId="5" borderId="0" xfId="0" applyFont="1" applyFill="1" applyAlignment="1">
      <alignment horizontal="left"/>
    </xf>
    <xf numFmtId="0" fontId="25" fillId="5" borderId="0" xfId="0" applyFont="1" applyFill="1" applyAlignment="1">
      <alignment horizontal="left"/>
    </xf>
    <xf numFmtId="3" fontId="8" fillId="5" borderId="0" xfId="0" applyNumberFormat="1" applyFont="1" applyFill="1" applyAlignment="1">
      <alignment horizontal="left"/>
    </xf>
    <xf numFmtId="166" fontId="5" fillId="5" borderId="0" xfId="0" applyNumberFormat="1" applyFont="1" applyFill="1" applyAlignment="1">
      <alignment horizontal="left"/>
    </xf>
    <xf numFmtId="164" fontId="5" fillId="5" borderId="0" xfId="0" applyNumberFormat="1" applyFont="1" applyFill="1" applyAlignment="1">
      <alignment horizontal="left"/>
    </xf>
    <xf numFmtId="165" fontId="5" fillId="5" borderId="0" xfId="0" applyNumberFormat="1" applyFont="1" applyFill="1" applyAlignment="1">
      <alignment horizontal="left"/>
    </xf>
    <xf numFmtId="164" fontId="8" fillId="5" borderId="0" xfId="0" applyNumberFormat="1" applyFont="1" applyFill="1" applyAlignment="1">
      <alignment horizontal="left"/>
    </xf>
    <xf numFmtId="164" fontId="25" fillId="5" borderId="0" xfId="0" applyNumberFormat="1" applyFont="1" applyFill="1" applyAlignment="1">
      <alignment horizontal="left"/>
    </xf>
    <xf numFmtId="164" fontId="2" fillId="5" borderId="0" xfId="0" applyNumberFormat="1" applyFont="1" applyFill="1"/>
    <xf numFmtId="165" fontId="0" fillId="5" borderId="0" xfId="0" applyNumberFormat="1" applyFill="1"/>
    <xf numFmtId="164" fontId="33" fillId="5" borderId="0" xfId="8" applyNumberFormat="1" applyFont="1" applyFill="1"/>
    <xf numFmtId="164" fontId="0" fillId="5" borderId="0" xfId="0" applyNumberFormat="1" applyFill="1"/>
    <xf numFmtId="164" fontId="22" fillId="5" borderId="0" xfId="8" applyNumberFormat="1" applyFont="1" applyFill="1" applyAlignment="1">
      <alignment horizontal="right"/>
    </xf>
    <xf numFmtId="166" fontId="3" fillId="5" borderId="0" xfId="8" applyNumberFormat="1" applyFont="1" applyFill="1"/>
    <xf numFmtId="164" fontId="7" fillId="5" borderId="0" xfId="8" applyNumberFormat="1" applyFont="1" applyFill="1"/>
    <xf numFmtId="164" fontId="20" fillId="5" borderId="0" xfId="8" applyNumberFormat="1" applyFont="1" applyFill="1"/>
    <xf numFmtId="0" fontId="22" fillId="5" borderId="0" xfId="8" applyFont="1" applyFill="1" applyAlignment="1">
      <alignment horizontal="right"/>
    </xf>
    <xf numFmtId="0" fontId="7" fillId="5" borderId="0" xfId="8" applyFont="1" applyFill="1"/>
    <xf numFmtId="0" fontId="20" fillId="5" borderId="0" xfId="8" applyFont="1" applyFill="1"/>
    <xf numFmtId="0" fontId="3" fillId="5" borderId="0" xfId="8" applyFont="1" applyFill="1"/>
    <xf numFmtId="164" fontId="8" fillId="5" borderId="0" xfId="8" applyNumberFormat="1" applyFont="1" applyFill="1" applyAlignment="1">
      <alignment horizontal="right"/>
    </xf>
    <xf numFmtId="164" fontId="5" fillId="5" borderId="0" xfId="8" applyNumberFormat="1" applyFont="1" applyFill="1" applyAlignment="1">
      <alignment horizontal="right"/>
    </xf>
    <xf numFmtId="0" fontId="7" fillId="5" borderId="0" xfId="8" applyFont="1" applyFill="1" applyAlignment="1">
      <alignment horizontal="right"/>
    </xf>
    <xf numFmtId="0" fontId="23" fillId="5" borderId="0" xfId="8" applyFont="1" applyFill="1" applyAlignment="1">
      <alignment horizontal="right"/>
    </xf>
    <xf numFmtId="164" fontId="3" fillId="5" borderId="0" xfId="8" applyNumberFormat="1" applyFont="1" applyFill="1"/>
    <xf numFmtId="0" fontId="24" fillId="5" borderId="0" xfId="8" applyFont="1" applyFill="1"/>
    <xf numFmtId="164" fontId="25" fillId="5" borderId="0" xfId="8" applyNumberFormat="1" applyFont="1" applyFill="1" applyAlignment="1">
      <alignment horizontal="right"/>
    </xf>
    <xf numFmtId="164" fontId="24" fillId="5" borderId="0" xfId="8" applyNumberFormat="1" applyFont="1" applyFill="1"/>
    <xf numFmtId="164" fontId="7" fillId="5" borderId="0" xfId="8" applyNumberFormat="1" applyFont="1" applyFill="1" applyAlignment="1">
      <alignment horizontal="right"/>
    </xf>
    <xf numFmtId="165" fontId="8" fillId="5" borderId="0" xfId="0" applyNumberFormat="1" applyFont="1" applyFill="1"/>
    <xf numFmtId="3" fontId="24" fillId="5" borderId="0" xfId="8" applyNumberFormat="1" applyFont="1" applyFill="1"/>
    <xf numFmtId="3" fontId="0" fillId="5" borderId="0" xfId="0" applyNumberFormat="1" applyFill="1"/>
    <xf numFmtId="0" fontId="21" fillId="5" borderId="0" xfId="0" applyFont="1" applyFill="1" applyAlignment="1">
      <alignment horizontal="left" indent="1"/>
    </xf>
    <xf numFmtId="9" fontId="8" fillId="5" borderId="0" xfId="9" applyFont="1" applyFill="1" applyProtection="1"/>
    <xf numFmtId="9" fontId="5" fillId="5" borderId="23" xfId="9" applyFont="1" applyFill="1" applyBorder="1" applyProtection="1"/>
    <xf numFmtId="0" fontId="15" fillId="4" borderId="0" xfId="3" applyFill="1" applyBorder="1" applyAlignment="1" applyProtection="1"/>
    <xf numFmtId="0" fontId="15" fillId="0" borderId="0" xfId="3" applyBorder="1" applyAlignment="1" applyProtection="1"/>
    <xf numFmtId="0" fontId="0" fillId="0" borderId="0" xfId="0"/>
    <xf numFmtId="0" fontId="53" fillId="3" borderId="42" xfId="0" applyFont="1" applyFill="1" applyBorder="1" applyAlignment="1">
      <alignment horizontal="left" vertical="top"/>
    </xf>
    <xf numFmtId="0" fontId="55" fillId="3" borderId="0" xfId="0" applyFont="1" applyFill="1" applyAlignment="1">
      <alignment horizontal="left" vertical="top"/>
    </xf>
    <xf numFmtId="0" fontId="2" fillId="0" borderId="0" xfId="0" applyFont="1"/>
    <xf numFmtId="0" fontId="53" fillId="3" borderId="42" xfId="0" applyFont="1" applyFill="1" applyBorder="1" applyAlignment="1">
      <alignment horizontal="left" wrapText="1"/>
    </xf>
    <xf numFmtId="0" fontId="56" fillId="3" borderId="0" xfId="0" applyFont="1" applyFill="1" applyAlignment="1">
      <alignment horizontal="left" wrapText="1"/>
    </xf>
    <xf numFmtId="0" fontId="50" fillId="5" borderId="0" xfId="12" applyFont="1" applyFill="1" applyAlignment="1">
      <alignment horizontal="left" vertical="top" wrapText="1"/>
    </xf>
    <xf numFmtId="0" fontId="5" fillId="4" borderId="35" xfId="0" applyFont="1" applyFill="1" applyBorder="1" applyAlignment="1">
      <alignment horizontal="left" vertical="top" wrapText="1"/>
    </xf>
    <xf numFmtId="0" fontId="5" fillId="4" borderId="37" xfId="0" applyFont="1" applyFill="1" applyBorder="1" applyAlignment="1">
      <alignment horizontal="left" vertical="top" wrapText="1"/>
    </xf>
    <xf numFmtId="0" fontId="5" fillId="4" borderId="38" xfId="0" applyFont="1" applyFill="1" applyBorder="1" applyAlignment="1">
      <alignment horizontal="left" vertical="top" wrapText="1"/>
    </xf>
    <xf numFmtId="0" fontId="5" fillId="4" borderId="51" xfId="0" applyFont="1" applyFill="1" applyBorder="1"/>
    <xf numFmtId="0" fontId="5" fillId="4" borderId="55" xfId="0" applyFont="1" applyFill="1" applyBorder="1"/>
    <xf numFmtId="3" fontId="40" fillId="4" borderId="76" xfId="0" applyNumberFormat="1" applyFont="1" applyFill="1" applyBorder="1" applyAlignment="1">
      <alignment horizontal="left" vertical="top" wrapText="1"/>
    </xf>
    <xf numFmtId="3" fontId="40" fillId="4" borderId="37" xfId="0" applyNumberFormat="1" applyFont="1" applyFill="1" applyBorder="1" applyAlignment="1">
      <alignment horizontal="left" vertical="top" wrapText="1"/>
    </xf>
    <xf numFmtId="0" fontId="3" fillId="0" borderId="78" xfId="0" applyFont="1" applyBorder="1" applyAlignment="1" applyProtection="1">
      <alignment vertical="top" wrapText="1"/>
      <protection locked="0"/>
    </xf>
    <xf numFmtId="0" fontId="3" fillId="0" borderId="79" xfId="0" applyFont="1" applyBorder="1" applyAlignment="1" applyProtection="1">
      <alignment vertical="top" wrapText="1"/>
      <protection locked="0"/>
    </xf>
    <xf numFmtId="0" fontId="3" fillId="0" borderId="42" xfId="0" applyFont="1" applyBorder="1" applyAlignment="1" applyProtection="1">
      <alignment vertical="top" wrapText="1"/>
      <protection locked="0"/>
    </xf>
    <xf numFmtId="0" fontId="3" fillId="0" borderId="0" xfId="0" applyFont="1" applyAlignment="1" applyProtection="1">
      <alignment vertical="top" wrapText="1"/>
      <protection locked="0"/>
    </xf>
    <xf numFmtId="0" fontId="3" fillId="0" borderId="48" xfId="0" applyFont="1" applyBorder="1" applyAlignment="1" applyProtection="1">
      <alignment vertical="top" wrapText="1"/>
      <protection locked="0"/>
    </xf>
    <xf numFmtId="0" fontId="3" fillId="0" borderId="44" xfId="0" applyFont="1" applyBorder="1" applyAlignment="1" applyProtection="1">
      <alignment vertical="top" wrapText="1"/>
      <protection locked="0"/>
    </xf>
  </cellXfs>
  <cellStyles count="16">
    <cellStyle name="Comma [0]" xfId="1" xr:uid="{00000000-0005-0000-0000-000000000000}"/>
    <cellStyle name="Currency [0]" xfId="2" xr:uid="{00000000-0005-0000-0000-000001000000}"/>
    <cellStyle name="Hyperlänk" xfId="3" builtinId="8"/>
    <cellStyle name="Komma (0)" xfId="4" xr:uid="{00000000-0005-0000-0000-000003000000}"/>
    <cellStyle name="Komma (0) 2" xfId="5" xr:uid="{00000000-0005-0000-0000-000004000000}"/>
    <cellStyle name="Normal" xfId="0" builtinId="0"/>
    <cellStyle name="Normal 2" xfId="6" xr:uid="{00000000-0005-0000-0000-000006000000}"/>
    <cellStyle name="Normal 2 2" xfId="13" xr:uid="{283B1760-B822-4949-BA0E-E4D2050A7575}"/>
    <cellStyle name="Normal 3" xfId="12" xr:uid="{63FAE6B5-1243-480E-89FC-AD2B680923DA}"/>
    <cellStyle name="Normal 4" xfId="15" xr:uid="{D40F53C7-1CA0-4F79-88BB-4B184EF52664}"/>
    <cellStyle name="Normal 6" xfId="7" xr:uid="{00000000-0005-0000-0000-000007000000}"/>
    <cellStyle name="Normal 6 2" xfId="14" xr:uid="{511E6611-1E8C-41FC-A2D9-F7E20B30D3D2}"/>
    <cellStyle name="Normal_Blankett 1" xfId="8" xr:uid="{00000000-0005-0000-0000-000008000000}"/>
    <cellStyle name="Procent 2" xfId="9" xr:uid="{00000000-0005-0000-0000-00000A000000}"/>
    <cellStyle name="Tusental (0)_1999 (2)" xfId="10" xr:uid="{00000000-0005-0000-0000-00000B000000}"/>
    <cellStyle name="Valuta (0)_1999 (2)" xfId="11" xr:uid="{00000000-0005-0000-0000-00000C000000}"/>
  </cellStyles>
  <dxfs count="123">
    <dxf>
      <fill>
        <patternFill>
          <bgColor rgb="FFFF808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indexed="10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b val="0"/>
        <i val="0"/>
        <condense val="0"/>
        <extend val="0"/>
        <color auto="1"/>
      </font>
      <fill>
        <patternFill patternType="solid">
          <bgColor indexed="29"/>
        </patternFill>
      </fill>
    </dxf>
    <dxf>
      <font>
        <b val="0"/>
        <i val="0"/>
        <condense val="0"/>
        <extend val="0"/>
        <color auto="1"/>
      </font>
      <fill>
        <patternFill patternType="solid">
          <bgColor indexed="29"/>
        </patternFill>
      </fill>
    </dxf>
    <dxf>
      <font>
        <b val="0"/>
        <i val="0"/>
        <condense val="0"/>
        <extend val="0"/>
        <color auto="1"/>
      </font>
      <fill>
        <patternFill patternType="solid">
          <bgColor indexed="29"/>
        </patternFill>
      </fill>
    </dxf>
    <dxf>
      <font>
        <b val="0"/>
        <i val="0"/>
        <condense val="0"/>
        <extend val="0"/>
        <color auto="1"/>
      </font>
      <fill>
        <patternFill patternType="solid">
          <bgColor indexed="29"/>
        </patternFill>
      </fill>
    </dxf>
    <dxf>
      <font>
        <b val="0"/>
        <i val="0"/>
        <condense val="0"/>
        <extend val="0"/>
        <color auto="1"/>
      </font>
      <fill>
        <patternFill patternType="solid">
          <bgColor indexed="29"/>
        </patternFill>
      </fill>
    </dxf>
    <dxf>
      <fill>
        <patternFill>
          <bgColor rgb="FFFF8080"/>
        </patternFill>
      </fill>
    </dxf>
    <dxf>
      <fill>
        <patternFill>
          <bgColor rgb="FFFF7C80"/>
        </patternFill>
      </fill>
    </dxf>
    <dxf>
      <font>
        <b val="0"/>
        <i val="0"/>
        <condense val="0"/>
        <extend val="0"/>
        <color auto="1"/>
      </font>
      <fill>
        <patternFill patternType="solid">
          <bgColor indexed="29"/>
        </patternFill>
      </fill>
    </dxf>
    <dxf>
      <font>
        <b val="0"/>
        <i val="0"/>
        <condense val="0"/>
        <extend val="0"/>
        <color auto="1"/>
      </font>
      <fill>
        <patternFill patternType="solid">
          <bgColor indexed="29"/>
        </patternFill>
      </fill>
    </dxf>
    <dxf>
      <fill>
        <patternFill>
          <bgColor indexed="10"/>
        </patternFill>
      </fill>
    </dxf>
    <dxf>
      <font>
        <b val="0"/>
        <i val="0"/>
        <condense val="0"/>
        <extend val="0"/>
        <color auto="1"/>
      </font>
      <fill>
        <patternFill patternType="solid">
          <bgColor indexed="29"/>
        </patternFill>
      </fill>
    </dxf>
    <dxf>
      <font>
        <b val="0"/>
        <i val="0"/>
        <condense val="0"/>
        <extend val="0"/>
        <color auto="1"/>
      </font>
      <fill>
        <patternFill patternType="solid">
          <bgColor indexed="29"/>
        </patternFill>
      </fill>
    </dxf>
    <dxf>
      <fill>
        <patternFill>
          <bgColor rgb="FFFFFF00"/>
        </patternFill>
      </fill>
    </dxf>
    <dxf>
      <font>
        <b val="0"/>
        <i val="0"/>
        <condense val="0"/>
        <extend val="0"/>
        <color auto="1"/>
      </font>
      <fill>
        <patternFill patternType="solid">
          <bgColor indexed="29"/>
        </patternFill>
      </fill>
    </dxf>
    <dxf>
      <fill>
        <patternFill>
          <bgColor indexed="10"/>
        </patternFill>
      </fill>
    </dxf>
    <dxf>
      <font>
        <b val="0"/>
        <i val="0"/>
        <condense val="0"/>
        <extend val="0"/>
        <color auto="1"/>
      </font>
      <fill>
        <patternFill patternType="solid">
          <bgColor indexed="29"/>
        </patternFill>
      </fill>
    </dxf>
    <dxf>
      <font>
        <b val="0"/>
        <i val="0"/>
        <condense val="0"/>
        <extend val="0"/>
        <color auto="1"/>
      </font>
      <fill>
        <patternFill patternType="solid">
          <bgColor indexed="29"/>
        </patternFill>
      </fill>
    </dxf>
    <dxf>
      <fill>
        <patternFill>
          <bgColor rgb="FFFF8080"/>
        </patternFill>
      </fill>
    </dxf>
    <dxf>
      <fill>
        <patternFill>
          <bgColor rgb="FFFF8080"/>
        </patternFill>
      </fill>
    </dxf>
    <dxf>
      <fill>
        <patternFill>
          <bgColor rgb="FFFF8080"/>
        </patternFill>
      </fill>
    </dxf>
    <dxf>
      <fill>
        <patternFill>
          <bgColor rgb="FFFF8080"/>
        </patternFill>
      </fill>
    </dxf>
    <dxf>
      <fill>
        <patternFill>
          <bgColor rgb="FFFF8080"/>
        </patternFill>
      </fill>
    </dxf>
    <dxf>
      <fill>
        <patternFill>
          <bgColor rgb="FFFF0000"/>
        </patternFill>
      </fill>
    </dxf>
    <dxf>
      <font>
        <b val="0"/>
        <i val="0"/>
        <condense val="0"/>
        <extend val="0"/>
        <color auto="1"/>
      </font>
      <fill>
        <patternFill>
          <bgColor indexed="29"/>
        </patternFill>
      </fill>
    </dxf>
    <dxf>
      <font>
        <b val="0"/>
        <i val="0"/>
        <condense val="0"/>
        <extend val="0"/>
        <color auto="1"/>
      </font>
      <fill>
        <patternFill>
          <bgColor indexed="29"/>
        </patternFill>
      </fill>
    </dxf>
    <dxf>
      <font>
        <b val="0"/>
        <i val="0"/>
        <condense val="0"/>
        <extend val="0"/>
        <color auto="1"/>
      </font>
      <fill>
        <patternFill>
          <bgColor indexed="29"/>
        </patternFill>
      </fill>
    </dxf>
    <dxf>
      <font>
        <b val="0"/>
        <i val="0"/>
        <condense val="0"/>
        <extend val="0"/>
        <color auto="1"/>
      </font>
      <fill>
        <patternFill>
          <bgColor indexed="29"/>
        </patternFill>
      </fill>
    </dxf>
    <dxf>
      <font>
        <b val="0"/>
        <i val="0"/>
        <condense val="0"/>
        <extend val="0"/>
        <color auto="1"/>
      </font>
      <fill>
        <patternFill>
          <bgColor indexed="29"/>
        </patternFill>
      </fill>
    </dxf>
    <dxf>
      <fill>
        <patternFill>
          <bgColor rgb="FFFF7C80"/>
        </patternFill>
      </fill>
    </dxf>
    <dxf>
      <font>
        <b/>
        <i val="0"/>
        <strike val="0"/>
        <color indexed="10"/>
      </font>
    </dxf>
    <dxf>
      <fill>
        <patternFill>
          <bgColor rgb="FFFF7C80"/>
        </patternFill>
      </fill>
    </dxf>
    <dxf>
      <fill>
        <patternFill>
          <bgColor indexed="29"/>
        </patternFill>
      </fill>
    </dxf>
    <dxf>
      <font>
        <b val="0"/>
        <i val="0"/>
        <condense val="0"/>
        <extend val="0"/>
        <color auto="1"/>
      </font>
      <fill>
        <patternFill>
          <bgColor indexed="29"/>
        </patternFill>
      </fill>
    </dxf>
    <dxf>
      <fill>
        <patternFill>
          <bgColor rgb="FFFF8080"/>
        </patternFill>
      </fill>
    </dxf>
    <dxf>
      <fill>
        <patternFill>
          <bgColor rgb="FFFF8080"/>
        </patternFill>
      </fill>
    </dxf>
    <dxf>
      <font>
        <b val="0"/>
        <i val="0"/>
        <condense val="0"/>
        <extend val="0"/>
        <color auto="1"/>
      </font>
      <fill>
        <patternFill>
          <bgColor indexed="29"/>
        </patternFill>
      </fill>
    </dxf>
    <dxf>
      <fill>
        <patternFill>
          <bgColor indexed="10"/>
        </patternFill>
      </fill>
    </dxf>
    <dxf>
      <font>
        <b val="0"/>
        <i val="0"/>
        <condense val="0"/>
        <extend val="0"/>
        <color auto="1"/>
      </font>
      <fill>
        <patternFill patternType="solid">
          <bgColor indexed="29"/>
        </patternFill>
      </fill>
    </dxf>
    <dxf>
      <font>
        <b val="0"/>
        <i val="0"/>
        <condense val="0"/>
        <extend val="0"/>
        <color auto="1"/>
      </font>
      <fill>
        <patternFill patternType="solid">
          <bgColor indexed="29"/>
        </patternFill>
      </fill>
    </dxf>
    <dxf>
      <font>
        <b val="0"/>
        <i val="0"/>
        <condense val="0"/>
        <extend val="0"/>
        <color auto="1"/>
      </font>
      <fill>
        <patternFill patternType="solid">
          <bgColor indexed="29"/>
        </patternFill>
      </fill>
    </dxf>
    <dxf>
      <font>
        <b val="0"/>
        <i val="0"/>
        <condense val="0"/>
        <extend val="0"/>
        <color auto="1"/>
      </font>
      <fill>
        <patternFill patternType="solid">
          <bgColor indexed="29"/>
        </patternFill>
      </fill>
    </dxf>
    <dxf>
      <font>
        <b val="0"/>
        <i val="0"/>
        <condense val="0"/>
        <extend val="0"/>
        <color auto="1"/>
      </font>
      <fill>
        <patternFill patternType="solid">
          <bgColor indexed="29"/>
        </patternFill>
      </fill>
    </dxf>
    <dxf>
      <fill>
        <patternFill>
          <bgColor indexed="10"/>
        </patternFill>
      </fill>
    </dxf>
    <dxf>
      <font>
        <b val="0"/>
        <i val="0"/>
        <condense val="0"/>
        <extend val="0"/>
        <color auto="1"/>
      </font>
      <fill>
        <patternFill patternType="solid">
          <bgColor indexed="29"/>
        </patternFill>
      </fill>
    </dxf>
    <dxf>
      <fill>
        <patternFill>
          <bgColor rgb="FFFF7C80"/>
        </patternFill>
      </fill>
    </dxf>
    <dxf>
      <font>
        <b val="0"/>
        <i val="0"/>
        <condense val="0"/>
        <extend val="0"/>
        <color auto="1"/>
      </font>
      <fill>
        <patternFill>
          <bgColor indexed="29"/>
        </patternFill>
      </fill>
    </dxf>
    <dxf>
      <fill>
        <patternFill>
          <bgColor rgb="FFFF0000"/>
        </patternFill>
      </fill>
    </dxf>
    <dxf>
      <font>
        <b val="0"/>
        <i val="0"/>
        <condense val="0"/>
        <extend val="0"/>
        <color auto="1"/>
      </font>
      <fill>
        <patternFill>
          <bgColor indexed="29"/>
        </patternFill>
      </fill>
    </dxf>
    <dxf>
      <font>
        <b val="0"/>
        <i val="0"/>
        <condense val="0"/>
        <extend val="0"/>
        <color auto="1"/>
      </font>
      <fill>
        <patternFill patternType="solid">
          <bgColor rgb="FFFF8080"/>
        </patternFill>
      </fill>
    </dxf>
    <dxf>
      <fill>
        <patternFill>
          <bgColor rgb="FFFF8080"/>
        </patternFill>
      </fill>
    </dxf>
    <dxf>
      <fill>
        <patternFill>
          <bgColor rgb="FFFF7C80"/>
        </patternFill>
      </fill>
    </dxf>
    <dxf>
      <font>
        <b val="0"/>
        <i val="0"/>
        <condense val="0"/>
        <extend val="0"/>
        <color auto="1"/>
      </font>
      <fill>
        <patternFill patternType="solid">
          <bgColor indexed="29"/>
        </patternFill>
      </fill>
    </dxf>
    <dxf>
      <font>
        <b val="0"/>
        <i val="0"/>
        <condense val="0"/>
        <extend val="0"/>
        <color auto="1"/>
      </font>
      <fill>
        <patternFill>
          <bgColor indexed="2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 val="0"/>
        <i val="0"/>
        <condense val="0"/>
        <extend val="0"/>
        <color auto="1"/>
      </font>
      <fill>
        <patternFill patternType="solid">
          <bgColor indexed="29"/>
        </patternFill>
      </fill>
    </dxf>
    <dxf>
      <font>
        <b val="0"/>
        <i val="0"/>
        <condense val="0"/>
        <extend val="0"/>
        <color auto="1"/>
      </font>
      <fill>
        <patternFill>
          <bgColor indexed="29"/>
        </patternFill>
      </fill>
    </dxf>
    <dxf>
      <fill>
        <patternFill>
          <bgColor rgb="FFFF0000"/>
        </patternFill>
      </fill>
    </dxf>
    <dxf>
      <font>
        <b val="0"/>
        <i val="0"/>
        <condense val="0"/>
        <extend val="0"/>
        <color auto="1"/>
      </font>
      <fill>
        <patternFill>
          <bgColor indexed="29"/>
        </patternFill>
      </fill>
    </dxf>
    <dxf>
      <fill>
        <patternFill>
          <bgColor rgb="FFFF0000"/>
        </patternFill>
      </fill>
    </dxf>
    <dxf>
      <font>
        <b val="0"/>
        <i val="0"/>
        <condense val="0"/>
        <extend val="0"/>
        <color auto="1"/>
      </font>
      <fill>
        <patternFill patternType="solid">
          <bgColor indexed="29"/>
        </patternFill>
      </fill>
    </dxf>
    <dxf>
      <fill>
        <patternFill>
          <bgColor rgb="FFFF0000"/>
        </patternFill>
      </fill>
    </dxf>
    <dxf>
      <font>
        <b val="0"/>
        <i val="0"/>
        <condense val="0"/>
        <extend val="0"/>
        <color auto="1"/>
      </font>
      <fill>
        <patternFill patternType="solid">
          <bgColor indexed="29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ont>
        <b val="0"/>
        <i val="0"/>
        <condense val="0"/>
        <extend val="0"/>
        <color auto="1"/>
      </font>
      <fill>
        <patternFill patternType="solid">
          <bgColor indexed="29"/>
        </patternFill>
      </fill>
    </dxf>
    <dxf>
      <font>
        <b val="0"/>
        <i val="0"/>
        <condense val="0"/>
        <extend val="0"/>
        <color auto="1"/>
      </font>
      <fill>
        <patternFill>
          <bgColor indexed="29"/>
        </patternFill>
      </fill>
    </dxf>
    <dxf>
      <font>
        <b val="0"/>
        <i val="0"/>
        <condense val="0"/>
        <extend val="0"/>
        <color auto="1"/>
      </font>
      <fill>
        <patternFill>
          <bgColor indexed="29"/>
        </patternFill>
      </fill>
    </dxf>
    <dxf>
      <font>
        <b val="0"/>
        <i val="0"/>
        <condense val="0"/>
        <extend val="0"/>
        <color auto="1"/>
      </font>
      <fill>
        <patternFill patternType="solid">
          <bgColor indexed="29"/>
        </patternFill>
      </fill>
    </dxf>
    <dxf>
      <font>
        <b val="0"/>
        <i val="0"/>
        <condense val="0"/>
        <extend val="0"/>
        <color auto="1"/>
      </font>
      <fill>
        <patternFill patternType="solid">
          <bgColor indexed="29"/>
        </patternFill>
      </fill>
    </dxf>
    <dxf>
      <font>
        <b val="0"/>
        <i val="0"/>
        <condense val="0"/>
        <extend val="0"/>
        <color auto="1"/>
      </font>
      <fill>
        <patternFill patternType="solid">
          <bgColor indexed="29"/>
        </patternFill>
      </fill>
    </dxf>
    <dxf>
      <fill>
        <patternFill>
          <bgColor rgb="FFFF0000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rgb="FFFF0000"/>
        </patternFill>
      </fill>
    </dxf>
    <dxf>
      <font>
        <b/>
        <i/>
        <condense val="0"/>
        <extend val="0"/>
        <color indexed="47"/>
      </font>
    </dxf>
    <dxf>
      <font>
        <condense val="0"/>
        <extend val="0"/>
        <color indexed="47"/>
      </font>
    </dxf>
    <dxf>
      <font>
        <b/>
        <i val="0"/>
        <color rgb="FFFF0000"/>
        <name val="Cambria"/>
        <scheme val="none"/>
      </font>
    </dxf>
    <dxf>
      <font>
        <condense val="0"/>
        <extend val="0"/>
        <color indexed="47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 val="0"/>
        <i val="0"/>
        <condense val="0"/>
        <extend val="0"/>
        <color indexed="10"/>
      </font>
    </dxf>
    <dxf>
      <font>
        <condense val="0"/>
        <extend val="0"/>
        <color auto="1"/>
      </font>
      <fill>
        <patternFill patternType="solid"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ont>
        <condense val="0"/>
        <extend val="0"/>
        <color indexed="22"/>
      </font>
    </dxf>
    <dxf>
      <font>
        <b/>
        <i val="0"/>
        <color rgb="FFFF0000"/>
      </font>
    </dxf>
    <dxf>
      <font>
        <b val="0"/>
        <i val="0"/>
        <color auto="1"/>
      </font>
      <fill>
        <patternFill>
          <bgColor theme="9" tint="0.39994506668294322"/>
        </patternFill>
      </fill>
    </dxf>
    <dxf>
      <font>
        <b/>
        <i val="0"/>
        <color rgb="FFFF0000"/>
      </font>
    </dxf>
  </dxfs>
  <tableStyles count="0" defaultTableStyle="TableStyleMedium9" defaultPivotStyle="PivotStyleLight16"/>
  <colors>
    <mruColors>
      <color rgb="FFFF0000"/>
      <color rgb="FFFFFFCC"/>
      <color rgb="FFFF5050"/>
      <color rgb="FFFF7C8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-tema">
  <a:themeElements>
    <a:clrScheme name="Papper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99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99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/>
  <dimension ref="A1:I75"/>
  <sheetViews>
    <sheetView tabSelected="1" zoomScaleNormal="100" workbookViewId="0"/>
  </sheetViews>
  <sheetFormatPr defaultColWidth="0" defaultRowHeight="12.6" customHeight="1" zeroHeight="1" x14ac:dyDescent="0.2"/>
  <cols>
    <col min="1" max="1" width="12.5703125" style="435" customWidth="1"/>
    <col min="2" max="2" width="3.7109375" style="435" customWidth="1"/>
    <col min="3" max="3" width="29.28515625" style="435" customWidth="1"/>
    <col min="4" max="4" width="10.7109375" style="435" customWidth="1"/>
    <col min="5" max="5" width="11.42578125" style="435" customWidth="1"/>
    <col min="6" max="7" width="9.28515625" style="435" customWidth="1"/>
    <col min="8" max="8" width="1.7109375" style="435" customWidth="1"/>
    <col min="9" max="9" width="3" style="435" customWidth="1"/>
    <col min="10" max="16384" width="0" style="435" hidden="1"/>
  </cols>
  <sheetData>
    <row r="1" spans="1:9" ht="21" customHeight="1" x14ac:dyDescent="0.25">
      <c r="A1" s="681" t="s">
        <v>735</v>
      </c>
      <c r="B1" s="682"/>
      <c r="C1" s="682"/>
      <c r="D1" s="682"/>
      <c r="E1" s="682"/>
      <c r="F1" s="681"/>
      <c r="G1" s="682"/>
      <c r="H1" s="682"/>
      <c r="I1" s="682"/>
    </row>
    <row r="2" spans="1:9" ht="12.75" x14ac:dyDescent="0.2">
      <c r="A2" s="683" t="s">
        <v>736</v>
      </c>
      <c r="B2" s="682"/>
      <c r="C2" s="682"/>
      <c r="D2" s="682"/>
      <c r="E2" s="682"/>
      <c r="F2" s="682"/>
      <c r="G2" s="682"/>
      <c r="H2" s="682"/>
      <c r="I2" s="682"/>
    </row>
    <row r="3" spans="1:9" ht="12.75" x14ac:dyDescent="0.2">
      <c r="A3" s="684"/>
      <c r="B3" s="685"/>
      <c r="C3" s="685"/>
      <c r="D3" s="685"/>
      <c r="E3" s="685"/>
      <c r="F3" s="685"/>
      <c r="G3" s="682"/>
      <c r="H3" s="682"/>
      <c r="I3" s="682"/>
    </row>
    <row r="4" spans="1:9" ht="12.75" x14ac:dyDescent="0.2">
      <c r="A4" s="680"/>
      <c r="B4" s="685"/>
      <c r="C4" s="685"/>
      <c r="D4" s="685"/>
      <c r="E4" s="683"/>
      <c r="F4" s="685"/>
      <c r="G4" s="686"/>
      <c r="H4" s="682"/>
      <c r="I4" s="682"/>
    </row>
    <row r="5" spans="1:9" ht="12.75" x14ac:dyDescent="0.2">
      <c r="A5" s="687"/>
      <c r="B5" s="687"/>
      <c r="C5" s="687"/>
      <c r="D5" s="682"/>
      <c r="E5" s="682"/>
      <c r="F5" s="682"/>
      <c r="G5" s="682"/>
      <c r="H5" s="682"/>
      <c r="I5" s="682"/>
    </row>
    <row r="6" spans="1:9" ht="16.899999999999999" customHeight="1" x14ac:dyDescent="0.2">
      <c r="A6" s="688"/>
      <c r="B6" s="689"/>
      <c r="C6" s="690"/>
      <c r="D6" s="691"/>
      <c r="E6" s="682"/>
      <c r="F6" s="682"/>
      <c r="G6" s="682"/>
      <c r="H6" s="682"/>
      <c r="I6" s="682"/>
    </row>
    <row r="7" spans="1:9" s="480" customFormat="1" ht="12.75" x14ac:dyDescent="0.2">
      <c r="A7" s="853"/>
      <c r="B7" s="854"/>
      <c r="C7" s="855"/>
      <c r="D7" s="692"/>
      <c r="E7" s="693"/>
      <c r="F7" s="693"/>
      <c r="G7" s="693"/>
      <c r="H7" s="693"/>
      <c r="I7" s="693"/>
    </row>
    <row r="8" spans="1:9" ht="15" customHeight="1" x14ac:dyDescent="0.2">
      <c r="A8" s="694"/>
      <c r="B8" s="695"/>
      <c r="C8" s="695"/>
      <c r="D8" s="696"/>
      <c r="E8" s="682"/>
      <c r="F8" s="682"/>
      <c r="G8" s="682"/>
      <c r="H8" s="682"/>
      <c r="I8" s="682"/>
    </row>
    <row r="9" spans="1:9" ht="14.25" customHeight="1" x14ac:dyDescent="0.2">
      <c r="A9" s="856"/>
      <c r="B9" s="857"/>
      <c r="C9" s="857"/>
      <c r="D9" s="857"/>
      <c r="E9" s="682"/>
      <c r="F9" s="682"/>
      <c r="G9" s="682"/>
      <c r="H9" s="682"/>
      <c r="I9" s="682"/>
    </row>
    <row r="10" spans="1:9" ht="16.5" customHeight="1" x14ac:dyDescent="0.2">
      <c r="A10" s="697"/>
      <c r="B10" s="691"/>
      <c r="C10" s="691"/>
      <c r="D10" s="691"/>
      <c r="E10" s="682"/>
      <c r="F10" s="682"/>
      <c r="G10" s="682"/>
      <c r="H10" s="682"/>
      <c r="I10" s="682"/>
    </row>
    <row r="11" spans="1:9" ht="15" customHeight="1" x14ac:dyDescent="0.2">
      <c r="A11" s="697"/>
      <c r="B11" s="698"/>
      <c r="C11" s="699"/>
      <c r="D11" s="698"/>
      <c r="E11" s="682"/>
      <c r="F11" s="682"/>
      <c r="G11" s="682"/>
      <c r="H11" s="682"/>
      <c r="I11" s="682"/>
    </row>
    <row r="12" spans="1:9" ht="4.5" customHeight="1" x14ac:dyDescent="0.25">
      <c r="A12" s="683"/>
      <c r="B12" s="698"/>
      <c r="C12" s="698"/>
      <c r="D12" s="698"/>
      <c r="E12" s="682"/>
      <c r="F12" s="681"/>
      <c r="G12" s="700"/>
      <c r="H12" s="682"/>
      <c r="I12" s="682"/>
    </row>
    <row r="13" spans="1:9" ht="15" customHeight="1" x14ac:dyDescent="0.25">
      <c r="A13" s="683"/>
      <c r="B13" s="682"/>
      <c r="C13" s="701"/>
      <c r="D13" s="682"/>
      <c r="E13" s="682"/>
      <c r="F13" s="681"/>
      <c r="G13" s="700"/>
      <c r="H13" s="682"/>
      <c r="I13" s="682"/>
    </row>
    <row r="14" spans="1:9" ht="15.75" x14ac:dyDescent="0.25">
      <c r="A14" s="683"/>
      <c r="B14" s="682"/>
      <c r="C14" s="682"/>
      <c r="D14" s="682"/>
      <c r="E14" s="682"/>
      <c r="F14" s="700"/>
      <c r="G14" s="700"/>
      <c r="H14" s="682"/>
      <c r="I14" s="682"/>
    </row>
    <row r="15" spans="1:9" ht="28.5" customHeight="1" x14ac:dyDescent="0.4">
      <c r="A15" s="702" t="s">
        <v>737</v>
      </c>
      <c r="B15" s="682"/>
      <c r="C15" s="701"/>
      <c r="D15" s="682"/>
      <c r="E15" s="682"/>
      <c r="F15" s="682"/>
      <c r="G15" s="682"/>
      <c r="H15" s="682"/>
      <c r="I15" s="682"/>
    </row>
    <row r="16" spans="1:9" ht="4.5" customHeight="1" x14ac:dyDescent="0.2">
      <c r="A16" s="683"/>
      <c r="B16" s="682"/>
      <c r="C16" s="682"/>
      <c r="D16" s="682"/>
      <c r="E16" s="682"/>
      <c r="F16" s="682"/>
      <c r="G16" s="682"/>
      <c r="H16" s="682"/>
      <c r="I16" s="682"/>
    </row>
    <row r="17" spans="1:9" ht="28.5" customHeight="1" x14ac:dyDescent="0.4">
      <c r="A17" s="702" t="s">
        <v>738</v>
      </c>
      <c r="B17" s="682"/>
      <c r="C17" s="701"/>
      <c r="D17" s="682"/>
      <c r="E17" s="682"/>
      <c r="F17" s="682"/>
      <c r="G17" s="682"/>
      <c r="H17" s="682"/>
      <c r="I17" s="682"/>
    </row>
    <row r="18" spans="1:9" ht="12.75" x14ac:dyDescent="0.2">
      <c r="A18" s="682"/>
      <c r="B18" s="682"/>
      <c r="C18" s="682"/>
      <c r="D18" s="682"/>
      <c r="E18" s="682"/>
      <c r="F18" s="682"/>
      <c r="G18" s="682"/>
      <c r="H18" s="682"/>
      <c r="I18" s="682"/>
    </row>
    <row r="19" spans="1:9" ht="12.75" x14ac:dyDescent="0.2">
      <c r="A19" s="682"/>
      <c r="B19" s="682"/>
      <c r="C19" s="682"/>
      <c r="D19" s="682"/>
      <c r="E19" s="682"/>
      <c r="F19" s="682"/>
      <c r="G19" s="682"/>
      <c r="H19" s="682"/>
      <c r="I19" s="682"/>
    </row>
    <row r="20" spans="1:9" ht="12.75" x14ac:dyDescent="0.2">
      <c r="A20" s="682"/>
      <c r="B20" s="682"/>
      <c r="C20" s="682"/>
      <c r="D20" s="682"/>
      <c r="E20" s="682"/>
      <c r="F20" s="682"/>
      <c r="G20" s="682"/>
      <c r="H20" s="682"/>
      <c r="I20" s="682"/>
    </row>
    <row r="21" spans="1:9" ht="19.5" x14ac:dyDescent="0.35">
      <c r="A21" s="703"/>
      <c r="B21" s="682"/>
      <c r="C21" s="682"/>
      <c r="D21" s="703"/>
      <c r="E21" s="704"/>
      <c r="F21" s="704"/>
      <c r="G21" s="704"/>
      <c r="H21" s="682"/>
      <c r="I21" s="682"/>
    </row>
    <row r="22" spans="1:9" ht="18" customHeight="1" x14ac:dyDescent="0.2">
      <c r="A22" s="682"/>
      <c r="B22" s="850"/>
      <c r="C22" s="851"/>
      <c r="D22" s="683"/>
      <c r="E22" s="698"/>
      <c r="F22" s="698"/>
      <c r="G22" s="698"/>
      <c r="H22" s="682"/>
      <c r="I22" s="682"/>
    </row>
    <row r="23" spans="1:9" ht="12.75" x14ac:dyDescent="0.2">
      <c r="A23" s="683"/>
      <c r="B23" s="683"/>
      <c r="C23" s="683"/>
      <c r="D23" s="683"/>
      <c r="E23" s="698"/>
      <c r="F23" s="698"/>
      <c r="G23" s="698"/>
      <c r="H23" s="682"/>
      <c r="I23" s="682"/>
    </row>
    <row r="24" spans="1:9" ht="22.5" customHeight="1" x14ac:dyDescent="0.2">
      <c r="A24" s="682"/>
      <c r="B24" s="682"/>
      <c r="C24" s="682"/>
      <c r="D24" s="850"/>
      <c r="E24" s="852"/>
      <c r="F24" s="682"/>
      <c r="G24" s="698"/>
      <c r="H24" s="682"/>
      <c r="I24" s="682"/>
    </row>
    <row r="25" spans="1:9" ht="13.5" customHeight="1" x14ac:dyDescent="0.2">
      <c r="A25" s="682"/>
      <c r="B25" s="682"/>
      <c r="C25" s="682"/>
      <c r="D25" s="683"/>
      <c r="E25" s="698"/>
      <c r="F25" s="698"/>
      <c r="G25" s="698"/>
      <c r="H25" s="682"/>
      <c r="I25" s="682"/>
    </row>
    <row r="26" spans="1:9" ht="12.75" x14ac:dyDescent="0.2">
      <c r="A26" s="682"/>
      <c r="B26" s="682"/>
      <c r="C26" s="682"/>
      <c r="D26" s="682"/>
      <c r="E26" s="682"/>
      <c r="F26" s="682"/>
      <c r="G26" s="682"/>
      <c r="H26" s="682"/>
      <c r="I26" s="682"/>
    </row>
    <row r="27" spans="1:9" ht="12.75" x14ac:dyDescent="0.2">
      <c r="A27" s="682"/>
      <c r="B27" s="682"/>
      <c r="C27" s="682"/>
      <c r="D27" s="682"/>
      <c r="E27" s="682"/>
      <c r="F27" s="682"/>
      <c r="G27" s="682"/>
      <c r="H27" s="682"/>
      <c r="I27" s="682"/>
    </row>
    <row r="28" spans="1:9" ht="12.75" x14ac:dyDescent="0.2">
      <c r="A28" s="682"/>
      <c r="B28" s="682"/>
      <c r="C28" s="682"/>
      <c r="D28" s="682"/>
      <c r="E28" s="682"/>
      <c r="F28" s="682"/>
      <c r="G28" s="682"/>
      <c r="H28" s="682"/>
      <c r="I28" s="682"/>
    </row>
    <row r="29" spans="1:9" ht="12.75" x14ac:dyDescent="0.2">
      <c r="A29" s="682"/>
      <c r="B29" s="682"/>
      <c r="C29" s="682"/>
      <c r="D29" s="682"/>
      <c r="E29" s="682"/>
      <c r="F29" s="682"/>
      <c r="G29" s="682"/>
      <c r="H29" s="682"/>
      <c r="I29" s="682"/>
    </row>
    <row r="30" spans="1:9" ht="12.75" x14ac:dyDescent="0.2">
      <c r="A30" s="682"/>
      <c r="B30" s="682"/>
      <c r="C30" s="682"/>
      <c r="D30" s="682"/>
      <c r="E30" s="682"/>
      <c r="F30" s="682"/>
      <c r="G30" s="682"/>
      <c r="H30" s="682"/>
      <c r="I30" s="682"/>
    </row>
    <row r="31" spans="1:9" ht="12.75" x14ac:dyDescent="0.2">
      <c r="A31" s="705"/>
      <c r="B31" s="682"/>
      <c r="C31" s="682"/>
      <c r="D31" s="682"/>
      <c r="E31" s="682"/>
      <c r="F31" s="682"/>
      <c r="G31" s="682"/>
      <c r="H31" s="682"/>
      <c r="I31" s="682"/>
    </row>
    <row r="32" spans="1:9" ht="12.75" x14ac:dyDescent="0.2">
      <c r="A32" s="682"/>
      <c r="B32" s="682"/>
      <c r="C32" s="682"/>
      <c r="D32" s="682"/>
      <c r="E32" s="682"/>
      <c r="F32" s="682"/>
      <c r="G32" s="682"/>
      <c r="H32" s="682"/>
      <c r="I32" s="682"/>
    </row>
    <row r="33" spans="1:9" ht="12.75" x14ac:dyDescent="0.2">
      <c r="A33" s="682"/>
      <c r="B33" s="682"/>
      <c r="C33" s="682"/>
      <c r="D33" s="682"/>
      <c r="E33" s="682"/>
      <c r="F33" s="682"/>
      <c r="G33" s="682"/>
      <c r="H33" s="682"/>
      <c r="I33" s="682"/>
    </row>
    <row r="34" spans="1:9" ht="12.75" x14ac:dyDescent="0.2">
      <c r="A34" s="682"/>
      <c r="B34" s="682"/>
      <c r="C34" s="682"/>
      <c r="D34" s="682"/>
      <c r="E34" s="682"/>
      <c r="F34" s="682"/>
      <c r="G34" s="682"/>
      <c r="H34" s="682"/>
      <c r="I34" s="682"/>
    </row>
    <row r="35" spans="1:9" ht="12.75" x14ac:dyDescent="0.2">
      <c r="A35" s="682" t="s">
        <v>739</v>
      </c>
      <c r="B35" s="682"/>
      <c r="C35" s="682"/>
      <c r="D35" s="682"/>
      <c r="E35" s="682"/>
      <c r="F35" s="682"/>
      <c r="G35" s="682"/>
      <c r="H35" s="682"/>
      <c r="I35" s="682"/>
    </row>
    <row r="39" spans="1:9" ht="15.75" hidden="1" x14ac:dyDescent="0.25">
      <c r="A39" s="706"/>
      <c r="B39" s="707"/>
      <c r="C39" s="707"/>
      <c r="D39" s="707"/>
      <c r="E39" s="707"/>
      <c r="F39" s="708"/>
      <c r="G39" s="708"/>
      <c r="H39" s="708"/>
    </row>
    <row r="43" spans="1:9" ht="15" hidden="1" x14ac:dyDescent="0.2">
      <c r="I43" s="708"/>
    </row>
    <row r="49" spans="1:9" ht="15.75" hidden="1" x14ac:dyDescent="0.25">
      <c r="A49" s="706"/>
      <c r="B49" s="708"/>
      <c r="C49" s="708"/>
      <c r="D49" s="708"/>
      <c r="E49" s="708"/>
      <c r="F49" s="708"/>
      <c r="G49" s="708"/>
      <c r="H49" s="708"/>
    </row>
    <row r="50" spans="1:9" ht="15" hidden="1" x14ac:dyDescent="0.2">
      <c r="A50" s="428"/>
      <c r="B50" s="708"/>
      <c r="C50" s="708"/>
      <c r="D50" s="708"/>
      <c r="E50" s="708"/>
      <c r="F50" s="708"/>
      <c r="G50" s="708"/>
      <c r="H50" s="708"/>
    </row>
    <row r="51" spans="1:9" ht="15" hidden="1" x14ac:dyDescent="0.2">
      <c r="A51" s="428"/>
      <c r="B51" s="708"/>
      <c r="C51" s="708"/>
      <c r="D51" s="708"/>
      <c r="E51" s="708"/>
      <c r="F51" s="708"/>
      <c r="G51" s="708"/>
      <c r="H51" s="708"/>
    </row>
    <row r="52" spans="1:9" ht="15" hidden="1" x14ac:dyDescent="0.2">
      <c r="A52" s="428"/>
      <c r="B52" s="708"/>
      <c r="C52" s="708"/>
      <c r="D52" s="708"/>
      <c r="E52" s="708"/>
      <c r="F52" s="708"/>
      <c r="G52" s="708"/>
      <c r="H52" s="708"/>
    </row>
    <row r="53" spans="1:9" ht="15" hidden="1" x14ac:dyDescent="0.2">
      <c r="A53" s="428"/>
      <c r="B53" s="708"/>
      <c r="C53" s="708"/>
      <c r="D53" s="708"/>
      <c r="E53" s="708"/>
      <c r="F53" s="708"/>
      <c r="G53" s="708"/>
      <c r="H53" s="708"/>
      <c r="I53" s="708"/>
    </row>
    <row r="54" spans="1:9" ht="15" hidden="1" x14ac:dyDescent="0.2">
      <c r="B54" s="428"/>
      <c r="C54" s="428"/>
      <c r="D54" s="428"/>
      <c r="E54" s="428"/>
      <c r="F54" s="428"/>
      <c r="G54" s="428"/>
      <c r="H54" s="428"/>
      <c r="I54" s="708"/>
    </row>
    <row r="55" spans="1:9" ht="15" hidden="1" x14ac:dyDescent="0.2">
      <c r="I55" s="708"/>
    </row>
    <row r="56" spans="1:9" ht="15" hidden="1" x14ac:dyDescent="0.2">
      <c r="I56" s="708"/>
    </row>
    <row r="57" spans="1:9" ht="15" hidden="1" x14ac:dyDescent="0.2">
      <c r="I57" s="708"/>
    </row>
    <row r="58" spans="1:9" ht="12.75" hidden="1" x14ac:dyDescent="0.2">
      <c r="I58" s="428"/>
    </row>
    <row r="59" spans="1:9" ht="15.75" hidden="1" x14ac:dyDescent="0.25">
      <c r="A59" s="706"/>
      <c r="B59" s="706"/>
      <c r="C59" s="706"/>
      <c r="D59" s="706"/>
      <c r="E59" s="706"/>
      <c r="F59" s="708"/>
      <c r="G59" s="708"/>
      <c r="H59" s="708"/>
    </row>
    <row r="60" spans="1:9" ht="12.75" hidden="1" x14ac:dyDescent="0.2">
      <c r="A60" s="428"/>
      <c r="B60" s="428"/>
      <c r="C60" s="428"/>
      <c r="D60" s="428"/>
      <c r="E60" s="428"/>
      <c r="F60" s="428"/>
      <c r="G60" s="428"/>
      <c r="H60" s="428"/>
    </row>
    <row r="61" spans="1:9" ht="12.75" hidden="1" x14ac:dyDescent="0.2">
      <c r="A61" s="428"/>
      <c r="B61" s="428"/>
      <c r="C61" s="428"/>
      <c r="D61" s="428"/>
      <c r="E61" s="428"/>
      <c r="F61" s="428"/>
      <c r="G61" s="428"/>
      <c r="H61" s="428"/>
    </row>
    <row r="62" spans="1:9" ht="15.75" hidden="1" x14ac:dyDescent="0.25">
      <c r="A62" s="428"/>
      <c r="B62" s="706"/>
      <c r="C62" s="706"/>
      <c r="D62" s="706"/>
      <c r="E62" s="706"/>
      <c r="F62" s="708"/>
      <c r="G62" s="708"/>
      <c r="H62" s="708"/>
    </row>
    <row r="63" spans="1:9" ht="15.75" hidden="1" x14ac:dyDescent="0.25">
      <c r="A63" s="428"/>
      <c r="B63" s="706"/>
      <c r="C63" s="706"/>
      <c r="D63" s="706"/>
      <c r="E63" s="706"/>
      <c r="F63" s="708"/>
      <c r="G63" s="708"/>
      <c r="H63" s="708"/>
      <c r="I63" s="708"/>
    </row>
    <row r="64" spans="1:9" ht="15.75" hidden="1" x14ac:dyDescent="0.25">
      <c r="A64" s="428"/>
      <c r="B64" s="706"/>
      <c r="C64" s="706"/>
      <c r="D64" s="706"/>
      <c r="E64" s="706"/>
      <c r="F64" s="708"/>
      <c r="G64" s="708"/>
      <c r="H64" s="708"/>
      <c r="I64" s="428"/>
    </row>
    <row r="65" spans="1:9" ht="15.75" hidden="1" x14ac:dyDescent="0.25">
      <c r="B65" s="706"/>
      <c r="C65" s="706"/>
      <c r="D65" s="706"/>
      <c r="E65" s="706"/>
      <c r="F65" s="708"/>
      <c r="G65" s="708"/>
      <c r="H65" s="708"/>
      <c r="I65" s="428"/>
    </row>
    <row r="66" spans="1:9" ht="15.75" hidden="1" x14ac:dyDescent="0.25">
      <c r="A66" s="428"/>
      <c r="B66" s="706"/>
      <c r="C66" s="706"/>
      <c r="D66" s="706"/>
      <c r="E66" s="706"/>
      <c r="F66" s="708"/>
      <c r="G66" s="708"/>
      <c r="H66" s="708"/>
      <c r="I66" s="708"/>
    </row>
    <row r="67" spans="1:9" ht="15.75" hidden="1" x14ac:dyDescent="0.25">
      <c r="B67" s="706"/>
      <c r="C67" s="706"/>
      <c r="D67" s="706"/>
      <c r="E67" s="706"/>
      <c r="F67" s="708"/>
      <c r="G67" s="708"/>
      <c r="H67" s="708"/>
      <c r="I67" s="708"/>
    </row>
    <row r="68" spans="1:9" ht="15" hidden="1" x14ac:dyDescent="0.2">
      <c r="A68" s="428"/>
      <c r="I68" s="708"/>
    </row>
    <row r="69" spans="1:9" ht="15" hidden="1" x14ac:dyDescent="0.2">
      <c r="I69" s="708"/>
    </row>
    <row r="70" spans="1:9" ht="15.75" hidden="1" x14ac:dyDescent="0.25">
      <c r="A70" s="706"/>
      <c r="B70" s="706"/>
      <c r="C70" s="706"/>
      <c r="D70" s="708"/>
      <c r="E70" s="708"/>
      <c r="F70" s="708"/>
      <c r="G70" s="708"/>
      <c r="H70" s="708"/>
      <c r="I70" s="708"/>
    </row>
    <row r="71" spans="1:9" ht="15" hidden="1" x14ac:dyDescent="0.2">
      <c r="I71" s="708"/>
    </row>
    <row r="73" spans="1:9" ht="12.75" hidden="1" x14ac:dyDescent="0.2">
      <c r="A73" s="709"/>
    </row>
    <row r="74" spans="1:9" ht="15" hidden="1" x14ac:dyDescent="0.2">
      <c r="A74" s="709"/>
      <c r="I74" s="708"/>
    </row>
    <row r="75" spans="1:9" ht="12.75" x14ac:dyDescent="0.2"/>
  </sheetData>
  <sheetProtection algorithmName="SHA-512" hashValue="D6106ZnDu4OOMeD0LtZV+Bou9aAimoden1IBBDJ9lEjID8J5XUheSatMui92wgxFH7RuBwiEP7Uk82/0d0tBRg==" saltValue="gFRYYuDOWGcrD45FORXeog==" spinCount="100000" sheet="1" objects="1" scenarios="1"/>
  <mergeCells count="4">
    <mergeCell ref="B22:C22"/>
    <mergeCell ref="D24:E24"/>
    <mergeCell ref="A7:C7"/>
    <mergeCell ref="A9:D9"/>
  </mergeCells>
  <phoneticPr fontId="0" type="noConversion"/>
  <pageMargins left="0.66" right="0.51" top="0.63" bottom="1" header="0.5" footer="0.5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Blad10"/>
  <dimension ref="A1:XFC74"/>
  <sheetViews>
    <sheetView zoomScaleNormal="100" workbookViewId="0"/>
  </sheetViews>
  <sheetFormatPr defaultColWidth="9.28515625" defaultRowHeight="12" customHeight="1" zeroHeight="1" x14ac:dyDescent="0.2"/>
  <cols>
    <col min="1" max="1" width="13.7109375" style="252" customWidth="1"/>
    <col min="2" max="2" width="65.28515625" style="252" customWidth="1"/>
    <col min="3" max="3" width="12.7109375" style="252" customWidth="1"/>
    <col min="4" max="4" width="14.5703125" style="679" customWidth="1"/>
    <col min="5" max="16383" width="0" style="252" hidden="1" customWidth="1"/>
    <col min="16384" max="16384" width="9.42578125" style="252" hidden="1" customWidth="1"/>
  </cols>
  <sheetData>
    <row r="1" spans="1:5" ht="24.75" customHeight="1" thickBot="1" x14ac:dyDescent="0.35">
      <c r="A1" s="296" t="s">
        <v>312</v>
      </c>
      <c r="B1" s="296"/>
      <c r="C1" s="296"/>
      <c r="D1" s="429"/>
    </row>
    <row r="2" spans="1:5" s="295" customFormat="1" ht="14.1" customHeight="1" x14ac:dyDescent="0.2">
      <c r="A2" s="542" t="str">
        <f>"R-BAS "&amp;År-2000&amp;""</f>
        <v>R-BAS 24</v>
      </c>
      <c r="B2" s="575" t="s">
        <v>145</v>
      </c>
      <c r="C2" s="576" t="s">
        <v>66</v>
      </c>
      <c r="D2" s="671" t="s">
        <v>66</v>
      </c>
    </row>
    <row r="3" spans="1:5" s="295" customFormat="1" ht="15.6" customHeight="1" x14ac:dyDescent="0.2">
      <c r="A3" s="577"/>
      <c r="B3" s="578"/>
      <c r="C3" s="579">
        <f>År</f>
        <v>2024</v>
      </c>
      <c r="D3" s="672">
        <f>År-1</f>
        <v>2023</v>
      </c>
    </row>
    <row r="4" spans="1:5" s="295" customFormat="1" ht="15" customHeight="1" x14ac:dyDescent="0.2">
      <c r="A4" s="580" t="s">
        <v>182</v>
      </c>
      <c r="B4" s="581" t="s">
        <v>67</v>
      </c>
      <c r="C4" s="582">
        <f>SUM(C5,C7,C11,C12,C13)</f>
        <v>228868</v>
      </c>
      <c r="D4" s="678">
        <v>215013</v>
      </c>
    </row>
    <row r="5" spans="1:5" ht="27.75" customHeight="1" x14ac:dyDescent="0.2">
      <c r="A5" s="583" t="s">
        <v>478</v>
      </c>
      <c r="B5" s="584" t="s">
        <v>367</v>
      </c>
      <c r="C5" s="585">
        <v>137834</v>
      </c>
      <c r="D5" s="673">
        <v>132616</v>
      </c>
    </row>
    <row r="6" spans="1:5" s="294" customFormat="1" ht="14.25" customHeight="1" x14ac:dyDescent="0.2">
      <c r="A6" s="586" t="s">
        <v>68</v>
      </c>
      <c r="B6" s="587" t="s">
        <v>385</v>
      </c>
      <c r="C6" s="588">
        <v>2322</v>
      </c>
      <c r="D6" s="674">
        <v>2367</v>
      </c>
    </row>
    <row r="7" spans="1:5" ht="15" customHeight="1" x14ac:dyDescent="0.2">
      <c r="A7" s="583" t="s">
        <v>473</v>
      </c>
      <c r="B7" s="584" t="s">
        <v>352</v>
      </c>
      <c r="C7" s="585">
        <v>36946</v>
      </c>
      <c r="D7" s="673">
        <v>30880</v>
      </c>
    </row>
    <row r="8" spans="1:5" s="294" customFormat="1" ht="15" customHeight="1" x14ac:dyDescent="0.2">
      <c r="A8" s="589" t="s">
        <v>474</v>
      </c>
      <c r="B8" s="587" t="s">
        <v>413</v>
      </c>
      <c r="C8" s="588">
        <v>10128</v>
      </c>
      <c r="D8" s="674">
        <v>9157</v>
      </c>
      <c r="E8" s="294" t="e">
        <f>IF(ABS(C8-#REF!)&lt;2,"",IF(ABS(C8-#REF!)&gt;1,"Varför skillnad mot bokslutet?"))</f>
        <v>#REF!</v>
      </c>
    </row>
    <row r="9" spans="1:5" s="294" customFormat="1" ht="15" customHeight="1" x14ac:dyDescent="0.2">
      <c r="A9" s="589" t="s">
        <v>475</v>
      </c>
      <c r="B9" s="587" t="s">
        <v>384</v>
      </c>
      <c r="C9" s="588">
        <v>14232</v>
      </c>
      <c r="D9" s="674">
        <v>9874</v>
      </c>
      <c r="E9" s="294" t="e">
        <f>IF(ABS(C9-#REF!)&lt;2,"",IF(ABS(C9-#REF!)&gt;1,"Varför skillnad mot bokslutet?"))</f>
        <v>#REF!</v>
      </c>
    </row>
    <row r="10" spans="1:5" s="294" customFormat="1" ht="15" customHeight="1" x14ac:dyDescent="0.2">
      <c r="A10" s="586" t="s">
        <v>140</v>
      </c>
      <c r="B10" s="587" t="s">
        <v>493</v>
      </c>
      <c r="C10" s="588">
        <v>11779</v>
      </c>
      <c r="D10" s="674">
        <v>10631</v>
      </c>
      <c r="E10" s="294" t="e">
        <f>IF(ABS(C10-#REF!)&lt;2,"",IF(ABS(C10-#REF!)&gt;1,"Varför skillnad mot bokslutet?"))</f>
        <v>#REF!</v>
      </c>
    </row>
    <row r="11" spans="1:5" ht="15" customHeight="1" x14ac:dyDescent="0.2">
      <c r="A11" s="583" t="s">
        <v>476</v>
      </c>
      <c r="B11" s="584" t="s">
        <v>69</v>
      </c>
      <c r="C11" s="588">
        <v>51897</v>
      </c>
      <c r="D11" s="674">
        <v>48829</v>
      </c>
    </row>
    <row r="12" spans="1:5" ht="15" customHeight="1" x14ac:dyDescent="0.2">
      <c r="A12" s="586" t="s">
        <v>396</v>
      </c>
      <c r="B12" s="584" t="s">
        <v>70</v>
      </c>
      <c r="C12" s="588">
        <v>2572</v>
      </c>
      <c r="D12" s="674">
        <v>3048</v>
      </c>
    </row>
    <row r="13" spans="1:5" ht="15" customHeight="1" x14ac:dyDescent="0.2">
      <c r="A13" s="586" t="s">
        <v>472</v>
      </c>
      <c r="B13" s="584" t="s">
        <v>477</v>
      </c>
      <c r="C13" s="590">
        <v>-381</v>
      </c>
      <c r="D13" s="674">
        <v>-360</v>
      </c>
    </row>
    <row r="14" spans="1:5" s="295" customFormat="1" ht="15" customHeight="1" x14ac:dyDescent="0.2">
      <c r="A14" s="591" t="s">
        <v>72</v>
      </c>
      <c r="B14" s="584" t="s">
        <v>71</v>
      </c>
      <c r="C14" s="582">
        <f>SUM(C15,C16,C20,C27,C29)</f>
        <v>224367</v>
      </c>
      <c r="D14" s="675">
        <v>216634</v>
      </c>
    </row>
    <row r="15" spans="1:5" ht="15" customHeight="1" x14ac:dyDescent="0.2">
      <c r="A15" s="586" t="s">
        <v>27</v>
      </c>
      <c r="B15" s="584" t="s">
        <v>73</v>
      </c>
      <c r="C15" s="588">
        <v>105331</v>
      </c>
      <c r="D15" s="674">
        <v>97461</v>
      </c>
    </row>
    <row r="16" spans="1:5" ht="15" customHeight="1" x14ac:dyDescent="0.2">
      <c r="A16" s="586" t="s">
        <v>74</v>
      </c>
      <c r="B16" s="592" t="s">
        <v>457</v>
      </c>
      <c r="C16" s="585">
        <v>16180</v>
      </c>
      <c r="D16" s="673">
        <v>19006</v>
      </c>
    </row>
    <row r="17" spans="1:4" s="294" customFormat="1" ht="15" customHeight="1" x14ac:dyDescent="0.2">
      <c r="A17" s="593" t="s">
        <v>224</v>
      </c>
      <c r="B17" s="587" t="s">
        <v>487</v>
      </c>
      <c r="C17" s="588">
        <v>222</v>
      </c>
      <c r="D17" s="674">
        <v>229</v>
      </c>
    </row>
    <row r="18" spans="1:4" s="294" customFormat="1" ht="15" customHeight="1" x14ac:dyDescent="0.2">
      <c r="A18" s="593" t="s">
        <v>488</v>
      </c>
      <c r="B18" s="587" t="s">
        <v>490</v>
      </c>
      <c r="C18" s="588">
        <v>-35</v>
      </c>
      <c r="D18" s="674">
        <v>-14</v>
      </c>
    </row>
    <row r="19" spans="1:4" s="294" customFormat="1" ht="15" customHeight="1" x14ac:dyDescent="0.2">
      <c r="A19" s="593" t="s">
        <v>489</v>
      </c>
      <c r="B19" s="587" t="s">
        <v>491</v>
      </c>
      <c r="C19" s="588">
        <v>254</v>
      </c>
      <c r="D19" s="674">
        <v>241</v>
      </c>
    </row>
    <row r="20" spans="1:4" ht="15" customHeight="1" x14ac:dyDescent="0.2">
      <c r="A20" s="586" t="s">
        <v>76</v>
      </c>
      <c r="B20" s="584" t="s">
        <v>75</v>
      </c>
      <c r="C20" s="585">
        <v>62680</v>
      </c>
      <c r="D20" s="673">
        <v>59962</v>
      </c>
    </row>
    <row r="21" spans="1:4" s="294" customFormat="1" ht="24.75" customHeight="1" x14ac:dyDescent="0.2">
      <c r="A21" s="586" t="s">
        <v>261</v>
      </c>
      <c r="B21" s="587" t="s">
        <v>410</v>
      </c>
      <c r="C21" s="588">
        <v>34620</v>
      </c>
      <c r="D21" s="674">
        <v>32515</v>
      </c>
    </row>
    <row r="22" spans="1:4" s="294" customFormat="1" ht="15" customHeight="1" x14ac:dyDescent="0.2">
      <c r="A22" s="330" t="s">
        <v>469</v>
      </c>
      <c r="B22" s="594" t="s">
        <v>409</v>
      </c>
      <c r="C22" s="588">
        <v>11779</v>
      </c>
      <c r="D22" s="674">
        <v>11745</v>
      </c>
    </row>
    <row r="23" spans="1:4" s="294" customFormat="1" ht="15" customHeight="1" x14ac:dyDescent="0.2">
      <c r="A23" s="341" t="s">
        <v>449</v>
      </c>
      <c r="B23" s="594" t="s">
        <v>448</v>
      </c>
      <c r="C23" s="588">
        <v>856</v>
      </c>
      <c r="D23" s="674">
        <v>745</v>
      </c>
    </row>
    <row r="24" spans="1:4" s="294" customFormat="1" ht="15" customHeight="1" x14ac:dyDescent="0.2">
      <c r="A24" s="341" t="s">
        <v>450</v>
      </c>
      <c r="B24" s="594" t="s">
        <v>494</v>
      </c>
      <c r="C24" s="588">
        <v>239</v>
      </c>
      <c r="D24" s="674">
        <v>162</v>
      </c>
    </row>
    <row r="25" spans="1:4" ht="15" customHeight="1" x14ac:dyDescent="0.2">
      <c r="A25" s="330" t="s">
        <v>225</v>
      </c>
      <c r="B25" s="595" t="s">
        <v>383</v>
      </c>
      <c r="C25" s="588">
        <v>14107</v>
      </c>
      <c r="D25" s="674">
        <v>13722</v>
      </c>
    </row>
    <row r="26" spans="1:4" s="294" customFormat="1" ht="15" customHeight="1" x14ac:dyDescent="0.2">
      <c r="A26" s="596" t="s">
        <v>77</v>
      </c>
      <c r="B26" s="597" t="s">
        <v>253</v>
      </c>
      <c r="C26" s="588">
        <v>900</v>
      </c>
      <c r="D26" s="674">
        <v>816</v>
      </c>
    </row>
    <row r="27" spans="1:4" ht="15" customHeight="1" x14ac:dyDescent="0.2">
      <c r="A27" s="596" t="s">
        <v>79</v>
      </c>
      <c r="B27" s="598" t="s">
        <v>78</v>
      </c>
      <c r="C27" s="585">
        <v>7633</v>
      </c>
      <c r="D27" s="673">
        <v>7207</v>
      </c>
    </row>
    <row r="28" spans="1:4" s="294" customFormat="1" ht="15" customHeight="1" x14ac:dyDescent="0.2">
      <c r="A28" s="596" t="s">
        <v>80</v>
      </c>
      <c r="B28" s="597" t="s">
        <v>382</v>
      </c>
      <c r="C28" s="588">
        <v>1495</v>
      </c>
      <c r="D28" s="674">
        <v>1450</v>
      </c>
    </row>
    <row r="29" spans="1:4" ht="15" customHeight="1" x14ac:dyDescent="0.2">
      <c r="A29" s="596" t="s">
        <v>82</v>
      </c>
      <c r="B29" s="598" t="s">
        <v>81</v>
      </c>
      <c r="C29" s="585">
        <v>32543</v>
      </c>
      <c r="D29" s="673">
        <v>32998</v>
      </c>
    </row>
    <row r="30" spans="1:4" ht="15" customHeight="1" x14ac:dyDescent="0.2">
      <c r="A30" s="446" t="s">
        <v>318</v>
      </c>
      <c r="B30" s="597" t="s">
        <v>412</v>
      </c>
      <c r="C30" s="590">
        <v>1183</v>
      </c>
      <c r="D30" s="674">
        <v>763</v>
      </c>
    </row>
    <row r="31" spans="1:4" ht="15" customHeight="1" x14ac:dyDescent="0.2">
      <c r="A31" s="446" t="s">
        <v>319</v>
      </c>
      <c r="B31" s="597" t="s">
        <v>423</v>
      </c>
      <c r="C31" s="590">
        <v>735</v>
      </c>
      <c r="D31" s="674">
        <v>480</v>
      </c>
    </row>
    <row r="32" spans="1:4" ht="15" customHeight="1" x14ac:dyDescent="0.2">
      <c r="A32" s="446" t="s">
        <v>320</v>
      </c>
      <c r="B32" s="597" t="s">
        <v>424</v>
      </c>
      <c r="C32" s="590">
        <v>380</v>
      </c>
      <c r="D32" s="674">
        <v>228</v>
      </c>
    </row>
    <row r="33" spans="1:4" s="295" customFormat="1" ht="15" customHeight="1" x14ac:dyDescent="0.2">
      <c r="A33" s="599" t="s">
        <v>83</v>
      </c>
      <c r="B33" s="598" t="s">
        <v>495</v>
      </c>
      <c r="C33" s="582">
        <f>SUM(C34,C36,C37,C38,C39,C40,C44,C45,C46,C47,C48)</f>
        <v>65086</v>
      </c>
      <c r="D33" s="675">
        <v>64218</v>
      </c>
    </row>
    <row r="34" spans="1:4" ht="15" customHeight="1" x14ac:dyDescent="0.2">
      <c r="A34" s="596" t="s">
        <v>85</v>
      </c>
      <c r="B34" s="598" t="s">
        <v>84</v>
      </c>
      <c r="C34" s="585">
        <v>12279</v>
      </c>
      <c r="D34" s="673">
        <v>12017</v>
      </c>
    </row>
    <row r="35" spans="1:4" s="294" customFormat="1" ht="15" customHeight="1" x14ac:dyDescent="0.2">
      <c r="A35" s="596" t="s">
        <v>86</v>
      </c>
      <c r="B35" s="597" t="s">
        <v>381</v>
      </c>
      <c r="C35" s="588">
        <v>2011</v>
      </c>
      <c r="D35" s="674">
        <v>2083</v>
      </c>
    </row>
    <row r="36" spans="1:4" ht="15" customHeight="1" x14ac:dyDescent="0.2">
      <c r="A36" s="596" t="s">
        <v>87</v>
      </c>
      <c r="B36" s="598" t="s">
        <v>496</v>
      </c>
      <c r="C36" s="588">
        <v>2329</v>
      </c>
      <c r="D36" s="674">
        <v>2149</v>
      </c>
    </row>
    <row r="37" spans="1:4" ht="15" customHeight="1" x14ac:dyDescent="0.2">
      <c r="A37" s="600" t="s">
        <v>263</v>
      </c>
      <c r="B37" s="601" t="s">
        <v>264</v>
      </c>
      <c r="C37" s="588">
        <v>1863</v>
      </c>
      <c r="D37" s="674">
        <v>2008</v>
      </c>
    </row>
    <row r="38" spans="1:4" ht="15" customHeight="1" x14ac:dyDescent="0.2">
      <c r="A38" s="596" t="s">
        <v>89</v>
      </c>
      <c r="B38" s="598" t="s">
        <v>88</v>
      </c>
      <c r="C38" s="588">
        <v>4692</v>
      </c>
      <c r="D38" s="674">
        <v>4590</v>
      </c>
    </row>
    <row r="39" spans="1:4" ht="15" customHeight="1" x14ac:dyDescent="0.2">
      <c r="A39" s="596" t="s">
        <v>91</v>
      </c>
      <c r="B39" s="598" t="s">
        <v>90</v>
      </c>
      <c r="C39" s="588">
        <v>642</v>
      </c>
      <c r="D39" s="674">
        <v>751</v>
      </c>
    </row>
    <row r="40" spans="1:4" ht="15" customHeight="1" x14ac:dyDescent="0.2">
      <c r="A40" s="596" t="s">
        <v>93</v>
      </c>
      <c r="B40" s="598" t="s">
        <v>92</v>
      </c>
      <c r="C40" s="585">
        <v>2382</v>
      </c>
      <c r="D40" s="673">
        <v>2444</v>
      </c>
    </row>
    <row r="41" spans="1:4" s="294" customFormat="1" ht="15" customHeight="1" x14ac:dyDescent="0.2">
      <c r="A41" s="596" t="s">
        <v>94</v>
      </c>
      <c r="B41" s="597" t="s">
        <v>379</v>
      </c>
      <c r="C41" s="588">
        <v>1307</v>
      </c>
      <c r="D41" s="674">
        <v>1463</v>
      </c>
    </row>
    <row r="42" spans="1:4" s="294" customFormat="1" ht="15" customHeight="1" x14ac:dyDescent="0.2">
      <c r="A42" s="600" t="s">
        <v>254</v>
      </c>
      <c r="B42" s="597" t="s">
        <v>380</v>
      </c>
      <c r="C42" s="588">
        <v>502</v>
      </c>
      <c r="D42" s="674">
        <v>445</v>
      </c>
    </row>
    <row r="43" spans="1:4" s="294" customFormat="1" ht="15" customHeight="1" x14ac:dyDescent="0.2">
      <c r="A43" s="600" t="s">
        <v>406</v>
      </c>
      <c r="B43" s="597" t="s">
        <v>447</v>
      </c>
      <c r="C43" s="588">
        <v>2</v>
      </c>
      <c r="D43" s="674">
        <v>0</v>
      </c>
    </row>
    <row r="44" spans="1:4" s="294" customFormat="1" ht="15" customHeight="1" x14ac:dyDescent="0.2">
      <c r="A44" s="596" t="s">
        <v>445</v>
      </c>
      <c r="B44" s="601" t="s">
        <v>483</v>
      </c>
      <c r="C44" s="588">
        <v>50</v>
      </c>
      <c r="D44" s="674">
        <v>40</v>
      </c>
    </row>
    <row r="45" spans="1:4" s="294" customFormat="1" ht="15" customHeight="1" x14ac:dyDescent="0.2">
      <c r="A45" s="596" t="s">
        <v>446</v>
      </c>
      <c r="B45" s="601" t="s">
        <v>484</v>
      </c>
      <c r="C45" s="588">
        <v>0</v>
      </c>
      <c r="D45" s="674">
        <v>0</v>
      </c>
    </row>
    <row r="46" spans="1:4" ht="15" customHeight="1" x14ac:dyDescent="0.2">
      <c r="A46" s="596" t="s">
        <v>95</v>
      </c>
      <c r="B46" s="598" t="s">
        <v>497</v>
      </c>
      <c r="C46" s="588">
        <v>210</v>
      </c>
      <c r="D46" s="674">
        <v>140</v>
      </c>
    </row>
    <row r="47" spans="1:4" ht="15" customHeight="1" x14ac:dyDescent="0.2">
      <c r="A47" s="600" t="s">
        <v>456</v>
      </c>
      <c r="B47" s="598" t="s">
        <v>500</v>
      </c>
      <c r="C47" s="588">
        <v>15806</v>
      </c>
      <c r="D47" s="674">
        <v>14880</v>
      </c>
    </row>
    <row r="48" spans="1:4" s="294" customFormat="1" ht="15" customHeight="1" x14ac:dyDescent="0.2">
      <c r="A48" s="596" t="s">
        <v>252</v>
      </c>
      <c r="B48" s="598" t="s">
        <v>395</v>
      </c>
      <c r="C48" s="602">
        <v>24833</v>
      </c>
      <c r="D48" s="676">
        <v>25199</v>
      </c>
    </row>
    <row r="49" spans="1:4" ht="15" customHeight="1" thickBot="1" x14ac:dyDescent="0.25">
      <c r="A49" s="603" t="s">
        <v>138</v>
      </c>
      <c r="B49" s="604" t="s">
        <v>501</v>
      </c>
      <c r="C49" s="605">
        <f>SUM(C4,C14,C33)</f>
        <v>518321</v>
      </c>
      <c r="D49" s="677">
        <v>495865</v>
      </c>
    </row>
    <row r="50" spans="1:4" hidden="1" x14ac:dyDescent="0.2">
      <c r="A50" s="606"/>
    </row>
    <row r="51" spans="1:4" hidden="1" x14ac:dyDescent="0.2"/>
    <row r="52" spans="1:4" hidden="1" x14ac:dyDescent="0.2">
      <c r="B52" s="607"/>
    </row>
    <row r="53" spans="1:4" hidden="1" x14ac:dyDescent="0.2">
      <c r="B53" s="866"/>
      <c r="C53" s="867"/>
    </row>
    <row r="54" spans="1:4" hidden="1" x14ac:dyDescent="0.2">
      <c r="B54" s="868"/>
      <c r="C54" s="869"/>
    </row>
    <row r="55" spans="1:4" hidden="1" x14ac:dyDescent="0.2">
      <c r="B55" s="868"/>
      <c r="C55" s="869"/>
    </row>
    <row r="56" spans="1:4" hidden="1" x14ac:dyDescent="0.2">
      <c r="B56" s="868"/>
      <c r="C56" s="869"/>
    </row>
    <row r="57" spans="1:4" hidden="1" x14ac:dyDescent="0.2">
      <c r="B57" s="870"/>
      <c r="C57" s="871"/>
    </row>
    <row r="58" spans="1:4" hidden="1" x14ac:dyDescent="0.2"/>
    <row r="59" spans="1:4" hidden="1" x14ac:dyDescent="0.2"/>
    <row r="60" spans="1:4" hidden="1" x14ac:dyDescent="0.2"/>
    <row r="61" spans="1:4" hidden="1" x14ac:dyDescent="0.2"/>
    <row r="62" spans="1:4" hidden="1" x14ac:dyDescent="0.2"/>
    <row r="63" spans="1:4" hidden="1" x14ac:dyDescent="0.2"/>
    <row r="64" spans="1:4" hidden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  <row r="71" hidden="1" x14ac:dyDescent="0.2"/>
    <row r="72" hidden="1" x14ac:dyDescent="0.2"/>
    <row r="73" hidden="1" x14ac:dyDescent="0.2"/>
    <row r="74" hidden="1" x14ac:dyDescent="0.2"/>
  </sheetData>
  <sheetProtection algorithmName="SHA-512" hashValue="qRhQsukMH9C5rocMOkqag1G6k1VcFRlFeQByXRaQQOcxKWg9vuwQJGc2SLHxlXwICmoLbqb2Qnxn0R9BdD1FoQ==" saltValue="nTTGI18/TLRt56KGqW7e5g==" spinCount="100000" sheet="1" objects="1" scenarios="1"/>
  <mergeCells count="1">
    <mergeCell ref="B53:C57"/>
  </mergeCells>
  <phoneticPr fontId="0" type="noConversion"/>
  <conditionalFormatting sqref="C8:C10">
    <cfRule type="expression" dxfId="33" priority="17" stopIfTrue="1">
      <formula>IF(AND(SUM(C$8:C$10)&gt;C$7),SUM(C$7-C$8-C$9-C$10)&lt;-0.1)</formula>
    </cfRule>
  </conditionalFormatting>
  <conditionalFormatting sqref="C21:C25">
    <cfRule type="expression" dxfId="32" priority="19" stopIfTrue="1">
      <formula>IF(AND(SUM(C$21:C$25)&gt;C$20),SUM(C$20-C$21-C$22-C$23-C$24-C$25)&lt;-0.1)</formula>
    </cfRule>
  </conditionalFormatting>
  <conditionalFormatting sqref="C5:D12 C15:D17">
    <cfRule type="cellIs" dxfId="31" priority="2" stopIfTrue="1" operator="lessThan">
      <formula>-1</formula>
    </cfRule>
  </conditionalFormatting>
  <conditionalFormatting sqref="C6:D6">
    <cfRule type="expression" dxfId="30" priority="3" stopIfTrue="1">
      <formula>IF(AND(C$6&gt;C$5),SUM(C$5-C$6)&lt;-0.1)</formula>
    </cfRule>
  </conditionalFormatting>
  <conditionalFormatting sqref="C13:D13">
    <cfRule type="expression" dxfId="29" priority="1" stopIfTrue="1">
      <formula>$C$13&gt;0</formula>
    </cfRule>
  </conditionalFormatting>
  <conditionalFormatting sqref="C17:D17">
    <cfRule type="expression" dxfId="28" priority="5" stopIfTrue="1">
      <formula>IF(AND(C$17&gt;C$16),SUM(C$17-C$16)&lt;-0.1)</formula>
    </cfRule>
  </conditionalFormatting>
  <conditionalFormatting sqref="C19:D19">
    <cfRule type="expression" dxfId="27" priority="9" stopIfTrue="1">
      <formula>IF(AND(C$17&gt;C$16),SUM(C$17-C$16)&lt;-0.1)</formula>
    </cfRule>
  </conditionalFormatting>
  <conditionalFormatting sqref="C19:D32 C34:D48">
    <cfRule type="cellIs" dxfId="26" priority="8" stopIfTrue="1" operator="lessThan">
      <formula>-1</formula>
    </cfRule>
  </conditionalFormatting>
  <conditionalFormatting sqref="C26:D26">
    <cfRule type="expression" dxfId="25" priority="14" stopIfTrue="1">
      <formula>IF(AND(C26&gt;C25),SUM(C25-C26)&lt;-0.1)</formula>
    </cfRule>
  </conditionalFormatting>
  <conditionalFormatting sqref="C28:D28">
    <cfRule type="expression" dxfId="24" priority="11" stopIfTrue="1">
      <formula>IF(AND(C$28&gt;C$27),SUM(C$27-C$28)&lt;-0.1)</formula>
    </cfRule>
  </conditionalFormatting>
  <conditionalFormatting sqref="C30:D30">
    <cfRule type="expression" dxfId="23" priority="6" stopIfTrue="1">
      <formula>IF(AND(C$30&gt;C$29),SUM(C$29-C$30)&lt;-0.1)</formula>
    </cfRule>
  </conditionalFormatting>
  <conditionalFormatting sqref="C31:D32">
    <cfRule type="expression" dxfId="22" priority="7" stopIfTrue="1">
      <formula>IF(AND(SUM(C$31:C$32)&gt;C$30),"Sant","falskt")</formula>
    </cfRule>
  </conditionalFormatting>
  <conditionalFormatting sqref="C35:D35">
    <cfRule type="expression" dxfId="21" priority="12" stopIfTrue="1">
      <formula>IF(AND(C$35&gt;C$34),SUM(C$34-C$35)&lt;-0.1)</formula>
    </cfRule>
  </conditionalFormatting>
  <conditionalFormatting sqref="C41:D43">
    <cfRule type="expression" dxfId="20" priority="13" stopIfTrue="1">
      <formula>IF(AND(SUM(C$41:C42)&gt;C$40),SUM(C$40-C$41-C$42)&lt;-0.1)</formula>
    </cfRule>
  </conditionalFormatting>
  <conditionalFormatting sqref="C44:D45">
    <cfRule type="expression" dxfId="19" priority="15" stopIfTrue="1">
      <formula>IF(AND(SUM(C$44:C45)&gt;#REF!),SUM(#REF!-C$44-C$45)&lt;-0.1)</formula>
    </cfRule>
  </conditionalFormatting>
  <conditionalFormatting sqref="D8:D10">
    <cfRule type="expression" dxfId="18" priority="4" stopIfTrue="1">
      <formula>IF(AND(SUM(D$8:D$10)&gt;D$7),SUM(D$7-D$8-D$9-D$10)&lt;-0.1)</formula>
    </cfRule>
  </conditionalFormatting>
  <conditionalFormatting sqref="D21:D25">
    <cfRule type="expression" dxfId="17" priority="10" stopIfTrue="1">
      <formula>IF(AND(SUM(D$21:D$25)&gt;D$20),SUM(D$20-D$21-D$22-D$23-D$24-D$25)&lt;-0.1)</formula>
    </cfRule>
  </conditionalFormatting>
  <dataValidations count="1">
    <dataValidation type="decimal" allowBlank="1" showErrorMessage="1" error="Endast tal ska anges!" sqref="C4:C49" xr:uid="{00000000-0002-0000-0700-000000000000}">
      <formula1>-99999</formula1>
      <formula2>999999</formula2>
    </dataValidation>
  </dataValidations>
  <pageMargins left="0" right="0" top="0" bottom="0" header="0" footer="0.19685039370078741"/>
  <pageSetup paperSize="9" scale="60" orientation="landscape" r:id="rId1"/>
  <headerFooter alignWithMargins="0">
    <oddHeader>&amp;L&amp;9Statistiska centralbyrån
Offentlig ekonomi
701 89 Örebro&amp;R&amp;9&amp;D</oddHeader>
    <oddFooter>&amp;R&amp;P</oddFooter>
  </headerFooter>
  <colBreaks count="1" manualBreakCount="1">
    <brk id="4" max="63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Blad11"/>
  <dimension ref="A1:N65"/>
  <sheetViews>
    <sheetView zoomScaleNormal="100" workbookViewId="0"/>
  </sheetViews>
  <sheetFormatPr defaultColWidth="0" defaultRowHeight="12.6" customHeight="1" zeroHeight="1" x14ac:dyDescent="0.2"/>
  <cols>
    <col min="1" max="1" width="10.7109375" style="435" customWidth="1"/>
    <col min="2" max="2" width="46.7109375" style="435" customWidth="1"/>
    <col min="3" max="12" width="11.7109375" style="435" customWidth="1"/>
    <col min="13" max="14" width="0" style="435" hidden="1" customWidth="1"/>
    <col min="15" max="16384" width="58.42578125" style="435" hidden="1"/>
  </cols>
  <sheetData>
    <row r="1" spans="1:12" ht="24.75" customHeight="1" thickBot="1" x14ac:dyDescent="0.35">
      <c r="A1" s="296" t="s">
        <v>313</v>
      </c>
      <c r="B1" s="296"/>
      <c r="C1" s="296"/>
      <c r="D1" s="296"/>
      <c r="E1" s="296"/>
      <c r="F1" s="296"/>
      <c r="G1" s="296"/>
      <c r="H1" s="296"/>
      <c r="I1" s="296"/>
      <c r="J1" s="296"/>
      <c r="K1" s="296"/>
      <c r="L1" s="296"/>
    </row>
    <row r="2" spans="1:12" ht="15.75" customHeight="1" x14ac:dyDescent="0.2">
      <c r="A2" s="608" t="s">
        <v>115</v>
      </c>
      <c r="B2" s="297" t="s">
        <v>32</v>
      </c>
      <c r="C2" s="609" t="s">
        <v>168</v>
      </c>
      <c r="D2" s="609"/>
      <c r="E2" s="610"/>
      <c r="F2" s="610"/>
      <c r="G2" s="610"/>
      <c r="H2" s="610"/>
      <c r="I2" s="610"/>
      <c r="J2" s="610"/>
      <c r="K2" s="610"/>
      <c r="L2" s="611"/>
    </row>
    <row r="3" spans="1:12" ht="15.75" customHeight="1" x14ac:dyDescent="0.2">
      <c r="A3" s="612"/>
      <c r="B3" s="373"/>
      <c r="C3" s="613" t="s">
        <v>99</v>
      </c>
      <c r="D3" s="374" t="s">
        <v>466</v>
      </c>
      <c r="E3" s="614" t="s">
        <v>467</v>
      </c>
      <c r="F3" s="615" t="s">
        <v>100</v>
      </c>
      <c r="G3" s="615" t="s">
        <v>146</v>
      </c>
      <c r="H3" s="615" t="s">
        <v>104</v>
      </c>
      <c r="I3" s="615" t="s">
        <v>101</v>
      </c>
      <c r="J3" s="615" t="s">
        <v>374</v>
      </c>
      <c r="K3" s="615" t="s">
        <v>353</v>
      </c>
      <c r="L3" s="374" t="s">
        <v>276</v>
      </c>
    </row>
    <row r="4" spans="1:12" ht="15.75" customHeight="1" x14ac:dyDescent="0.2">
      <c r="A4" s="612"/>
      <c r="B4" s="373"/>
      <c r="C4" s="304"/>
      <c r="D4" s="374"/>
      <c r="E4" s="374" t="s">
        <v>468</v>
      </c>
      <c r="F4" s="304" t="s">
        <v>130</v>
      </c>
      <c r="G4" s="304" t="s">
        <v>147</v>
      </c>
      <c r="H4" s="304" t="s">
        <v>154</v>
      </c>
      <c r="I4" s="304"/>
      <c r="J4" s="304" t="s">
        <v>373</v>
      </c>
      <c r="K4" s="304" t="s">
        <v>102</v>
      </c>
      <c r="L4" s="374"/>
    </row>
    <row r="5" spans="1:12" ht="15.75" customHeight="1" x14ac:dyDescent="0.2">
      <c r="A5" s="616"/>
      <c r="B5" s="380"/>
      <c r="C5" s="617"/>
      <c r="D5" s="618"/>
      <c r="E5" s="618" t="s">
        <v>177</v>
      </c>
      <c r="F5" s="617"/>
      <c r="G5" s="617"/>
      <c r="H5" s="617" t="s">
        <v>105</v>
      </c>
      <c r="I5" s="617"/>
      <c r="J5" s="617" t="s">
        <v>372</v>
      </c>
      <c r="K5" s="617"/>
      <c r="L5" s="619"/>
    </row>
    <row r="6" spans="1:12" s="620" customFormat="1" ht="15.75" customHeight="1" x14ac:dyDescent="0.2">
      <c r="A6" s="250" t="s">
        <v>178</v>
      </c>
      <c r="B6" s="400" t="s">
        <v>321</v>
      </c>
      <c r="C6" s="443">
        <f>'2. Drift.  intäkter'!D7</f>
        <v>2007</v>
      </c>
      <c r="D6" s="443">
        <f>SUM(D7:D14)</f>
        <v>1519</v>
      </c>
      <c r="E6" s="443">
        <f t="shared" ref="E6:L6" si="0">SUM(E7:E14)</f>
        <v>3</v>
      </c>
      <c r="F6" s="443">
        <f t="shared" si="0"/>
        <v>31</v>
      </c>
      <c r="G6" s="443">
        <f t="shared" si="0"/>
        <v>1</v>
      </c>
      <c r="H6" s="443">
        <f t="shared" si="0"/>
        <v>174</v>
      </c>
      <c r="I6" s="443">
        <f t="shared" si="0"/>
        <v>182</v>
      </c>
      <c r="J6" s="443">
        <f t="shared" si="0"/>
        <v>1</v>
      </c>
      <c r="K6" s="443">
        <f t="shared" si="0"/>
        <v>65</v>
      </c>
      <c r="L6" s="504">
        <f t="shared" si="0"/>
        <v>1</v>
      </c>
    </row>
    <row r="7" spans="1:12" ht="15.75" customHeight="1" x14ac:dyDescent="0.2">
      <c r="A7" s="330" t="s">
        <v>271</v>
      </c>
      <c r="B7" s="392" t="s">
        <v>399</v>
      </c>
      <c r="C7" s="448">
        <v>1146</v>
      </c>
      <c r="D7" s="448">
        <v>930</v>
      </c>
      <c r="E7" s="448">
        <v>0</v>
      </c>
      <c r="F7" s="448">
        <v>0</v>
      </c>
      <c r="G7" s="448">
        <v>0</v>
      </c>
      <c r="H7" s="448">
        <v>64</v>
      </c>
      <c r="I7" s="448">
        <v>104</v>
      </c>
      <c r="J7" s="448">
        <v>1</v>
      </c>
      <c r="K7" s="448">
        <v>43</v>
      </c>
      <c r="L7" s="501">
        <v>1</v>
      </c>
    </row>
    <row r="8" spans="1:12" ht="15.75" customHeight="1" x14ac:dyDescent="0.2">
      <c r="A8" s="330" t="s">
        <v>226</v>
      </c>
      <c r="B8" s="392" t="s">
        <v>400</v>
      </c>
      <c r="C8" s="448">
        <v>279</v>
      </c>
      <c r="D8" s="448">
        <v>189</v>
      </c>
      <c r="E8" s="448">
        <v>0</v>
      </c>
      <c r="F8" s="448">
        <v>0</v>
      </c>
      <c r="G8" s="448">
        <v>0</v>
      </c>
      <c r="H8" s="448">
        <v>28</v>
      </c>
      <c r="I8" s="448">
        <v>50</v>
      </c>
      <c r="J8" s="448">
        <v>0</v>
      </c>
      <c r="K8" s="448">
        <v>8</v>
      </c>
      <c r="L8" s="501">
        <v>0</v>
      </c>
    </row>
    <row r="9" spans="1:12" ht="15.75" customHeight="1" x14ac:dyDescent="0.2">
      <c r="A9" s="330" t="s">
        <v>227</v>
      </c>
      <c r="B9" s="392" t="s">
        <v>38</v>
      </c>
      <c r="C9" s="448">
        <v>24</v>
      </c>
      <c r="D9" s="448">
        <v>11</v>
      </c>
      <c r="E9" s="448">
        <v>0</v>
      </c>
      <c r="F9" s="448">
        <v>0</v>
      </c>
      <c r="G9" s="448">
        <v>0</v>
      </c>
      <c r="H9" s="448">
        <v>6</v>
      </c>
      <c r="I9" s="448">
        <v>4</v>
      </c>
      <c r="J9" s="448">
        <v>0</v>
      </c>
      <c r="K9" s="448">
        <v>2</v>
      </c>
      <c r="L9" s="501">
        <v>0</v>
      </c>
    </row>
    <row r="10" spans="1:12" ht="15.75" customHeight="1" x14ac:dyDescent="0.2">
      <c r="A10" s="330" t="s">
        <v>228</v>
      </c>
      <c r="B10" s="392" t="s">
        <v>39</v>
      </c>
      <c r="C10" s="448">
        <v>92</v>
      </c>
      <c r="D10" s="448">
        <v>76</v>
      </c>
      <c r="E10" s="448">
        <v>0</v>
      </c>
      <c r="F10" s="448">
        <v>0</v>
      </c>
      <c r="G10" s="448">
        <v>0</v>
      </c>
      <c r="H10" s="448">
        <v>8</v>
      </c>
      <c r="I10" s="448">
        <v>4</v>
      </c>
      <c r="J10" s="448">
        <v>0</v>
      </c>
      <c r="K10" s="448">
        <v>2</v>
      </c>
      <c r="L10" s="501">
        <v>0</v>
      </c>
    </row>
    <row r="11" spans="1:12" ht="15.75" customHeight="1" x14ac:dyDescent="0.2">
      <c r="A11" s="330" t="s">
        <v>272</v>
      </c>
      <c r="B11" s="392" t="s">
        <v>411</v>
      </c>
      <c r="C11" s="448">
        <v>218</v>
      </c>
      <c r="D11" s="448">
        <v>156</v>
      </c>
      <c r="E11" s="448">
        <v>0</v>
      </c>
      <c r="F11" s="448">
        <v>0</v>
      </c>
      <c r="G11" s="448">
        <v>1</v>
      </c>
      <c r="H11" s="448">
        <v>46</v>
      </c>
      <c r="I11" s="448">
        <v>9</v>
      </c>
      <c r="J11" s="448">
        <v>0</v>
      </c>
      <c r="K11" s="448">
        <v>4</v>
      </c>
      <c r="L11" s="501">
        <v>0</v>
      </c>
    </row>
    <row r="12" spans="1:12" ht="15.75" customHeight="1" x14ac:dyDescent="0.2">
      <c r="A12" s="330" t="s">
        <v>229</v>
      </c>
      <c r="B12" s="392" t="s">
        <v>1</v>
      </c>
      <c r="C12" s="448">
        <v>50</v>
      </c>
      <c r="D12" s="448">
        <v>43</v>
      </c>
      <c r="E12" s="448">
        <v>0</v>
      </c>
      <c r="F12" s="448">
        <v>0</v>
      </c>
      <c r="G12" s="448">
        <v>0</v>
      </c>
      <c r="H12" s="448">
        <v>1</v>
      </c>
      <c r="I12" s="448">
        <v>2</v>
      </c>
      <c r="J12" s="448">
        <v>0</v>
      </c>
      <c r="K12" s="448">
        <v>3</v>
      </c>
      <c r="L12" s="501">
        <v>0</v>
      </c>
    </row>
    <row r="13" spans="1:12" ht="15.75" customHeight="1" x14ac:dyDescent="0.2">
      <c r="A13" s="330" t="s">
        <v>141</v>
      </c>
      <c r="B13" s="392" t="s">
        <v>0</v>
      </c>
      <c r="C13" s="448">
        <v>18</v>
      </c>
      <c r="D13" s="448">
        <v>0</v>
      </c>
      <c r="E13" s="448">
        <v>0</v>
      </c>
      <c r="F13" s="448">
        <v>16</v>
      </c>
      <c r="G13" s="448">
        <v>0</v>
      </c>
      <c r="H13" s="448">
        <v>0</v>
      </c>
      <c r="I13" s="448">
        <v>0</v>
      </c>
      <c r="J13" s="448">
        <v>0</v>
      </c>
      <c r="K13" s="448">
        <v>0</v>
      </c>
      <c r="L13" s="501">
        <v>0</v>
      </c>
    </row>
    <row r="14" spans="1:12" ht="15.75" customHeight="1" x14ac:dyDescent="0.2">
      <c r="A14" s="330" t="s">
        <v>230</v>
      </c>
      <c r="B14" s="392" t="s">
        <v>150</v>
      </c>
      <c r="C14" s="448">
        <v>168</v>
      </c>
      <c r="D14" s="448">
        <v>114</v>
      </c>
      <c r="E14" s="448">
        <v>3</v>
      </c>
      <c r="F14" s="448">
        <v>15</v>
      </c>
      <c r="G14" s="448">
        <v>0</v>
      </c>
      <c r="H14" s="448">
        <v>21</v>
      </c>
      <c r="I14" s="448">
        <v>9</v>
      </c>
      <c r="J14" s="448">
        <v>0</v>
      </c>
      <c r="K14" s="448">
        <v>3</v>
      </c>
      <c r="L14" s="501">
        <v>0</v>
      </c>
    </row>
    <row r="15" spans="1:12" s="620" customFormat="1" ht="15.75" customHeight="1" x14ac:dyDescent="0.2">
      <c r="A15" s="250" t="s">
        <v>179</v>
      </c>
      <c r="B15" s="400" t="s">
        <v>322</v>
      </c>
      <c r="C15" s="444">
        <f>'2. Drift.  intäkter'!D9</f>
        <v>13415</v>
      </c>
      <c r="D15" s="444">
        <f>SUM(D16:D19)</f>
        <v>12222</v>
      </c>
      <c r="E15" s="444">
        <f t="shared" ref="E15:L15" si="1">SUM(E16:E19)</f>
        <v>25</v>
      </c>
      <c r="F15" s="444">
        <f t="shared" si="1"/>
        <v>95</v>
      </c>
      <c r="G15" s="444">
        <f t="shared" si="1"/>
        <v>21</v>
      </c>
      <c r="H15" s="444">
        <f t="shared" si="1"/>
        <v>110</v>
      </c>
      <c r="I15" s="444">
        <f t="shared" si="1"/>
        <v>583</v>
      </c>
      <c r="J15" s="444">
        <f t="shared" si="1"/>
        <v>9</v>
      </c>
      <c r="K15" s="444">
        <f t="shared" si="1"/>
        <v>116</v>
      </c>
      <c r="L15" s="504">
        <f t="shared" si="1"/>
        <v>231</v>
      </c>
    </row>
    <row r="16" spans="1:12" ht="15.75" customHeight="1" x14ac:dyDescent="0.2">
      <c r="A16" s="330" t="s">
        <v>183</v>
      </c>
      <c r="B16" s="392" t="s">
        <v>106</v>
      </c>
      <c r="C16" s="2">
        <v>3796</v>
      </c>
      <c r="D16" s="448">
        <v>3410</v>
      </c>
      <c r="E16" s="448">
        <v>4</v>
      </c>
      <c r="F16" s="448">
        <v>14</v>
      </c>
      <c r="G16" s="448">
        <v>21</v>
      </c>
      <c r="H16" s="448">
        <v>36</v>
      </c>
      <c r="I16" s="448">
        <v>203</v>
      </c>
      <c r="J16" s="448">
        <v>2</v>
      </c>
      <c r="K16" s="448">
        <v>54</v>
      </c>
      <c r="L16" s="501">
        <v>50</v>
      </c>
    </row>
    <row r="17" spans="1:12" ht="15.75" customHeight="1" x14ac:dyDescent="0.2">
      <c r="A17" s="330" t="s">
        <v>184</v>
      </c>
      <c r="B17" s="392" t="s">
        <v>107</v>
      </c>
      <c r="C17" s="2">
        <v>421</v>
      </c>
      <c r="D17" s="448">
        <v>392</v>
      </c>
      <c r="E17" s="448">
        <v>2</v>
      </c>
      <c r="F17" s="448">
        <v>1</v>
      </c>
      <c r="G17" s="448">
        <v>0</v>
      </c>
      <c r="H17" s="448">
        <v>3</v>
      </c>
      <c r="I17" s="448">
        <v>21</v>
      </c>
      <c r="J17" s="448">
        <v>0</v>
      </c>
      <c r="K17" s="448">
        <v>1</v>
      </c>
      <c r="L17" s="501">
        <v>0</v>
      </c>
    </row>
    <row r="18" spans="1:12" ht="15.75" customHeight="1" x14ac:dyDescent="0.2">
      <c r="A18" s="330" t="s">
        <v>185</v>
      </c>
      <c r="B18" s="392" t="s">
        <v>116</v>
      </c>
      <c r="C18" s="448">
        <v>75</v>
      </c>
      <c r="D18" s="448">
        <v>69</v>
      </c>
      <c r="E18" s="448">
        <v>0</v>
      </c>
      <c r="F18" s="448">
        <v>0</v>
      </c>
      <c r="G18" s="448">
        <v>0</v>
      </c>
      <c r="H18" s="448">
        <v>0</v>
      </c>
      <c r="I18" s="448">
        <v>2</v>
      </c>
      <c r="J18" s="448">
        <v>0</v>
      </c>
      <c r="K18" s="448">
        <v>1</v>
      </c>
      <c r="L18" s="501">
        <v>3</v>
      </c>
    </row>
    <row r="19" spans="1:12" ht="15.75" customHeight="1" x14ac:dyDescent="0.2">
      <c r="A19" s="330" t="s">
        <v>186</v>
      </c>
      <c r="B19" s="392" t="s">
        <v>108</v>
      </c>
      <c r="C19" s="448">
        <v>9119</v>
      </c>
      <c r="D19" s="448">
        <v>8351</v>
      </c>
      <c r="E19" s="448">
        <v>19</v>
      </c>
      <c r="F19" s="448">
        <v>80</v>
      </c>
      <c r="G19" s="448">
        <v>0</v>
      </c>
      <c r="H19" s="448">
        <v>71</v>
      </c>
      <c r="I19" s="448">
        <v>357</v>
      </c>
      <c r="J19" s="448">
        <v>7</v>
      </c>
      <c r="K19" s="448">
        <v>60</v>
      </c>
      <c r="L19" s="501">
        <v>178</v>
      </c>
    </row>
    <row r="20" spans="1:12" s="620" customFormat="1" ht="15.75" customHeight="1" x14ac:dyDescent="0.2">
      <c r="A20" s="250" t="s">
        <v>180</v>
      </c>
      <c r="B20" s="400" t="s">
        <v>323</v>
      </c>
      <c r="C20" s="444">
        <f>'2. Drift.  intäkter'!D11</f>
        <v>2346</v>
      </c>
      <c r="D20" s="444">
        <f>SUM(D21:D24)</f>
        <v>1982</v>
      </c>
      <c r="E20" s="444">
        <f t="shared" ref="E20:L20" si="2">SUM(E21:E24)</f>
        <v>5</v>
      </c>
      <c r="F20" s="444">
        <f t="shared" si="2"/>
        <v>40</v>
      </c>
      <c r="G20" s="444">
        <f t="shared" si="2"/>
        <v>37</v>
      </c>
      <c r="H20" s="444">
        <f t="shared" si="2"/>
        <v>36</v>
      </c>
      <c r="I20" s="444">
        <f t="shared" si="2"/>
        <v>52</v>
      </c>
      <c r="J20" s="444">
        <f t="shared" si="2"/>
        <v>1</v>
      </c>
      <c r="K20" s="444">
        <f t="shared" si="2"/>
        <v>182</v>
      </c>
      <c r="L20" s="504">
        <f t="shared" si="2"/>
        <v>2</v>
      </c>
    </row>
    <row r="21" spans="1:12" ht="15.75" customHeight="1" x14ac:dyDescent="0.2">
      <c r="A21" s="330" t="s">
        <v>187</v>
      </c>
      <c r="B21" s="392" t="s">
        <v>109</v>
      </c>
      <c r="C21" s="2">
        <v>721</v>
      </c>
      <c r="D21" s="448">
        <v>541</v>
      </c>
      <c r="E21" s="448">
        <v>3</v>
      </c>
      <c r="F21" s="448">
        <v>8</v>
      </c>
      <c r="G21" s="448">
        <v>22</v>
      </c>
      <c r="H21" s="448">
        <v>19</v>
      </c>
      <c r="I21" s="448">
        <v>20</v>
      </c>
      <c r="J21" s="448">
        <v>1</v>
      </c>
      <c r="K21" s="448">
        <v>106</v>
      </c>
      <c r="L21" s="501">
        <v>0</v>
      </c>
    </row>
    <row r="22" spans="1:12" ht="15.75" customHeight="1" x14ac:dyDescent="0.2">
      <c r="A22" s="330" t="s">
        <v>188</v>
      </c>
      <c r="B22" s="392" t="s">
        <v>110</v>
      </c>
      <c r="C22" s="2">
        <v>7</v>
      </c>
      <c r="D22" s="448">
        <v>5</v>
      </c>
      <c r="E22" s="448">
        <v>0</v>
      </c>
      <c r="F22" s="448">
        <v>2</v>
      </c>
      <c r="G22" s="448">
        <v>0</v>
      </c>
      <c r="H22" s="448">
        <v>0</v>
      </c>
      <c r="I22" s="448">
        <v>0</v>
      </c>
      <c r="J22" s="448">
        <v>0</v>
      </c>
      <c r="K22" s="448">
        <v>0</v>
      </c>
      <c r="L22" s="501">
        <v>0</v>
      </c>
    </row>
    <row r="23" spans="1:12" ht="15.75" customHeight="1" x14ac:dyDescent="0.2">
      <c r="A23" s="330" t="s">
        <v>189</v>
      </c>
      <c r="B23" s="392" t="s">
        <v>117</v>
      </c>
      <c r="C23" s="2">
        <v>2</v>
      </c>
      <c r="D23" s="448">
        <v>1</v>
      </c>
      <c r="E23" s="448">
        <v>0</v>
      </c>
      <c r="F23" s="448">
        <v>0</v>
      </c>
      <c r="G23" s="448">
        <v>0</v>
      </c>
      <c r="H23" s="448">
        <v>0</v>
      </c>
      <c r="I23" s="448">
        <v>0</v>
      </c>
      <c r="J23" s="448">
        <v>0</v>
      </c>
      <c r="K23" s="448">
        <v>0</v>
      </c>
      <c r="L23" s="501">
        <v>0</v>
      </c>
    </row>
    <row r="24" spans="1:12" ht="15.75" customHeight="1" x14ac:dyDescent="0.2">
      <c r="A24" s="330" t="s">
        <v>190</v>
      </c>
      <c r="B24" s="392" t="s">
        <v>111</v>
      </c>
      <c r="C24" s="448">
        <v>1611</v>
      </c>
      <c r="D24" s="448">
        <v>1435</v>
      </c>
      <c r="E24" s="448">
        <v>2</v>
      </c>
      <c r="F24" s="448">
        <v>30</v>
      </c>
      <c r="G24" s="448">
        <v>15</v>
      </c>
      <c r="H24" s="448">
        <v>17</v>
      </c>
      <c r="I24" s="448">
        <v>32</v>
      </c>
      <c r="J24" s="448">
        <v>0</v>
      </c>
      <c r="K24" s="448">
        <v>76</v>
      </c>
      <c r="L24" s="501">
        <v>2</v>
      </c>
    </row>
    <row r="25" spans="1:12" s="620" customFormat="1" ht="15.75" customHeight="1" x14ac:dyDescent="0.2">
      <c r="A25" s="250" t="s">
        <v>181</v>
      </c>
      <c r="B25" s="400" t="s">
        <v>354</v>
      </c>
      <c r="C25" s="444">
        <f>'2. Drift.  intäkter'!D13</f>
        <v>1081</v>
      </c>
      <c r="D25" s="444">
        <f>SUM(D26,D27,D28,D29)</f>
        <v>16</v>
      </c>
      <c r="E25" s="444">
        <f t="shared" ref="E25:L25" si="3">SUM(E26,E27,E28,E29)</f>
        <v>0</v>
      </c>
      <c r="F25" s="444">
        <f t="shared" si="3"/>
        <v>0</v>
      </c>
      <c r="G25" s="444">
        <f t="shared" si="3"/>
        <v>0</v>
      </c>
      <c r="H25" s="444">
        <f t="shared" si="3"/>
        <v>4</v>
      </c>
      <c r="I25" s="444">
        <f t="shared" si="3"/>
        <v>1054</v>
      </c>
      <c r="J25" s="444">
        <f t="shared" si="3"/>
        <v>0</v>
      </c>
      <c r="K25" s="444">
        <f t="shared" si="3"/>
        <v>5</v>
      </c>
      <c r="L25" s="504">
        <f t="shared" si="3"/>
        <v>0</v>
      </c>
    </row>
    <row r="26" spans="1:12" ht="15.75" customHeight="1" x14ac:dyDescent="0.2">
      <c r="A26" s="330" t="s">
        <v>191</v>
      </c>
      <c r="B26" s="392" t="s">
        <v>5</v>
      </c>
      <c r="C26" s="2">
        <v>614</v>
      </c>
      <c r="D26" s="448">
        <v>0</v>
      </c>
      <c r="E26" s="448">
        <v>0</v>
      </c>
      <c r="F26" s="448">
        <v>0</v>
      </c>
      <c r="G26" s="448">
        <v>0</v>
      </c>
      <c r="H26" s="448">
        <v>1</v>
      </c>
      <c r="I26" s="448">
        <v>612</v>
      </c>
      <c r="J26" s="448">
        <v>0</v>
      </c>
      <c r="K26" s="448">
        <v>0</v>
      </c>
      <c r="L26" s="501">
        <v>0</v>
      </c>
    </row>
    <row r="27" spans="1:12" ht="15.75" customHeight="1" x14ac:dyDescent="0.2">
      <c r="A27" s="330" t="s">
        <v>192</v>
      </c>
      <c r="B27" s="392" t="s">
        <v>504</v>
      </c>
      <c r="C27" s="2">
        <v>47</v>
      </c>
      <c r="D27" s="448">
        <v>1</v>
      </c>
      <c r="E27" s="448">
        <v>0</v>
      </c>
      <c r="F27" s="448">
        <v>0</v>
      </c>
      <c r="G27" s="448">
        <v>0</v>
      </c>
      <c r="H27" s="448">
        <v>0</v>
      </c>
      <c r="I27" s="448">
        <v>44</v>
      </c>
      <c r="J27" s="448">
        <v>0</v>
      </c>
      <c r="K27" s="448">
        <v>1</v>
      </c>
      <c r="L27" s="501">
        <v>0</v>
      </c>
    </row>
    <row r="28" spans="1:12" ht="15.75" customHeight="1" x14ac:dyDescent="0.2">
      <c r="A28" s="330" t="s">
        <v>193</v>
      </c>
      <c r="B28" s="392" t="s">
        <v>502</v>
      </c>
      <c r="C28" s="2">
        <v>193</v>
      </c>
      <c r="D28" s="448">
        <v>4</v>
      </c>
      <c r="E28" s="448">
        <v>0</v>
      </c>
      <c r="F28" s="448">
        <v>0</v>
      </c>
      <c r="G28" s="448">
        <v>0</v>
      </c>
      <c r="H28" s="448">
        <v>0</v>
      </c>
      <c r="I28" s="448">
        <v>187</v>
      </c>
      <c r="J28" s="448">
        <v>0</v>
      </c>
      <c r="K28" s="448">
        <v>2</v>
      </c>
      <c r="L28" s="501">
        <v>0</v>
      </c>
    </row>
    <row r="29" spans="1:12" ht="15.75" customHeight="1" x14ac:dyDescent="0.2">
      <c r="A29" s="330" t="s">
        <v>194</v>
      </c>
      <c r="B29" s="597" t="s">
        <v>34</v>
      </c>
      <c r="C29" s="2">
        <v>227</v>
      </c>
      <c r="D29" s="448">
        <v>11</v>
      </c>
      <c r="E29" s="448">
        <v>0</v>
      </c>
      <c r="F29" s="448">
        <v>0</v>
      </c>
      <c r="G29" s="448">
        <v>0</v>
      </c>
      <c r="H29" s="448">
        <v>3</v>
      </c>
      <c r="I29" s="448">
        <v>211</v>
      </c>
      <c r="J29" s="448">
        <v>0</v>
      </c>
      <c r="K29" s="448">
        <v>2</v>
      </c>
      <c r="L29" s="501">
        <v>0</v>
      </c>
    </row>
    <row r="30" spans="1:12" s="620" customFormat="1" ht="15.75" customHeight="1" x14ac:dyDescent="0.2">
      <c r="A30" s="250" t="s">
        <v>182</v>
      </c>
      <c r="B30" s="403" t="s">
        <v>325</v>
      </c>
      <c r="C30" s="444">
        <f>'2. Drift.  intäkter'!D14</f>
        <v>512</v>
      </c>
      <c r="D30" s="444">
        <f>SUM(D31:D37)</f>
        <v>197</v>
      </c>
      <c r="E30" s="444">
        <f>SUM(E31:E37)</f>
        <v>0</v>
      </c>
      <c r="F30" s="444">
        <f t="shared" ref="F30:L30" si="4">SUM(F31:F37)</f>
        <v>243</v>
      </c>
      <c r="G30" s="444">
        <f t="shared" si="4"/>
        <v>1</v>
      </c>
      <c r="H30" s="444">
        <f t="shared" si="4"/>
        <v>10</v>
      </c>
      <c r="I30" s="444">
        <f t="shared" si="4"/>
        <v>37</v>
      </c>
      <c r="J30" s="444">
        <f t="shared" si="4"/>
        <v>1</v>
      </c>
      <c r="K30" s="444">
        <f t="shared" si="4"/>
        <v>14</v>
      </c>
      <c r="L30" s="504">
        <f t="shared" si="4"/>
        <v>2</v>
      </c>
    </row>
    <row r="31" spans="1:12" ht="15.75" customHeight="1" x14ac:dyDescent="0.2">
      <c r="A31" s="330" t="s">
        <v>195</v>
      </c>
      <c r="B31" s="392" t="s">
        <v>6</v>
      </c>
      <c r="C31" s="2">
        <v>163</v>
      </c>
      <c r="D31" s="468">
        <v>133</v>
      </c>
      <c r="E31" s="468">
        <v>0</v>
      </c>
      <c r="F31" s="468">
        <v>0</v>
      </c>
      <c r="G31" s="468">
        <v>0</v>
      </c>
      <c r="H31" s="468">
        <v>4</v>
      </c>
      <c r="I31" s="468">
        <v>18</v>
      </c>
      <c r="J31" s="468">
        <v>0</v>
      </c>
      <c r="K31" s="468">
        <v>3</v>
      </c>
      <c r="L31" s="501">
        <v>2</v>
      </c>
    </row>
    <row r="32" spans="1:12" ht="15.75" customHeight="1" x14ac:dyDescent="0.2">
      <c r="A32" s="330" t="s">
        <v>196</v>
      </c>
      <c r="B32" s="392" t="s">
        <v>118</v>
      </c>
      <c r="C32" s="2">
        <v>140</v>
      </c>
      <c r="D32" s="468">
        <v>0</v>
      </c>
      <c r="E32" s="468">
        <v>0</v>
      </c>
      <c r="F32" s="468">
        <v>134</v>
      </c>
      <c r="G32" s="468">
        <v>1</v>
      </c>
      <c r="H32" s="468">
        <v>0</v>
      </c>
      <c r="I32" s="468">
        <v>2</v>
      </c>
      <c r="J32" s="468">
        <v>0</v>
      </c>
      <c r="K32" s="468">
        <v>3</v>
      </c>
      <c r="L32" s="501">
        <v>0</v>
      </c>
    </row>
    <row r="33" spans="1:12" ht="15.75" customHeight="1" x14ac:dyDescent="0.2">
      <c r="A33" s="330" t="s">
        <v>197</v>
      </c>
      <c r="B33" s="392" t="s">
        <v>414</v>
      </c>
      <c r="C33" s="468">
        <v>113</v>
      </c>
      <c r="D33" s="468">
        <v>17</v>
      </c>
      <c r="E33" s="468">
        <v>0</v>
      </c>
      <c r="F33" s="468">
        <v>82</v>
      </c>
      <c r="G33" s="468">
        <v>0</v>
      </c>
      <c r="H33" s="468">
        <v>4</v>
      </c>
      <c r="I33" s="468">
        <v>7</v>
      </c>
      <c r="J33" s="468">
        <v>1</v>
      </c>
      <c r="K33" s="468">
        <v>0</v>
      </c>
      <c r="L33" s="501">
        <v>0</v>
      </c>
    </row>
    <row r="34" spans="1:12" ht="15.75" customHeight="1" x14ac:dyDescent="0.2">
      <c r="A34" s="330" t="s">
        <v>198</v>
      </c>
      <c r="B34" s="392" t="s">
        <v>7</v>
      </c>
      <c r="C34" s="468">
        <v>40</v>
      </c>
      <c r="D34" s="468">
        <v>5</v>
      </c>
      <c r="E34" s="468">
        <v>0</v>
      </c>
      <c r="F34" s="468">
        <v>27</v>
      </c>
      <c r="G34" s="468">
        <v>0</v>
      </c>
      <c r="H34" s="468">
        <v>2</v>
      </c>
      <c r="I34" s="468">
        <v>0</v>
      </c>
      <c r="J34" s="468">
        <v>0</v>
      </c>
      <c r="K34" s="468">
        <v>6</v>
      </c>
      <c r="L34" s="501">
        <v>0</v>
      </c>
    </row>
    <row r="35" spans="1:12" ht="15.75" customHeight="1" x14ac:dyDescent="0.2">
      <c r="A35" s="330" t="s">
        <v>199</v>
      </c>
      <c r="B35" s="392" t="s">
        <v>112</v>
      </c>
      <c r="C35" s="468">
        <v>4</v>
      </c>
      <c r="D35" s="468">
        <v>4</v>
      </c>
      <c r="E35" s="468">
        <v>0</v>
      </c>
      <c r="F35" s="468">
        <v>0</v>
      </c>
      <c r="G35" s="468">
        <v>0</v>
      </c>
      <c r="H35" s="468">
        <v>0</v>
      </c>
      <c r="I35" s="468">
        <v>0</v>
      </c>
      <c r="J35" s="468">
        <v>0</v>
      </c>
      <c r="K35" s="468">
        <v>0</v>
      </c>
      <c r="L35" s="501">
        <v>0</v>
      </c>
    </row>
    <row r="36" spans="1:12" ht="15.75" customHeight="1" x14ac:dyDescent="0.2">
      <c r="A36" s="330" t="s">
        <v>200</v>
      </c>
      <c r="B36" s="392" t="s">
        <v>157</v>
      </c>
      <c r="C36" s="468">
        <v>5</v>
      </c>
      <c r="D36" s="468">
        <v>4</v>
      </c>
      <c r="E36" s="468">
        <v>0</v>
      </c>
      <c r="F36" s="468">
        <v>0</v>
      </c>
      <c r="G36" s="468">
        <v>0</v>
      </c>
      <c r="H36" s="468">
        <v>0</v>
      </c>
      <c r="I36" s="468">
        <v>0</v>
      </c>
      <c r="J36" s="468">
        <v>0</v>
      </c>
      <c r="K36" s="468">
        <v>0</v>
      </c>
      <c r="L36" s="501">
        <v>0</v>
      </c>
    </row>
    <row r="37" spans="1:12" ht="15.75" customHeight="1" x14ac:dyDescent="0.2">
      <c r="A37" s="330" t="s">
        <v>201</v>
      </c>
      <c r="B37" s="392" t="s">
        <v>155</v>
      </c>
      <c r="C37" s="468">
        <v>48</v>
      </c>
      <c r="D37" s="468">
        <v>34</v>
      </c>
      <c r="E37" s="468">
        <v>0</v>
      </c>
      <c r="F37" s="468">
        <v>0</v>
      </c>
      <c r="G37" s="468">
        <v>0</v>
      </c>
      <c r="H37" s="468">
        <v>0</v>
      </c>
      <c r="I37" s="468">
        <v>10</v>
      </c>
      <c r="J37" s="468">
        <v>0</v>
      </c>
      <c r="K37" s="468">
        <v>2</v>
      </c>
      <c r="L37" s="501">
        <v>0</v>
      </c>
    </row>
    <row r="38" spans="1:12" s="620" customFormat="1" ht="15.75" customHeight="1" x14ac:dyDescent="0.2">
      <c r="A38" s="343" t="s">
        <v>203</v>
      </c>
      <c r="B38" s="621" t="s">
        <v>418</v>
      </c>
      <c r="C38" s="622">
        <v>0</v>
      </c>
      <c r="D38" s="622">
        <v>0</v>
      </c>
      <c r="E38" s="622">
        <v>0</v>
      </c>
      <c r="F38" s="622">
        <v>0</v>
      </c>
      <c r="G38" s="622">
        <v>0</v>
      </c>
      <c r="H38" s="622">
        <v>0</v>
      </c>
      <c r="I38" s="622">
        <v>0</v>
      </c>
      <c r="J38" s="622">
        <v>0</v>
      </c>
      <c r="K38" s="622">
        <v>0</v>
      </c>
      <c r="L38" s="623">
        <v>0</v>
      </c>
    </row>
    <row r="39" spans="1:12" s="620" customFormat="1" ht="15.75" customHeight="1" x14ac:dyDescent="0.2">
      <c r="A39" s="624" t="s">
        <v>72</v>
      </c>
      <c r="B39" s="403" t="s">
        <v>33</v>
      </c>
      <c r="C39" s="622">
        <v>700</v>
      </c>
      <c r="D39" s="622">
        <v>4</v>
      </c>
      <c r="E39" s="622">
        <v>0</v>
      </c>
      <c r="F39" s="622">
        <v>611</v>
      </c>
      <c r="G39" s="622">
        <v>3</v>
      </c>
      <c r="H39" s="622">
        <v>15</v>
      </c>
      <c r="I39" s="622">
        <v>42</v>
      </c>
      <c r="J39" s="622">
        <v>8</v>
      </c>
      <c r="K39" s="622">
        <v>20</v>
      </c>
      <c r="L39" s="623">
        <v>0</v>
      </c>
    </row>
    <row r="40" spans="1:12" s="620" customFormat="1" ht="15.75" customHeight="1" x14ac:dyDescent="0.2">
      <c r="A40" s="625" t="s">
        <v>151</v>
      </c>
      <c r="B40" s="400" t="s">
        <v>11</v>
      </c>
      <c r="C40" s="622">
        <v>35</v>
      </c>
      <c r="D40" s="622">
        <v>2</v>
      </c>
      <c r="E40" s="622">
        <v>0</v>
      </c>
      <c r="F40" s="622">
        <v>10</v>
      </c>
      <c r="G40" s="622">
        <v>1</v>
      </c>
      <c r="H40" s="622">
        <v>6</v>
      </c>
      <c r="I40" s="622">
        <v>4</v>
      </c>
      <c r="J40" s="622">
        <v>6</v>
      </c>
      <c r="K40" s="622">
        <v>4</v>
      </c>
      <c r="L40" s="623">
        <v>0</v>
      </c>
    </row>
    <row r="41" spans="1:12" s="620" customFormat="1" ht="15.75" customHeight="1" x14ac:dyDescent="0.2">
      <c r="A41" s="625" t="s">
        <v>152</v>
      </c>
      <c r="B41" s="400" t="s">
        <v>13</v>
      </c>
      <c r="C41" s="622">
        <v>1670</v>
      </c>
      <c r="D41" s="622">
        <v>17</v>
      </c>
      <c r="E41" s="622">
        <v>31</v>
      </c>
      <c r="F41" s="622">
        <v>1550</v>
      </c>
      <c r="G41" s="622">
        <v>17</v>
      </c>
      <c r="H41" s="622">
        <v>47</v>
      </c>
      <c r="I41" s="622">
        <v>0</v>
      </c>
      <c r="J41" s="622">
        <v>1</v>
      </c>
      <c r="K41" s="622">
        <v>6</v>
      </c>
      <c r="L41" s="623">
        <v>0</v>
      </c>
    </row>
    <row r="42" spans="1:12" s="620" customFormat="1" ht="15.75" customHeight="1" x14ac:dyDescent="0.2">
      <c r="A42" s="625" t="s">
        <v>153</v>
      </c>
      <c r="B42" s="400" t="s">
        <v>16</v>
      </c>
      <c r="C42" s="622">
        <v>6</v>
      </c>
      <c r="D42" s="622">
        <v>1</v>
      </c>
      <c r="E42" s="622">
        <v>0</v>
      </c>
      <c r="F42" s="622">
        <v>3</v>
      </c>
      <c r="G42" s="622">
        <v>0</v>
      </c>
      <c r="H42" s="622">
        <v>0</v>
      </c>
      <c r="I42" s="622">
        <v>2</v>
      </c>
      <c r="J42" s="622">
        <v>0</v>
      </c>
      <c r="K42" s="622">
        <v>0</v>
      </c>
      <c r="L42" s="623">
        <v>0</v>
      </c>
    </row>
    <row r="43" spans="1:12" s="620" customFormat="1" ht="15.75" customHeight="1" x14ac:dyDescent="0.2">
      <c r="A43" s="625" t="s">
        <v>218</v>
      </c>
      <c r="B43" s="626" t="s">
        <v>419</v>
      </c>
      <c r="C43" s="622">
        <v>0</v>
      </c>
      <c r="D43" s="622">
        <v>0</v>
      </c>
      <c r="E43" s="622">
        <v>0</v>
      </c>
      <c r="F43" s="622">
        <v>0</v>
      </c>
      <c r="G43" s="622">
        <v>0</v>
      </c>
      <c r="H43" s="622">
        <v>0</v>
      </c>
      <c r="I43" s="622">
        <v>0</v>
      </c>
      <c r="J43" s="622">
        <v>0</v>
      </c>
      <c r="K43" s="622">
        <v>0</v>
      </c>
      <c r="L43" s="623">
        <v>0</v>
      </c>
    </row>
    <row r="44" spans="1:12" s="620" customFormat="1" ht="15.75" customHeight="1" x14ac:dyDescent="0.2">
      <c r="A44" s="320" t="s">
        <v>170</v>
      </c>
      <c r="B44" s="403" t="s">
        <v>289</v>
      </c>
      <c r="C44" s="622">
        <v>604</v>
      </c>
      <c r="D44" s="627">
        <v>483</v>
      </c>
      <c r="E44" s="627">
        <v>3</v>
      </c>
      <c r="F44" s="627">
        <v>69</v>
      </c>
      <c r="G44" s="627">
        <v>0</v>
      </c>
      <c r="H44" s="627">
        <v>1</v>
      </c>
      <c r="I44" s="627">
        <v>31</v>
      </c>
      <c r="J44" s="627">
        <v>0</v>
      </c>
      <c r="K44" s="627">
        <v>5</v>
      </c>
      <c r="L44" s="628">
        <v>7</v>
      </c>
    </row>
    <row r="45" spans="1:12" s="620" customFormat="1" ht="15.75" customHeight="1" x14ac:dyDescent="0.2">
      <c r="A45" s="320" t="s">
        <v>290</v>
      </c>
      <c r="B45" s="629" t="s">
        <v>281</v>
      </c>
      <c r="C45" s="622">
        <v>0</v>
      </c>
      <c r="D45" s="3">
        <v>0</v>
      </c>
      <c r="E45" s="3">
        <v>0</v>
      </c>
      <c r="F45" s="3">
        <v>0</v>
      </c>
      <c r="G45" s="3">
        <v>0</v>
      </c>
      <c r="H45" s="3">
        <v>0</v>
      </c>
      <c r="I45" s="3">
        <v>0</v>
      </c>
      <c r="J45" s="3">
        <v>0</v>
      </c>
      <c r="K45" s="3">
        <v>0</v>
      </c>
      <c r="L45" s="630">
        <v>0</v>
      </c>
    </row>
    <row r="46" spans="1:12" s="620" customFormat="1" ht="15.75" customHeight="1" x14ac:dyDescent="0.2">
      <c r="A46" s="320" t="s">
        <v>120</v>
      </c>
      <c r="B46" s="380" t="s">
        <v>142</v>
      </c>
      <c r="C46" s="510">
        <f>'2. Drift.  intäkter'!D36</f>
        <v>22375</v>
      </c>
      <c r="D46" s="631">
        <f>SUM(D6,D15,D20,D25,D30,D38:D45)</f>
        <v>16443</v>
      </c>
      <c r="E46" s="631">
        <f t="shared" ref="E46:L46" si="5">SUM(E6,E15,E20,E25,E30,E38:E45)</f>
        <v>67</v>
      </c>
      <c r="F46" s="631">
        <f t="shared" si="5"/>
        <v>2652</v>
      </c>
      <c r="G46" s="631">
        <f t="shared" si="5"/>
        <v>81</v>
      </c>
      <c r="H46" s="631">
        <f t="shared" si="5"/>
        <v>403</v>
      </c>
      <c r="I46" s="631">
        <f t="shared" si="5"/>
        <v>1987</v>
      </c>
      <c r="J46" s="631">
        <f t="shared" si="5"/>
        <v>27</v>
      </c>
      <c r="K46" s="631">
        <f t="shared" si="5"/>
        <v>417</v>
      </c>
      <c r="L46" s="631">
        <f t="shared" si="5"/>
        <v>243</v>
      </c>
    </row>
    <row r="47" spans="1:12" s="632" customFormat="1" ht="13.5" hidden="1" customHeight="1" x14ac:dyDescent="0.2">
      <c r="B47" s="633" t="str">
        <f>"Fördelning "&amp;År&amp;""</f>
        <v>Fördelning 2024</v>
      </c>
      <c r="C47" s="634"/>
      <c r="D47" s="634">
        <f>IF($C$46=0,"",D46/$C$46)</f>
        <v>0.73488268156424585</v>
      </c>
      <c r="E47" s="634">
        <f>IF($C$46=0,"",E46/$C$46)</f>
        <v>2.9944134078212291E-3</v>
      </c>
      <c r="F47" s="634">
        <f t="shared" ref="F47:L47" si="6">IF($C$46=0,"",F46/$C$46)</f>
        <v>0.11852513966480446</v>
      </c>
      <c r="G47" s="634">
        <f t="shared" si="6"/>
        <v>3.6201117318435754E-3</v>
      </c>
      <c r="H47" s="634">
        <f t="shared" si="6"/>
        <v>1.8011173184357541E-2</v>
      </c>
      <c r="I47" s="634">
        <f t="shared" si="6"/>
        <v>8.8804469273743011E-2</v>
      </c>
      <c r="J47" s="634">
        <f t="shared" si="6"/>
        <v>1.2067039106145251E-3</v>
      </c>
      <c r="K47" s="634">
        <f t="shared" si="6"/>
        <v>1.863687150837989E-2</v>
      </c>
      <c r="L47" s="634">
        <f t="shared" si="6"/>
        <v>1.0860335195530726E-2</v>
      </c>
    </row>
    <row r="48" spans="1:12" ht="12.75" hidden="1" x14ac:dyDescent="0.2">
      <c r="A48" s="435" t="s">
        <v>293</v>
      </c>
      <c r="B48" s="435" t="str">
        <f>"Fördelning "&amp;År-1&amp;""</f>
        <v>Fördelning 2023</v>
      </c>
      <c r="D48" s="435">
        <v>13.48</v>
      </c>
      <c r="E48" s="435">
        <v>0.13</v>
      </c>
      <c r="F48" s="435">
        <v>3.07</v>
      </c>
      <c r="G48" s="435">
        <v>0.05</v>
      </c>
      <c r="H48" s="435">
        <v>0.46</v>
      </c>
      <c r="I48" s="435">
        <v>2.42</v>
      </c>
      <c r="J48" s="435">
        <v>0.02</v>
      </c>
      <c r="K48" s="435">
        <v>0.3</v>
      </c>
      <c r="L48" s="435">
        <v>0.1</v>
      </c>
    </row>
    <row r="49" spans="1:12" ht="12.75" hidden="1" x14ac:dyDescent="0.2">
      <c r="A49" s="435" t="s">
        <v>303</v>
      </c>
      <c r="B49" s="435" t="str">
        <f>"Skillnad i fördelning "&amp;År-1&amp; - År&amp;""</f>
        <v>Skillnad i fördelning 2023-2024</v>
      </c>
      <c r="D49" s="435">
        <f>IF(D47="","",D47-D48)</f>
        <v>-12.745117318435755</v>
      </c>
      <c r="E49" s="435">
        <f t="shared" ref="E49:L49" si="7">IF(E47="","",E47-E48)</f>
        <v>-0.12700558659217878</v>
      </c>
      <c r="F49" s="435">
        <f t="shared" si="7"/>
        <v>-2.9514748603351952</v>
      </c>
      <c r="G49" s="435">
        <f t="shared" si="7"/>
        <v>-4.6379888268156429E-2</v>
      </c>
      <c r="H49" s="435">
        <f t="shared" si="7"/>
        <v>-0.4419888268156425</v>
      </c>
      <c r="I49" s="435">
        <f t="shared" si="7"/>
        <v>-2.3311955307262568</v>
      </c>
      <c r="J49" s="435">
        <f t="shared" si="7"/>
        <v>-1.8793296089385476E-2</v>
      </c>
      <c r="K49" s="435">
        <f t="shared" si="7"/>
        <v>-0.2813631284916201</v>
      </c>
      <c r="L49" s="435">
        <f t="shared" si="7"/>
        <v>-8.9139664804469276E-2</v>
      </c>
    </row>
    <row r="50" spans="1:12" ht="12.75" hidden="1" x14ac:dyDescent="0.2"/>
    <row r="51" spans="1:12" ht="12.75" hidden="1" x14ac:dyDescent="0.2"/>
    <row r="52" spans="1:12" ht="12.75" hidden="1" x14ac:dyDescent="0.2"/>
    <row r="53" spans="1:12" ht="12.75" hidden="1" x14ac:dyDescent="0.2"/>
    <row r="54" spans="1:12" ht="12.75" hidden="1" x14ac:dyDescent="0.2"/>
    <row r="55" spans="1:12" ht="12.75" hidden="1" x14ac:dyDescent="0.2"/>
    <row r="56" spans="1:12" ht="12.75" hidden="1" x14ac:dyDescent="0.2"/>
    <row r="57" spans="1:12" ht="12.75" hidden="1" x14ac:dyDescent="0.2"/>
    <row r="58" spans="1:12" ht="12.75" hidden="1" x14ac:dyDescent="0.2"/>
    <row r="59" spans="1:12" ht="12.75" hidden="1" x14ac:dyDescent="0.2"/>
    <row r="60" spans="1:12" ht="12.75" hidden="1" x14ac:dyDescent="0.2"/>
    <row r="61" spans="1:12" ht="12.75" hidden="1" x14ac:dyDescent="0.2"/>
    <row r="62" spans="1:12" ht="12.75" hidden="1" x14ac:dyDescent="0.2"/>
    <row r="63" spans="1:12" ht="12.75" hidden="1" x14ac:dyDescent="0.2"/>
    <row r="64" spans="1:12" ht="12.75" hidden="1" x14ac:dyDescent="0.2"/>
    <row r="65" s="435" customFormat="1" ht="12.75" x14ac:dyDescent="0.2"/>
  </sheetData>
  <sheetProtection algorithmName="SHA-512" hashValue="YL5N9N6SRoG3G5SdegyEcw5IbXaiY3WEVjEzP94YU2hv6x+ADS+DAyxO7RH2eqEeyutfwv0R0xyydgvHoWnwZQ==" saltValue="7qb5sVBRSj6sDjHmALrNGQ==" spinCount="100000" sheet="1" objects="1" scenarios="1"/>
  <phoneticPr fontId="0" type="noConversion"/>
  <conditionalFormatting sqref="C7:C14">
    <cfRule type="cellIs" dxfId="16" priority="4" stopIfTrue="1" operator="lessThan">
      <formula>-1</formula>
    </cfRule>
  </conditionalFormatting>
  <conditionalFormatting sqref="C16:G19">
    <cfRule type="cellIs" dxfId="15" priority="3" stopIfTrue="1" operator="lessThan">
      <formula>-1</formula>
    </cfRule>
  </conditionalFormatting>
  <conditionalFormatting sqref="C21:G24">
    <cfRule type="cellIs" dxfId="14" priority="2" stopIfTrue="1" operator="lessThan">
      <formula>-1</formula>
    </cfRule>
  </conditionalFormatting>
  <conditionalFormatting sqref="C31:L45">
    <cfRule type="cellIs" dxfId="13" priority="1" stopIfTrue="1" operator="lessThan">
      <formula>-1</formula>
    </cfRule>
  </conditionalFormatting>
  <conditionalFormatting sqref="D7:L11 D12:G12 I12:L12 D13:L14 I16:L19 I21:L24 C26:L29">
    <cfRule type="cellIs" dxfId="12" priority="5" stopIfTrue="1" operator="lessThan">
      <formula>-1</formula>
    </cfRule>
  </conditionalFormatting>
  <dataValidations count="1">
    <dataValidation type="decimal" allowBlank="1" showErrorMessage="1" error="Endast tal får anges!" sqref="C7:C12 C14 D6:L46 C26:C29 C21:C23 C16:C18 C31:C37" xr:uid="{00000000-0002-0000-0800-000000000000}">
      <formula1>-99999</formula1>
      <formula2>999999</formula2>
    </dataValidation>
  </dataValidations>
  <pageMargins left="0.23622047244094491" right="0.23622047244094491" top="0.74803149606299213" bottom="0.51181102362204722" header="0.35433070866141736" footer="0.51181102362204722"/>
  <pageSetup paperSize="9" scale="53" orientation="landscape" r:id="rId1"/>
  <headerFooter alignWithMargins="0">
    <oddHeader>&amp;L&amp;9Statistiska centralbyrån
Offentlig ekonomi
701 89 Örebro&amp;R&amp;9&amp;D</oddHeader>
    <oddFooter>&amp;R&amp;P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Blad12"/>
  <dimension ref="A1:O64"/>
  <sheetViews>
    <sheetView zoomScaleNormal="100" workbookViewId="0"/>
  </sheetViews>
  <sheetFormatPr defaultColWidth="0" defaultRowHeight="12.6" customHeight="1" zeroHeight="1" x14ac:dyDescent="0.2"/>
  <cols>
    <col min="1" max="1" width="10.7109375" style="435" customWidth="1"/>
    <col min="2" max="2" width="46.7109375" style="435" customWidth="1"/>
    <col min="3" max="12" width="11.7109375" style="435" customWidth="1"/>
    <col min="13" max="15" width="0" style="435" hidden="1" customWidth="1"/>
    <col min="16" max="16384" width="26.85546875" style="435" hidden="1"/>
  </cols>
  <sheetData>
    <row r="1" spans="1:12" ht="24.75" customHeight="1" thickBot="1" x14ac:dyDescent="0.35">
      <c r="A1" s="296" t="s">
        <v>314</v>
      </c>
      <c r="B1" s="296"/>
      <c r="C1" s="296"/>
      <c r="D1" s="296"/>
      <c r="E1" s="296"/>
      <c r="F1" s="296"/>
      <c r="G1" s="296"/>
      <c r="H1" s="296"/>
      <c r="I1" s="296"/>
      <c r="J1" s="296"/>
      <c r="K1" s="296"/>
      <c r="L1" s="296"/>
    </row>
    <row r="2" spans="1:12" ht="15.75" customHeight="1" x14ac:dyDescent="0.2">
      <c r="A2" s="608" t="s">
        <v>115</v>
      </c>
      <c r="B2" s="297" t="s">
        <v>32</v>
      </c>
      <c r="C2" s="609" t="s">
        <v>165</v>
      </c>
      <c r="D2" s="609"/>
      <c r="E2" s="610"/>
      <c r="F2" s="610"/>
      <c r="G2" s="610"/>
      <c r="H2" s="610"/>
      <c r="I2" s="610"/>
      <c r="J2" s="610"/>
      <c r="K2" s="610"/>
      <c r="L2" s="611"/>
    </row>
    <row r="3" spans="1:12" ht="15.75" customHeight="1" x14ac:dyDescent="0.2">
      <c r="A3" s="612"/>
      <c r="B3" s="373"/>
      <c r="C3" s="613" t="s">
        <v>99</v>
      </c>
      <c r="D3" s="374" t="s">
        <v>466</v>
      </c>
      <c r="E3" s="614" t="s">
        <v>467</v>
      </c>
      <c r="F3" s="615" t="s">
        <v>100</v>
      </c>
      <c r="G3" s="615" t="s">
        <v>146</v>
      </c>
      <c r="H3" s="615" t="s">
        <v>104</v>
      </c>
      <c r="I3" s="615" t="s">
        <v>101</v>
      </c>
      <c r="J3" s="615" t="s">
        <v>374</v>
      </c>
      <c r="K3" s="615" t="s">
        <v>353</v>
      </c>
      <c r="L3" s="374" t="s">
        <v>276</v>
      </c>
    </row>
    <row r="4" spans="1:12" ht="15.75" customHeight="1" x14ac:dyDescent="0.2">
      <c r="A4" s="612"/>
      <c r="B4" s="373"/>
      <c r="C4" s="635"/>
      <c r="D4" s="374"/>
      <c r="E4" s="374" t="s">
        <v>468</v>
      </c>
      <c r="F4" s="304" t="s">
        <v>130</v>
      </c>
      <c r="G4" s="304" t="s">
        <v>147</v>
      </c>
      <c r="H4" s="304" t="s">
        <v>154</v>
      </c>
      <c r="I4" s="304"/>
      <c r="J4" s="304" t="s">
        <v>375</v>
      </c>
      <c r="K4" s="304" t="s">
        <v>102</v>
      </c>
      <c r="L4" s="374"/>
    </row>
    <row r="5" spans="1:12" ht="15.75" customHeight="1" x14ac:dyDescent="0.2">
      <c r="A5" s="636"/>
      <c r="B5" s="380"/>
      <c r="C5" s="617"/>
      <c r="D5" s="618"/>
      <c r="E5" s="618" t="s">
        <v>177</v>
      </c>
      <c r="F5" s="617"/>
      <c r="G5" s="617"/>
      <c r="H5" s="617" t="s">
        <v>105</v>
      </c>
      <c r="I5" s="617"/>
      <c r="J5" s="617" t="s">
        <v>372</v>
      </c>
      <c r="K5" s="617"/>
      <c r="L5" s="619"/>
    </row>
    <row r="6" spans="1:12" s="620" customFormat="1" ht="15.75" customHeight="1" x14ac:dyDescent="0.2">
      <c r="A6" s="250" t="s">
        <v>178</v>
      </c>
      <c r="B6" s="400" t="s">
        <v>321</v>
      </c>
      <c r="C6" s="496">
        <f>'3. Drift. kostnader'!E8</f>
        <v>27514</v>
      </c>
      <c r="D6" s="496">
        <f>SUM(D7:D14)</f>
        <v>1539</v>
      </c>
      <c r="E6" s="443">
        <f t="shared" ref="E6:L6" si="0">SUM(E7:E14)</f>
        <v>318</v>
      </c>
      <c r="F6" s="443">
        <f t="shared" si="0"/>
        <v>246</v>
      </c>
      <c r="G6" s="443">
        <f t="shared" si="0"/>
        <v>5</v>
      </c>
      <c r="H6" s="443">
        <f t="shared" si="0"/>
        <v>24845</v>
      </c>
      <c r="I6" s="443">
        <f t="shared" si="0"/>
        <v>147</v>
      </c>
      <c r="J6" s="443">
        <f t="shared" si="0"/>
        <v>409</v>
      </c>
      <c r="K6" s="443">
        <f t="shared" si="0"/>
        <v>2</v>
      </c>
      <c r="L6" s="504">
        <f t="shared" si="0"/>
        <v>0</v>
      </c>
    </row>
    <row r="7" spans="1:12" ht="15.75" customHeight="1" x14ac:dyDescent="0.2">
      <c r="A7" s="330" t="s">
        <v>271</v>
      </c>
      <c r="B7" s="392" t="s">
        <v>399</v>
      </c>
      <c r="C7" s="2">
        <v>15485</v>
      </c>
      <c r="D7" s="499">
        <v>1001</v>
      </c>
      <c r="E7" s="448">
        <v>184</v>
      </c>
      <c r="F7" s="448">
        <v>22</v>
      </c>
      <c r="G7" s="448">
        <v>3</v>
      </c>
      <c r="H7" s="448">
        <v>13925</v>
      </c>
      <c r="I7" s="448">
        <v>91</v>
      </c>
      <c r="J7" s="448">
        <v>260</v>
      </c>
      <c r="K7" s="448">
        <v>1</v>
      </c>
      <c r="L7" s="501">
        <v>0</v>
      </c>
    </row>
    <row r="8" spans="1:12" ht="15.75" customHeight="1" x14ac:dyDescent="0.2">
      <c r="A8" s="330" t="s">
        <v>226</v>
      </c>
      <c r="B8" s="392" t="s">
        <v>400</v>
      </c>
      <c r="C8" s="2">
        <v>4242</v>
      </c>
      <c r="D8" s="499">
        <v>210</v>
      </c>
      <c r="E8" s="448">
        <v>48</v>
      </c>
      <c r="F8" s="448">
        <v>7</v>
      </c>
      <c r="G8" s="448">
        <v>1</v>
      </c>
      <c r="H8" s="448">
        <v>3878</v>
      </c>
      <c r="I8" s="448">
        <v>13</v>
      </c>
      <c r="J8" s="448">
        <v>81</v>
      </c>
      <c r="K8" s="448">
        <v>0</v>
      </c>
      <c r="L8" s="501">
        <v>0</v>
      </c>
    </row>
    <row r="9" spans="1:12" ht="15.75" customHeight="1" x14ac:dyDescent="0.2">
      <c r="A9" s="330" t="s">
        <v>227</v>
      </c>
      <c r="B9" s="392" t="s">
        <v>38</v>
      </c>
      <c r="C9" s="2">
        <v>842</v>
      </c>
      <c r="D9" s="499">
        <v>42</v>
      </c>
      <c r="E9" s="448">
        <v>13</v>
      </c>
      <c r="F9" s="448">
        <v>1</v>
      </c>
      <c r="G9" s="448">
        <v>0</v>
      </c>
      <c r="H9" s="448">
        <v>776</v>
      </c>
      <c r="I9" s="448">
        <v>5</v>
      </c>
      <c r="J9" s="448">
        <v>6</v>
      </c>
      <c r="K9" s="448">
        <v>0</v>
      </c>
      <c r="L9" s="501">
        <v>0</v>
      </c>
    </row>
    <row r="10" spans="1:12" ht="15.75" customHeight="1" x14ac:dyDescent="0.2">
      <c r="A10" s="330" t="s">
        <v>228</v>
      </c>
      <c r="B10" s="392" t="s">
        <v>39</v>
      </c>
      <c r="C10" s="2">
        <v>1298</v>
      </c>
      <c r="D10" s="499">
        <v>39</v>
      </c>
      <c r="E10" s="448">
        <v>13</v>
      </c>
      <c r="F10" s="448">
        <v>1</v>
      </c>
      <c r="G10" s="448">
        <v>0</v>
      </c>
      <c r="H10" s="448">
        <v>1212</v>
      </c>
      <c r="I10" s="448">
        <v>6</v>
      </c>
      <c r="J10" s="448">
        <v>23</v>
      </c>
      <c r="K10" s="448">
        <v>0</v>
      </c>
      <c r="L10" s="501">
        <v>0</v>
      </c>
    </row>
    <row r="11" spans="1:12" ht="15.75" customHeight="1" x14ac:dyDescent="0.2">
      <c r="A11" s="330" t="s">
        <v>272</v>
      </c>
      <c r="B11" s="392" t="s">
        <v>411</v>
      </c>
      <c r="C11" s="2">
        <v>3228</v>
      </c>
      <c r="D11" s="499">
        <v>110</v>
      </c>
      <c r="E11" s="448">
        <v>21</v>
      </c>
      <c r="F11" s="448">
        <v>11</v>
      </c>
      <c r="G11" s="448">
        <v>0</v>
      </c>
      <c r="H11" s="448">
        <v>3049</v>
      </c>
      <c r="I11" s="448">
        <v>15</v>
      </c>
      <c r="J11" s="448">
        <v>18</v>
      </c>
      <c r="K11" s="448">
        <v>1</v>
      </c>
      <c r="L11" s="501">
        <v>0</v>
      </c>
    </row>
    <row r="12" spans="1:12" ht="15.75" customHeight="1" x14ac:dyDescent="0.2">
      <c r="A12" s="330" t="s">
        <v>229</v>
      </c>
      <c r="B12" s="331" t="s">
        <v>1</v>
      </c>
      <c r="C12" s="2">
        <v>848</v>
      </c>
      <c r="D12" s="499">
        <v>31</v>
      </c>
      <c r="E12" s="448">
        <v>20</v>
      </c>
      <c r="F12" s="448">
        <v>181</v>
      </c>
      <c r="G12" s="448">
        <v>0</v>
      </c>
      <c r="H12" s="448">
        <v>604</v>
      </c>
      <c r="I12" s="448">
        <v>2</v>
      </c>
      <c r="J12" s="448">
        <v>9</v>
      </c>
      <c r="K12" s="448">
        <v>0</v>
      </c>
      <c r="L12" s="501">
        <v>0</v>
      </c>
    </row>
    <row r="13" spans="1:12" ht="15.75" customHeight="1" x14ac:dyDescent="0.2">
      <c r="A13" s="330" t="s">
        <v>141</v>
      </c>
      <c r="B13" s="392" t="s">
        <v>0</v>
      </c>
      <c r="C13" s="499">
        <v>33</v>
      </c>
      <c r="D13" s="499">
        <v>0</v>
      </c>
      <c r="E13" s="448">
        <v>0</v>
      </c>
      <c r="F13" s="448">
        <v>16</v>
      </c>
      <c r="G13" s="448">
        <v>0</v>
      </c>
      <c r="H13" s="448">
        <v>11</v>
      </c>
      <c r="I13" s="448">
        <v>7</v>
      </c>
      <c r="J13" s="448">
        <v>0</v>
      </c>
      <c r="K13" s="448">
        <v>0</v>
      </c>
      <c r="L13" s="501">
        <v>0</v>
      </c>
    </row>
    <row r="14" spans="1:12" ht="15.75" customHeight="1" x14ac:dyDescent="0.2">
      <c r="A14" s="330" t="s">
        <v>230</v>
      </c>
      <c r="B14" s="392" t="s">
        <v>150</v>
      </c>
      <c r="C14" s="2">
        <v>1542</v>
      </c>
      <c r="D14" s="499">
        <v>106</v>
      </c>
      <c r="E14" s="448">
        <v>19</v>
      </c>
      <c r="F14" s="448">
        <v>7</v>
      </c>
      <c r="G14" s="448">
        <v>1</v>
      </c>
      <c r="H14" s="448">
        <v>1390</v>
      </c>
      <c r="I14" s="448">
        <v>8</v>
      </c>
      <c r="J14" s="448">
        <v>12</v>
      </c>
      <c r="K14" s="448">
        <v>0</v>
      </c>
      <c r="L14" s="501">
        <v>0</v>
      </c>
    </row>
    <row r="15" spans="1:12" s="620" customFormat="1" ht="15.75" customHeight="1" x14ac:dyDescent="0.2">
      <c r="A15" s="250" t="s">
        <v>179</v>
      </c>
      <c r="B15" s="400" t="s">
        <v>322</v>
      </c>
      <c r="C15" s="504">
        <f>'3. Drift. kostnader'!E10</f>
        <v>45768</v>
      </c>
      <c r="D15" s="504">
        <f>SUM(D16:D19)</f>
        <v>12800</v>
      </c>
      <c r="E15" s="444">
        <f t="shared" ref="E15:L15" si="1">SUM(E16:E19)</f>
        <v>14911</v>
      </c>
      <c r="F15" s="444">
        <f t="shared" si="1"/>
        <v>175</v>
      </c>
      <c r="G15" s="444">
        <f t="shared" si="1"/>
        <v>41</v>
      </c>
      <c r="H15" s="444">
        <f t="shared" si="1"/>
        <v>15994</v>
      </c>
      <c r="I15" s="444">
        <f t="shared" si="1"/>
        <v>225</v>
      </c>
      <c r="J15" s="444">
        <f t="shared" si="1"/>
        <v>1566</v>
      </c>
      <c r="K15" s="444">
        <f t="shared" si="1"/>
        <v>4</v>
      </c>
      <c r="L15" s="504">
        <f t="shared" si="1"/>
        <v>40</v>
      </c>
    </row>
    <row r="16" spans="1:12" ht="15.75" customHeight="1" x14ac:dyDescent="0.2">
      <c r="A16" s="330" t="s">
        <v>183</v>
      </c>
      <c r="B16" s="392" t="s">
        <v>106</v>
      </c>
      <c r="C16" s="2">
        <v>18307</v>
      </c>
      <c r="D16" s="499">
        <v>3685</v>
      </c>
      <c r="E16" s="448">
        <v>6385</v>
      </c>
      <c r="F16" s="448">
        <v>67</v>
      </c>
      <c r="G16" s="448">
        <v>15</v>
      </c>
      <c r="H16" s="448">
        <v>7316</v>
      </c>
      <c r="I16" s="448">
        <v>131</v>
      </c>
      <c r="J16" s="448">
        <v>682</v>
      </c>
      <c r="K16" s="448">
        <v>2</v>
      </c>
      <c r="L16" s="501">
        <v>16</v>
      </c>
    </row>
    <row r="17" spans="1:12" ht="15.75" customHeight="1" x14ac:dyDescent="0.2">
      <c r="A17" s="330" t="s">
        <v>184</v>
      </c>
      <c r="B17" s="392" t="s">
        <v>107</v>
      </c>
      <c r="C17" s="2">
        <v>1406</v>
      </c>
      <c r="D17" s="499">
        <v>367</v>
      </c>
      <c r="E17" s="448">
        <v>0</v>
      </c>
      <c r="F17" s="448">
        <v>4</v>
      </c>
      <c r="G17" s="448">
        <v>1</v>
      </c>
      <c r="H17" s="448">
        <v>1010</v>
      </c>
      <c r="I17" s="448">
        <v>17</v>
      </c>
      <c r="J17" s="448">
        <v>4</v>
      </c>
      <c r="K17" s="448">
        <v>0</v>
      </c>
      <c r="L17" s="501">
        <v>4</v>
      </c>
    </row>
    <row r="18" spans="1:12" ht="15.75" customHeight="1" x14ac:dyDescent="0.2">
      <c r="A18" s="330" t="s">
        <v>185</v>
      </c>
      <c r="B18" s="392" t="s">
        <v>116</v>
      </c>
      <c r="C18" s="2">
        <v>950</v>
      </c>
      <c r="D18" s="499">
        <v>47</v>
      </c>
      <c r="E18" s="448">
        <v>503</v>
      </c>
      <c r="F18" s="448">
        <v>4</v>
      </c>
      <c r="G18" s="448">
        <v>0</v>
      </c>
      <c r="H18" s="448">
        <v>344</v>
      </c>
      <c r="I18" s="448">
        <v>0</v>
      </c>
      <c r="J18" s="448">
        <v>51</v>
      </c>
      <c r="K18" s="448">
        <v>0</v>
      </c>
      <c r="L18" s="501">
        <v>0</v>
      </c>
    </row>
    <row r="19" spans="1:12" ht="15.75" customHeight="1" x14ac:dyDescent="0.2">
      <c r="A19" s="330" t="s">
        <v>186</v>
      </c>
      <c r="B19" s="392" t="s">
        <v>108</v>
      </c>
      <c r="C19" s="499">
        <v>25099</v>
      </c>
      <c r="D19" s="499">
        <v>8701</v>
      </c>
      <c r="E19" s="448">
        <v>8023</v>
      </c>
      <c r="F19" s="448">
        <v>100</v>
      </c>
      <c r="G19" s="448">
        <v>25</v>
      </c>
      <c r="H19" s="448">
        <v>7324</v>
      </c>
      <c r="I19" s="448">
        <v>77</v>
      </c>
      <c r="J19" s="448">
        <v>829</v>
      </c>
      <c r="K19" s="448">
        <v>2</v>
      </c>
      <c r="L19" s="501">
        <v>20</v>
      </c>
    </row>
    <row r="20" spans="1:12" s="620" customFormat="1" ht="15.75" customHeight="1" x14ac:dyDescent="0.2">
      <c r="A20" s="250" t="s">
        <v>180</v>
      </c>
      <c r="B20" s="400" t="s">
        <v>323</v>
      </c>
      <c r="C20" s="504">
        <f>'3. Drift. kostnader'!E12</f>
        <v>5311</v>
      </c>
      <c r="D20" s="504">
        <f>SUM(D21:D24)</f>
        <v>2167</v>
      </c>
      <c r="E20" s="444">
        <f t="shared" ref="E20:L20" si="2">SUM(E21:E24)</f>
        <v>6</v>
      </c>
      <c r="F20" s="444">
        <f t="shared" si="2"/>
        <v>28</v>
      </c>
      <c r="G20" s="444">
        <f t="shared" si="2"/>
        <v>4</v>
      </c>
      <c r="H20" s="444">
        <f t="shared" si="2"/>
        <v>3004</v>
      </c>
      <c r="I20" s="444">
        <f t="shared" si="2"/>
        <v>42</v>
      </c>
      <c r="J20" s="444">
        <f t="shared" si="2"/>
        <v>48</v>
      </c>
      <c r="K20" s="444">
        <f t="shared" si="2"/>
        <v>0</v>
      </c>
      <c r="L20" s="504">
        <f t="shared" si="2"/>
        <v>7</v>
      </c>
    </row>
    <row r="21" spans="1:12" ht="15.75" customHeight="1" x14ac:dyDescent="0.2">
      <c r="A21" s="330" t="s">
        <v>187</v>
      </c>
      <c r="B21" s="392" t="s">
        <v>109</v>
      </c>
      <c r="C21" s="2">
        <v>3336</v>
      </c>
      <c r="D21" s="499">
        <v>1028</v>
      </c>
      <c r="E21" s="448">
        <v>3</v>
      </c>
      <c r="F21" s="448">
        <v>13</v>
      </c>
      <c r="G21" s="448">
        <v>3</v>
      </c>
      <c r="H21" s="448">
        <v>2219</v>
      </c>
      <c r="I21" s="448">
        <v>28</v>
      </c>
      <c r="J21" s="448">
        <v>35</v>
      </c>
      <c r="K21" s="448">
        <v>0</v>
      </c>
      <c r="L21" s="501">
        <v>4</v>
      </c>
    </row>
    <row r="22" spans="1:12" ht="15.75" customHeight="1" x14ac:dyDescent="0.2">
      <c r="A22" s="330" t="s">
        <v>188</v>
      </c>
      <c r="B22" s="392" t="s">
        <v>110</v>
      </c>
      <c r="C22" s="2">
        <v>32</v>
      </c>
      <c r="D22" s="499">
        <v>10</v>
      </c>
      <c r="E22" s="448">
        <v>0</v>
      </c>
      <c r="F22" s="448">
        <v>0</v>
      </c>
      <c r="G22" s="448">
        <v>0</v>
      </c>
      <c r="H22" s="448">
        <v>20</v>
      </c>
      <c r="I22" s="448">
        <v>0</v>
      </c>
      <c r="J22" s="448">
        <v>0</v>
      </c>
      <c r="K22" s="448">
        <v>0</v>
      </c>
      <c r="L22" s="501">
        <v>0</v>
      </c>
    </row>
    <row r="23" spans="1:12" ht="15.75" customHeight="1" x14ac:dyDescent="0.2">
      <c r="A23" s="330" t="s">
        <v>189</v>
      </c>
      <c r="B23" s="392" t="s">
        <v>117</v>
      </c>
      <c r="C23" s="2">
        <v>0</v>
      </c>
      <c r="D23" s="499">
        <v>0</v>
      </c>
      <c r="E23" s="448">
        <v>0</v>
      </c>
      <c r="F23" s="448">
        <v>0</v>
      </c>
      <c r="G23" s="448">
        <v>0</v>
      </c>
      <c r="H23" s="448">
        <v>0</v>
      </c>
      <c r="I23" s="448">
        <v>0</v>
      </c>
      <c r="J23" s="448">
        <v>0</v>
      </c>
      <c r="K23" s="448">
        <v>0</v>
      </c>
      <c r="L23" s="501">
        <v>0</v>
      </c>
    </row>
    <row r="24" spans="1:12" ht="15.75" customHeight="1" x14ac:dyDescent="0.2">
      <c r="A24" s="330" t="s">
        <v>190</v>
      </c>
      <c r="B24" s="392" t="s">
        <v>111</v>
      </c>
      <c r="C24" s="499">
        <v>1943</v>
      </c>
      <c r="D24" s="499">
        <v>1129</v>
      </c>
      <c r="E24" s="448">
        <v>3</v>
      </c>
      <c r="F24" s="448">
        <v>15</v>
      </c>
      <c r="G24" s="448">
        <v>1</v>
      </c>
      <c r="H24" s="448">
        <v>765</v>
      </c>
      <c r="I24" s="448">
        <v>14</v>
      </c>
      <c r="J24" s="448">
        <v>13</v>
      </c>
      <c r="K24" s="448">
        <v>0</v>
      </c>
      <c r="L24" s="501">
        <v>3</v>
      </c>
    </row>
    <row r="25" spans="1:12" s="620" customFormat="1" ht="15.75" customHeight="1" x14ac:dyDescent="0.2">
      <c r="A25" s="250" t="s">
        <v>181</v>
      </c>
      <c r="B25" s="400" t="s">
        <v>354</v>
      </c>
      <c r="C25" s="504">
        <f>'3. Drift. kostnader'!E14</f>
        <v>3986</v>
      </c>
      <c r="D25" s="504">
        <f>SUM(D26:D29)</f>
        <v>24</v>
      </c>
      <c r="E25" s="444">
        <f t="shared" ref="E25:L25" si="3">SUM(E26:E29)</f>
        <v>2069</v>
      </c>
      <c r="F25" s="444">
        <f t="shared" si="3"/>
        <v>0</v>
      </c>
      <c r="G25" s="444">
        <f t="shared" si="3"/>
        <v>0</v>
      </c>
      <c r="H25" s="444">
        <f t="shared" si="3"/>
        <v>1805</v>
      </c>
      <c r="I25" s="444">
        <f t="shared" si="3"/>
        <v>56</v>
      </c>
      <c r="J25" s="444">
        <f t="shared" si="3"/>
        <v>0</v>
      </c>
      <c r="K25" s="444">
        <f t="shared" si="3"/>
        <v>20</v>
      </c>
      <c r="L25" s="504">
        <f t="shared" si="3"/>
        <v>0</v>
      </c>
    </row>
    <row r="26" spans="1:12" ht="15.75" customHeight="1" x14ac:dyDescent="0.2">
      <c r="A26" s="330" t="s">
        <v>191</v>
      </c>
      <c r="B26" s="392" t="s">
        <v>5</v>
      </c>
      <c r="C26" s="2">
        <v>167</v>
      </c>
      <c r="D26" s="499">
        <v>8</v>
      </c>
      <c r="E26" s="448">
        <v>27</v>
      </c>
      <c r="F26" s="448">
        <v>0</v>
      </c>
      <c r="G26" s="448">
        <v>0</v>
      </c>
      <c r="H26" s="448">
        <v>132</v>
      </c>
      <c r="I26" s="448">
        <v>0</v>
      </c>
      <c r="J26" s="448">
        <v>0</v>
      </c>
      <c r="K26" s="448">
        <v>0</v>
      </c>
      <c r="L26" s="501">
        <v>0</v>
      </c>
    </row>
    <row r="27" spans="1:12" ht="15.75" customHeight="1" x14ac:dyDescent="0.2">
      <c r="A27" s="330" t="s">
        <v>192</v>
      </c>
      <c r="B27" s="392" t="s">
        <v>504</v>
      </c>
      <c r="C27" s="2">
        <v>780</v>
      </c>
      <c r="D27" s="499">
        <v>1</v>
      </c>
      <c r="E27" s="448">
        <v>299</v>
      </c>
      <c r="F27" s="448">
        <v>0</v>
      </c>
      <c r="G27" s="448">
        <v>0</v>
      </c>
      <c r="H27" s="448">
        <v>467</v>
      </c>
      <c r="I27" s="448">
        <v>10</v>
      </c>
      <c r="J27" s="448">
        <v>0</v>
      </c>
      <c r="K27" s="448">
        <v>0</v>
      </c>
      <c r="L27" s="501">
        <v>0</v>
      </c>
    </row>
    <row r="28" spans="1:12" ht="15.75" customHeight="1" x14ac:dyDescent="0.2">
      <c r="A28" s="330" t="s">
        <v>193</v>
      </c>
      <c r="B28" s="392" t="s">
        <v>502</v>
      </c>
      <c r="C28" s="2">
        <v>1928</v>
      </c>
      <c r="D28" s="499">
        <v>6</v>
      </c>
      <c r="E28" s="448">
        <v>1176</v>
      </c>
      <c r="F28" s="448">
        <v>0</v>
      </c>
      <c r="G28" s="448">
        <v>0</v>
      </c>
      <c r="H28" s="448">
        <v>697</v>
      </c>
      <c r="I28" s="448">
        <v>25</v>
      </c>
      <c r="J28" s="448">
        <v>0</v>
      </c>
      <c r="K28" s="448">
        <v>20</v>
      </c>
      <c r="L28" s="501">
        <v>0</v>
      </c>
    </row>
    <row r="29" spans="1:12" ht="15.75" customHeight="1" x14ac:dyDescent="0.2">
      <c r="A29" s="330" t="s">
        <v>194</v>
      </c>
      <c r="B29" s="392" t="s">
        <v>34</v>
      </c>
      <c r="C29" s="2">
        <v>1108</v>
      </c>
      <c r="D29" s="499">
        <v>9</v>
      </c>
      <c r="E29" s="448">
        <v>567</v>
      </c>
      <c r="F29" s="448">
        <v>0</v>
      </c>
      <c r="G29" s="448">
        <v>0</v>
      </c>
      <c r="H29" s="448">
        <v>509</v>
      </c>
      <c r="I29" s="448">
        <v>21</v>
      </c>
      <c r="J29" s="448">
        <v>0</v>
      </c>
      <c r="K29" s="448">
        <v>0</v>
      </c>
      <c r="L29" s="501">
        <v>0</v>
      </c>
    </row>
    <row r="30" spans="1:12" s="620" customFormat="1" ht="15.75" customHeight="1" x14ac:dyDescent="0.2">
      <c r="A30" s="320" t="s">
        <v>182</v>
      </c>
      <c r="B30" s="403" t="s">
        <v>325</v>
      </c>
      <c r="C30" s="504">
        <f>'3. Drift. kostnader'!E15</f>
        <v>1819</v>
      </c>
      <c r="D30" s="504">
        <f>SUM(D31:D37)</f>
        <v>139</v>
      </c>
      <c r="E30" s="444">
        <f t="shared" ref="E30:L30" si="4">SUM(E31:E37)</f>
        <v>10</v>
      </c>
      <c r="F30" s="444">
        <f t="shared" si="4"/>
        <v>15</v>
      </c>
      <c r="G30" s="444">
        <f t="shared" si="4"/>
        <v>15</v>
      </c>
      <c r="H30" s="444">
        <f t="shared" si="4"/>
        <v>1549</v>
      </c>
      <c r="I30" s="444">
        <f t="shared" si="4"/>
        <v>66</v>
      </c>
      <c r="J30" s="444">
        <f t="shared" si="4"/>
        <v>14</v>
      </c>
      <c r="K30" s="444">
        <f t="shared" si="4"/>
        <v>0</v>
      </c>
      <c r="L30" s="504">
        <f t="shared" si="4"/>
        <v>3</v>
      </c>
    </row>
    <row r="31" spans="1:12" ht="15.75" customHeight="1" x14ac:dyDescent="0.2">
      <c r="A31" s="330" t="s">
        <v>195</v>
      </c>
      <c r="B31" s="392" t="s">
        <v>6</v>
      </c>
      <c r="C31" s="2">
        <v>114</v>
      </c>
      <c r="D31" s="507">
        <v>89</v>
      </c>
      <c r="E31" s="468">
        <v>0</v>
      </c>
      <c r="F31" s="468">
        <v>9</v>
      </c>
      <c r="G31" s="468">
        <v>2</v>
      </c>
      <c r="H31" s="468">
        <v>6</v>
      </c>
      <c r="I31" s="468">
        <v>6</v>
      </c>
      <c r="J31" s="468">
        <v>0</v>
      </c>
      <c r="K31" s="468">
        <v>0</v>
      </c>
      <c r="L31" s="501">
        <v>1</v>
      </c>
    </row>
    <row r="32" spans="1:12" ht="15.75" customHeight="1" x14ac:dyDescent="0.2">
      <c r="A32" s="330" t="s">
        <v>196</v>
      </c>
      <c r="B32" s="392" t="s">
        <v>118</v>
      </c>
      <c r="C32" s="2">
        <v>240</v>
      </c>
      <c r="D32" s="507">
        <v>0</v>
      </c>
      <c r="E32" s="468">
        <v>0</v>
      </c>
      <c r="F32" s="468">
        <v>0</v>
      </c>
      <c r="G32" s="468">
        <v>0</v>
      </c>
      <c r="H32" s="468">
        <v>240</v>
      </c>
      <c r="I32" s="468">
        <v>0</v>
      </c>
      <c r="J32" s="468">
        <v>0</v>
      </c>
      <c r="K32" s="468">
        <v>0</v>
      </c>
      <c r="L32" s="501">
        <v>0</v>
      </c>
    </row>
    <row r="33" spans="1:12" ht="15.75" customHeight="1" x14ac:dyDescent="0.2">
      <c r="A33" s="330" t="s">
        <v>197</v>
      </c>
      <c r="B33" s="392" t="s">
        <v>414</v>
      </c>
      <c r="C33" s="468">
        <v>1069</v>
      </c>
      <c r="D33" s="507">
        <v>11</v>
      </c>
      <c r="E33" s="468">
        <v>0</v>
      </c>
      <c r="F33" s="468">
        <v>0</v>
      </c>
      <c r="G33" s="468">
        <v>0</v>
      </c>
      <c r="H33" s="468">
        <v>1056</v>
      </c>
      <c r="I33" s="468">
        <v>0</v>
      </c>
      <c r="J33" s="468">
        <v>1</v>
      </c>
      <c r="K33" s="468">
        <v>0</v>
      </c>
      <c r="L33" s="501">
        <v>0</v>
      </c>
    </row>
    <row r="34" spans="1:12" ht="15.75" customHeight="1" x14ac:dyDescent="0.2">
      <c r="A34" s="330" t="s">
        <v>198</v>
      </c>
      <c r="B34" s="392" t="s">
        <v>7</v>
      </c>
      <c r="C34" s="468">
        <v>12</v>
      </c>
      <c r="D34" s="507">
        <v>0</v>
      </c>
      <c r="E34" s="468">
        <v>0</v>
      </c>
      <c r="F34" s="468">
        <v>0</v>
      </c>
      <c r="G34" s="468">
        <v>0</v>
      </c>
      <c r="H34" s="468">
        <v>8</v>
      </c>
      <c r="I34" s="468">
        <v>4</v>
      </c>
      <c r="J34" s="468">
        <v>0</v>
      </c>
      <c r="K34" s="468">
        <v>0</v>
      </c>
      <c r="L34" s="501">
        <v>0</v>
      </c>
    </row>
    <row r="35" spans="1:12" ht="15.75" customHeight="1" x14ac:dyDescent="0.2">
      <c r="A35" s="330" t="s">
        <v>199</v>
      </c>
      <c r="B35" s="392" t="s">
        <v>112</v>
      </c>
      <c r="C35" s="468">
        <v>149</v>
      </c>
      <c r="D35" s="507">
        <v>0</v>
      </c>
      <c r="E35" s="468">
        <v>0</v>
      </c>
      <c r="F35" s="468">
        <v>1</v>
      </c>
      <c r="G35" s="468">
        <v>0</v>
      </c>
      <c r="H35" s="468">
        <v>144</v>
      </c>
      <c r="I35" s="468">
        <v>0</v>
      </c>
      <c r="J35" s="468">
        <v>3</v>
      </c>
      <c r="K35" s="468">
        <v>0</v>
      </c>
      <c r="L35" s="501">
        <v>0</v>
      </c>
    </row>
    <row r="36" spans="1:12" ht="15.75" customHeight="1" x14ac:dyDescent="0.2">
      <c r="A36" s="330" t="s">
        <v>200</v>
      </c>
      <c r="B36" s="392" t="s">
        <v>157</v>
      </c>
      <c r="C36" s="468">
        <v>78</v>
      </c>
      <c r="D36" s="507">
        <v>19</v>
      </c>
      <c r="E36" s="468">
        <v>7</v>
      </c>
      <c r="F36" s="468">
        <v>0</v>
      </c>
      <c r="G36" s="468">
        <v>0</v>
      </c>
      <c r="H36" s="468">
        <v>13</v>
      </c>
      <c r="I36" s="468">
        <v>38</v>
      </c>
      <c r="J36" s="468">
        <v>0</v>
      </c>
      <c r="K36" s="468">
        <v>0</v>
      </c>
      <c r="L36" s="501">
        <v>1</v>
      </c>
    </row>
    <row r="37" spans="1:12" ht="15.75" customHeight="1" x14ac:dyDescent="0.2">
      <c r="A37" s="330" t="s">
        <v>201</v>
      </c>
      <c r="B37" s="392" t="s">
        <v>155</v>
      </c>
      <c r="C37" s="468">
        <v>152</v>
      </c>
      <c r="D37" s="507">
        <v>20</v>
      </c>
      <c r="E37" s="468">
        <v>3</v>
      </c>
      <c r="F37" s="468">
        <v>5</v>
      </c>
      <c r="G37" s="468">
        <v>13</v>
      </c>
      <c r="H37" s="468">
        <v>82</v>
      </c>
      <c r="I37" s="468">
        <v>18</v>
      </c>
      <c r="J37" s="468">
        <v>10</v>
      </c>
      <c r="K37" s="468">
        <v>0</v>
      </c>
      <c r="L37" s="501">
        <v>1</v>
      </c>
    </row>
    <row r="38" spans="1:12" s="620" customFormat="1" ht="16.5" customHeight="1" x14ac:dyDescent="0.2">
      <c r="A38" s="343" t="s">
        <v>203</v>
      </c>
      <c r="B38" s="637" t="s">
        <v>418</v>
      </c>
      <c r="C38" s="622">
        <v>0</v>
      </c>
      <c r="D38" s="638">
        <v>0</v>
      </c>
      <c r="E38" s="622">
        <v>0</v>
      </c>
      <c r="F38" s="622">
        <v>0</v>
      </c>
      <c r="G38" s="622">
        <v>0</v>
      </c>
      <c r="H38" s="622">
        <v>0</v>
      </c>
      <c r="I38" s="622">
        <v>0</v>
      </c>
      <c r="J38" s="622">
        <v>0</v>
      </c>
      <c r="K38" s="622">
        <v>0</v>
      </c>
      <c r="L38" s="623">
        <v>0</v>
      </c>
    </row>
    <row r="39" spans="1:12" s="620" customFormat="1" ht="15.75" customHeight="1" x14ac:dyDescent="0.2">
      <c r="A39" s="624" t="s">
        <v>72</v>
      </c>
      <c r="B39" s="403" t="s">
        <v>33</v>
      </c>
      <c r="C39" s="622">
        <v>157</v>
      </c>
      <c r="D39" s="638">
        <v>1</v>
      </c>
      <c r="E39" s="622">
        <v>0</v>
      </c>
      <c r="F39" s="622">
        <v>22</v>
      </c>
      <c r="G39" s="622">
        <v>0</v>
      </c>
      <c r="H39" s="622">
        <v>47</v>
      </c>
      <c r="I39" s="622">
        <v>3</v>
      </c>
      <c r="J39" s="622">
        <v>83</v>
      </c>
      <c r="K39" s="622">
        <v>1</v>
      </c>
      <c r="L39" s="623">
        <v>0</v>
      </c>
    </row>
    <row r="40" spans="1:12" s="620" customFormat="1" ht="15.75" customHeight="1" x14ac:dyDescent="0.2">
      <c r="A40" s="625" t="s">
        <v>151</v>
      </c>
      <c r="B40" s="400" t="s">
        <v>11</v>
      </c>
      <c r="C40" s="622">
        <v>36</v>
      </c>
      <c r="D40" s="638">
        <v>0</v>
      </c>
      <c r="E40" s="622">
        <v>0</v>
      </c>
      <c r="F40" s="622">
        <v>3</v>
      </c>
      <c r="G40" s="622">
        <v>0</v>
      </c>
      <c r="H40" s="622">
        <v>21</v>
      </c>
      <c r="I40" s="622">
        <v>0</v>
      </c>
      <c r="J40" s="622">
        <v>12</v>
      </c>
      <c r="K40" s="622">
        <v>0</v>
      </c>
      <c r="L40" s="623">
        <v>0</v>
      </c>
    </row>
    <row r="41" spans="1:12" s="620" customFormat="1" ht="15.75" customHeight="1" x14ac:dyDescent="0.2">
      <c r="A41" s="625" t="s">
        <v>152</v>
      </c>
      <c r="B41" s="400" t="s">
        <v>13</v>
      </c>
      <c r="C41" s="622">
        <v>19549</v>
      </c>
      <c r="D41" s="638">
        <v>319</v>
      </c>
      <c r="E41" s="622">
        <v>1339</v>
      </c>
      <c r="F41">
        <v>10</v>
      </c>
      <c r="G41" s="622">
        <v>0</v>
      </c>
      <c r="H41" s="622">
        <v>17834</v>
      </c>
      <c r="I41" s="622">
        <v>11</v>
      </c>
      <c r="J41" s="622">
        <v>1</v>
      </c>
      <c r="K41" s="622">
        <v>33</v>
      </c>
      <c r="L41" s="623">
        <v>6</v>
      </c>
    </row>
    <row r="42" spans="1:12" s="620" customFormat="1" ht="15.75" customHeight="1" x14ac:dyDescent="0.2">
      <c r="A42" s="625" t="s">
        <v>153</v>
      </c>
      <c r="B42" s="400" t="s">
        <v>16</v>
      </c>
      <c r="C42" s="622">
        <v>52</v>
      </c>
      <c r="D42" s="638">
        <v>3</v>
      </c>
      <c r="E42" s="622">
        <v>0</v>
      </c>
      <c r="F42" s="622">
        <v>10</v>
      </c>
      <c r="G42" s="622">
        <v>0</v>
      </c>
      <c r="H42" s="622">
        <v>39</v>
      </c>
      <c r="I42" s="622">
        <v>0</v>
      </c>
      <c r="J42" s="622">
        <v>0</v>
      </c>
      <c r="K42" s="622">
        <v>0</v>
      </c>
      <c r="L42" s="623">
        <v>0</v>
      </c>
    </row>
    <row r="43" spans="1:12" s="620" customFormat="1" ht="15.75" customHeight="1" x14ac:dyDescent="0.2">
      <c r="A43" s="625" t="s">
        <v>218</v>
      </c>
      <c r="B43" s="400" t="s">
        <v>419</v>
      </c>
      <c r="C43" s="622">
        <v>0</v>
      </c>
      <c r="D43" s="638">
        <v>0</v>
      </c>
      <c r="E43" s="622">
        <v>0</v>
      </c>
      <c r="F43" s="622">
        <v>0</v>
      </c>
      <c r="G43" s="622">
        <v>0</v>
      </c>
      <c r="H43" s="622">
        <v>0</v>
      </c>
      <c r="I43" s="622">
        <v>0</v>
      </c>
      <c r="J43" s="622">
        <v>0</v>
      </c>
      <c r="K43" s="622">
        <v>0</v>
      </c>
      <c r="L43" s="623">
        <v>0</v>
      </c>
    </row>
    <row r="44" spans="1:12" s="620" customFormat="1" ht="15.75" customHeight="1" x14ac:dyDescent="0.2">
      <c r="A44" s="320" t="s">
        <v>170</v>
      </c>
      <c r="B44" s="403" t="s">
        <v>289</v>
      </c>
      <c r="C44" s="622">
        <v>1140</v>
      </c>
      <c r="D44" s="639">
        <v>48</v>
      </c>
      <c r="E44" s="627">
        <v>172</v>
      </c>
      <c r="F44" s="627">
        <v>9</v>
      </c>
      <c r="G44" s="627">
        <v>64</v>
      </c>
      <c r="H44" s="627">
        <v>598</v>
      </c>
      <c r="I44" s="627">
        <v>206</v>
      </c>
      <c r="J44" s="627">
        <v>10</v>
      </c>
      <c r="K44" s="627">
        <v>14</v>
      </c>
      <c r="L44" s="628">
        <v>9</v>
      </c>
    </row>
    <row r="45" spans="1:12" s="620" customFormat="1" ht="15.75" customHeight="1" x14ac:dyDescent="0.2">
      <c r="A45" s="320" t="s">
        <v>290</v>
      </c>
      <c r="B45" s="629" t="s">
        <v>281</v>
      </c>
      <c r="C45" s="640">
        <v>0</v>
      </c>
      <c r="D45" s="4">
        <v>0</v>
      </c>
      <c r="E45" s="3">
        <v>0</v>
      </c>
      <c r="F45" s="3">
        <v>0</v>
      </c>
      <c r="G45" s="3">
        <v>0</v>
      </c>
      <c r="H45" s="3">
        <v>0</v>
      </c>
      <c r="I45" s="3">
        <v>0</v>
      </c>
      <c r="J45" s="3">
        <v>0</v>
      </c>
      <c r="K45" s="3">
        <v>0</v>
      </c>
      <c r="L45" s="630">
        <v>0</v>
      </c>
    </row>
    <row r="46" spans="1:12" s="620" customFormat="1" ht="15.75" customHeight="1" x14ac:dyDescent="0.2">
      <c r="A46" s="320" t="s">
        <v>120</v>
      </c>
      <c r="B46" s="380" t="s">
        <v>142</v>
      </c>
      <c r="C46" s="631">
        <f>'3. Drift. kostnader'!E37</f>
        <v>105330</v>
      </c>
      <c r="D46" s="641">
        <f>SUM(D6,D15,D20,D25,D30,D38:D45)</f>
        <v>17040</v>
      </c>
      <c r="E46" s="641">
        <f t="shared" ref="E46:L46" si="5">SUM(E6,E15,E20,E25,E30,E38:E45)</f>
        <v>18825</v>
      </c>
      <c r="F46" s="641">
        <f t="shared" si="5"/>
        <v>518</v>
      </c>
      <c r="G46" s="641">
        <f t="shared" si="5"/>
        <v>129</v>
      </c>
      <c r="H46" s="641">
        <f t="shared" si="5"/>
        <v>65736</v>
      </c>
      <c r="I46" s="641">
        <f t="shared" si="5"/>
        <v>756</v>
      </c>
      <c r="J46" s="641">
        <f t="shared" si="5"/>
        <v>2143</v>
      </c>
      <c r="K46" s="641">
        <f t="shared" si="5"/>
        <v>74</v>
      </c>
      <c r="L46" s="641">
        <f t="shared" si="5"/>
        <v>65</v>
      </c>
    </row>
    <row r="47" spans="1:12" ht="12.75" hidden="1" x14ac:dyDescent="0.2">
      <c r="B47" s="435" t="str">
        <f>"Fördelning "&amp;År&amp;""</f>
        <v>Fördelning 2024</v>
      </c>
      <c r="D47" s="435">
        <f>IF($C$46=0,"",D46/$C$46)</f>
        <v>0.16177727143264028</v>
      </c>
      <c r="E47" s="435">
        <f t="shared" ref="E47:L47" si="6">IF($C$46=0,"",E46/$C$46)</f>
        <v>0.17872401025348902</v>
      </c>
      <c r="F47" s="435">
        <f t="shared" si="6"/>
        <v>4.9178771480110134E-3</v>
      </c>
      <c r="G47" s="435">
        <f t="shared" si="6"/>
        <v>1.2247223013386499E-3</v>
      </c>
      <c r="H47" s="435">
        <f t="shared" si="6"/>
        <v>0.62409569923098829</v>
      </c>
      <c r="I47" s="435">
        <f t="shared" si="6"/>
        <v>7.1774423241241815E-3</v>
      </c>
      <c r="J47" s="435">
        <f t="shared" si="6"/>
        <v>2.0345580556346721E-2</v>
      </c>
      <c r="K47" s="435">
        <f t="shared" si="6"/>
        <v>7.0255387828728759E-4</v>
      </c>
      <c r="L47" s="435">
        <f t="shared" si="6"/>
        <v>6.1710813633342827E-4</v>
      </c>
    </row>
    <row r="48" spans="1:12" ht="12.75" hidden="1" x14ac:dyDescent="0.2">
      <c r="A48" s="435" t="s">
        <v>294</v>
      </c>
      <c r="B48" s="435" t="str">
        <f>"Fördelning "&amp;År-1&amp;""</f>
        <v>Fördelning 2023</v>
      </c>
      <c r="D48" s="435">
        <v>6.42</v>
      </c>
      <c r="E48" s="435">
        <v>1.1200000000000001</v>
      </c>
      <c r="F48" s="435">
        <v>0.11</v>
      </c>
      <c r="G48" s="435">
        <v>0.06</v>
      </c>
      <c r="H48" s="435">
        <v>12</v>
      </c>
      <c r="I48" s="435">
        <v>0.12</v>
      </c>
      <c r="J48" s="435">
        <v>0.13</v>
      </c>
      <c r="K48" s="435">
        <v>0</v>
      </c>
      <c r="L48" s="435">
        <v>0</v>
      </c>
    </row>
    <row r="49" spans="1:12" ht="12.75" hidden="1" x14ac:dyDescent="0.2">
      <c r="A49" s="435" t="s">
        <v>304</v>
      </c>
      <c r="B49" s="435" t="str">
        <f>"Skillnad i fördelning "&amp;År-1&amp; - År&amp;""</f>
        <v>Skillnad i fördelning 2023-2024</v>
      </c>
      <c r="D49" s="435">
        <f>IF(D47="","",D47-D48)</f>
        <v>-6.2582227285673593</v>
      </c>
      <c r="E49" s="435">
        <f>IF(E47="","",E47-E48)</f>
        <v>-0.94127598974651105</v>
      </c>
      <c r="F49" s="435">
        <f t="shared" ref="F49:L49" si="7">IF(F47="","",F47-F48)</f>
        <v>-0.10508212285198899</v>
      </c>
      <c r="G49" s="435">
        <f t="shared" si="7"/>
        <v>-5.8775277698661345E-2</v>
      </c>
      <c r="H49" s="435">
        <f t="shared" si="7"/>
        <v>-11.375904300769012</v>
      </c>
      <c r="I49" s="435">
        <f t="shared" si="7"/>
        <v>-0.11282255767587582</v>
      </c>
      <c r="J49" s="435">
        <f t="shared" si="7"/>
        <v>-0.10965441944365328</v>
      </c>
      <c r="K49" s="435">
        <f t="shared" si="7"/>
        <v>7.0255387828728759E-4</v>
      </c>
      <c r="L49" s="435">
        <f t="shared" si="7"/>
        <v>6.1710813633342827E-4</v>
      </c>
    </row>
    <row r="50" spans="1:12" ht="12.75" hidden="1" x14ac:dyDescent="0.2"/>
    <row r="51" spans="1:12" ht="12.75" hidden="1" x14ac:dyDescent="0.2"/>
    <row r="52" spans="1:12" ht="12.75" hidden="1" x14ac:dyDescent="0.2"/>
    <row r="53" spans="1:12" ht="12.75" hidden="1" x14ac:dyDescent="0.2"/>
    <row r="54" spans="1:12" ht="12.75" hidden="1" x14ac:dyDescent="0.2"/>
    <row r="55" spans="1:12" ht="12.75" hidden="1" x14ac:dyDescent="0.2"/>
    <row r="56" spans="1:12" ht="12.75" hidden="1" x14ac:dyDescent="0.2"/>
    <row r="57" spans="1:12" ht="12.75" hidden="1" x14ac:dyDescent="0.2"/>
    <row r="58" spans="1:12" ht="12.75" hidden="1" x14ac:dyDescent="0.2"/>
    <row r="59" spans="1:12" ht="12.75" hidden="1" x14ac:dyDescent="0.2"/>
    <row r="60" spans="1:12" ht="12.75" hidden="1" x14ac:dyDescent="0.2"/>
    <row r="61" spans="1:12" ht="12.75" hidden="1" x14ac:dyDescent="0.2"/>
    <row r="62" spans="1:12" ht="12.75" hidden="1" x14ac:dyDescent="0.2"/>
    <row r="63" spans="1:12" ht="12.75" hidden="1" x14ac:dyDescent="0.2"/>
    <row r="64" spans="1:12" ht="12.6" customHeight="1" x14ac:dyDescent="0.2"/>
  </sheetData>
  <sheetProtection algorithmName="SHA-512" hashValue="N7LznTDNJ7TkUNYlvV/BfWHMsFomg7t3fS/2S5qckrdPeifdChi4hkj7OpGfuSwp/9unw+QKw+cvQ/yOOmTTOA==" saltValue="Zwaixwdp+26Sr0i3WAZJag==" spinCount="100000" sheet="1" objects="1" scenarios="1"/>
  <phoneticPr fontId="0" type="noConversion"/>
  <conditionalFormatting sqref="C21:C23">
    <cfRule type="cellIs" dxfId="11" priority="6" stopIfTrue="1" operator="lessThan">
      <formula>-1</formula>
    </cfRule>
  </conditionalFormatting>
  <conditionalFormatting sqref="C24">
    <cfRule type="cellIs" dxfId="10" priority="3" stopIfTrue="1" operator="lessThan">
      <formula>-1</formula>
    </cfRule>
  </conditionalFormatting>
  <conditionalFormatting sqref="C31:C45">
    <cfRule type="cellIs" dxfId="9" priority="4" stopIfTrue="1" operator="lessThan">
      <formula>-1</formula>
    </cfRule>
  </conditionalFormatting>
  <conditionalFormatting sqref="C7:L14">
    <cfRule type="cellIs" dxfId="8" priority="1" stopIfTrue="1" operator="lessThan">
      <formula>-1</formula>
    </cfRule>
  </conditionalFormatting>
  <conditionalFormatting sqref="C16:L19">
    <cfRule type="cellIs" dxfId="7" priority="2" stopIfTrue="1" operator="lessThan">
      <formula>-1</formula>
    </cfRule>
  </conditionalFormatting>
  <conditionalFormatting sqref="D21:L24 C26:L29 D31:L40 D41:E41 G41:L41 D42:L45">
    <cfRule type="cellIs" dxfId="6" priority="5" stopIfTrue="1" operator="lessThan">
      <formula>-1</formula>
    </cfRule>
  </conditionalFormatting>
  <dataValidations count="1">
    <dataValidation type="decimal" allowBlank="1" showErrorMessage="1" error="Endast tal får anges!" sqref="C35 D6:L46 C7:C12 C14 C16:C18 C21:C23 C26:C29 C31:C32 C37" xr:uid="{00000000-0002-0000-0900-000000000000}">
      <formula1>-99999</formula1>
      <formula2>999999</formula2>
    </dataValidation>
  </dataValidations>
  <pageMargins left="0.23622047244094491" right="0.23622047244094491" top="0.75" bottom="0.19685039370078741" header="0.35433070866141736" footer="0.15748031496062992"/>
  <pageSetup paperSize="9" scale="55" orientation="landscape" r:id="rId1"/>
  <headerFooter alignWithMargins="0">
    <oddHeader>&amp;L&amp;9Statistiska centtralbyrån
Offentlig ekonomi
701 89 Örebro&amp;R&amp;9&amp;D</oddHeader>
    <oddFooter>&amp;R&amp;P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Blad13"/>
  <dimension ref="A1:N39"/>
  <sheetViews>
    <sheetView zoomScaleNormal="100" workbookViewId="0"/>
  </sheetViews>
  <sheetFormatPr defaultColWidth="0" defaultRowHeight="12.6" customHeight="1" zeroHeight="1" x14ac:dyDescent="0.2"/>
  <cols>
    <col min="1" max="1" width="10.7109375" style="435" customWidth="1"/>
    <col min="2" max="2" width="46.7109375" style="435" customWidth="1"/>
    <col min="3" max="12" width="11.7109375" style="435" customWidth="1"/>
    <col min="13" max="14" width="0" style="435" hidden="1" customWidth="1"/>
    <col min="15" max="16384" width="14" style="435" hidden="1"/>
  </cols>
  <sheetData>
    <row r="1" spans="1:12" ht="25.5" customHeight="1" thickBot="1" x14ac:dyDescent="0.35">
      <c r="A1" s="296" t="s">
        <v>315</v>
      </c>
      <c r="B1" s="296"/>
      <c r="C1" s="296"/>
      <c r="D1" s="296"/>
      <c r="E1" s="296"/>
      <c r="F1" s="296"/>
      <c r="G1" s="296"/>
      <c r="H1" s="296"/>
      <c r="I1" s="296"/>
      <c r="J1" s="296"/>
      <c r="K1" s="296"/>
      <c r="L1" s="296"/>
    </row>
    <row r="2" spans="1:12" ht="15.75" customHeight="1" x14ac:dyDescent="0.2">
      <c r="A2" s="542" t="s">
        <v>115</v>
      </c>
      <c r="B2" s="369" t="s">
        <v>32</v>
      </c>
      <c r="C2" s="609" t="s">
        <v>134</v>
      </c>
      <c r="D2" s="609"/>
      <c r="E2" s="610"/>
      <c r="F2" s="610"/>
      <c r="G2" s="610"/>
      <c r="H2" s="610"/>
      <c r="I2" s="610"/>
      <c r="J2" s="610"/>
      <c r="K2" s="610"/>
      <c r="L2" s="611"/>
    </row>
    <row r="3" spans="1:12" ht="15.75" customHeight="1" x14ac:dyDescent="0.2">
      <c r="A3" s="612"/>
      <c r="B3" s="373"/>
      <c r="C3" s="613" t="s">
        <v>99</v>
      </c>
      <c r="D3" s="374" t="s">
        <v>466</v>
      </c>
      <c r="E3" s="614" t="s">
        <v>467</v>
      </c>
      <c r="F3" s="615" t="s">
        <v>100</v>
      </c>
      <c r="G3" s="615" t="s">
        <v>146</v>
      </c>
      <c r="H3" s="615" t="s">
        <v>104</v>
      </c>
      <c r="I3" s="615" t="s">
        <v>101</v>
      </c>
      <c r="J3" s="615" t="s">
        <v>374</v>
      </c>
      <c r="K3" s="615" t="s">
        <v>353</v>
      </c>
      <c r="L3" s="374" t="s">
        <v>276</v>
      </c>
    </row>
    <row r="4" spans="1:12" ht="15.75" customHeight="1" x14ac:dyDescent="0.2">
      <c r="A4" s="612"/>
      <c r="B4" s="373"/>
      <c r="C4" s="304" t="s">
        <v>260</v>
      </c>
      <c r="D4" s="374"/>
      <c r="E4" s="374" t="s">
        <v>468</v>
      </c>
      <c r="F4" s="304" t="s">
        <v>130</v>
      </c>
      <c r="G4" s="304" t="s">
        <v>147</v>
      </c>
      <c r="H4" s="304" t="s">
        <v>154</v>
      </c>
      <c r="I4" s="304"/>
      <c r="J4" s="304" t="s">
        <v>373</v>
      </c>
      <c r="K4" s="304" t="s">
        <v>102</v>
      </c>
      <c r="L4" s="374"/>
    </row>
    <row r="5" spans="1:12" ht="15.75" customHeight="1" x14ac:dyDescent="0.2">
      <c r="A5" s="612"/>
      <c r="B5" s="380"/>
      <c r="C5" s="642"/>
      <c r="D5" s="618"/>
      <c r="E5" s="618" t="s">
        <v>148</v>
      </c>
      <c r="F5" s="617"/>
      <c r="G5" s="617"/>
      <c r="H5" s="617" t="s">
        <v>105</v>
      </c>
      <c r="I5" s="617"/>
      <c r="J5" s="617" t="s">
        <v>372</v>
      </c>
      <c r="K5" s="617"/>
      <c r="L5" s="619"/>
    </row>
    <row r="6" spans="1:12" s="620" customFormat="1" ht="15.75" customHeight="1" x14ac:dyDescent="0.2">
      <c r="A6" s="387" t="s">
        <v>231</v>
      </c>
      <c r="B6" s="387" t="s">
        <v>339</v>
      </c>
      <c r="C6" s="496">
        <f>C7+C8+C9+C10+C11</f>
        <v>2524</v>
      </c>
      <c r="D6" s="496">
        <f>SUM(D7:D11)</f>
        <v>249</v>
      </c>
      <c r="E6" s="496">
        <f t="shared" ref="E6:L6" si="0">SUM(E7:E11)</f>
        <v>320</v>
      </c>
      <c r="F6" s="443">
        <f t="shared" si="0"/>
        <v>241</v>
      </c>
      <c r="G6" s="443">
        <f t="shared" si="0"/>
        <v>361</v>
      </c>
      <c r="H6" s="443">
        <f t="shared" si="0"/>
        <v>467</v>
      </c>
      <c r="I6" s="443">
        <f t="shared" si="0"/>
        <v>400</v>
      </c>
      <c r="J6" s="443">
        <f t="shared" si="0"/>
        <v>378</v>
      </c>
      <c r="K6" s="443">
        <f t="shared" si="0"/>
        <v>73</v>
      </c>
      <c r="L6" s="643">
        <f t="shared" si="0"/>
        <v>14</v>
      </c>
    </row>
    <row r="7" spans="1:12" ht="15.75" customHeight="1" x14ac:dyDescent="0.2">
      <c r="A7" s="330" t="s">
        <v>178</v>
      </c>
      <c r="B7" s="392" t="s">
        <v>40</v>
      </c>
      <c r="C7" s="499">
        <f>'3. Drift. kostnader'!F8</f>
        <v>387</v>
      </c>
      <c r="D7" s="499">
        <v>16</v>
      </c>
      <c r="E7" s="448">
        <v>2</v>
      </c>
      <c r="F7" s="448">
        <v>30</v>
      </c>
      <c r="G7" s="448">
        <v>72</v>
      </c>
      <c r="H7" s="448">
        <v>192</v>
      </c>
      <c r="I7" s="448">
        <v>0</v>
      </c>
      <c r="J7" s="448">
        <v>63</v>
      </c>
      <c r="K7" s="448">
        <v>2</v>
      </c>
      <c r="L7" s="644">
        <v>8</v>
      </c>
    </row>
    <row r="8" spans="1:12" ht="15.75" customHeight="1" x14ac:dyDescent="0.2">
      <c r="A8" s="330" t="s">
        <v>179</v>
      </c>
      <c r="B8" s="392" t="s">
        <v>2</v>
      </c>
      <c r="C8" s="499">
        <f>'3. Drift. kostnader'!F10</f>
        <v>476</v>
      </c>
      <c r="D8" s="499">
        <v>38</v>
      </c>
      <c r="E8" s="448">
        <v>190</v>
      </c>
      <c r="F8" s="448">
        <v>14</v>
      </c>
      <c r="G8" s="448">
        <v>114</v>
      </c>
      <c r="H8" s="448">
        <v>84</v>
      </c>
      <c r="I8" s="448">
        <v>12</v>
      </c>
      <c r="J8" s="448">
        <v>7</v>
      </c>
      <c r="K8" s="448">
        <v>13</v>
      </c>
      <c r="L8" s="644">
        <v>0</v>
      </c>
    </row>
    <row r="9" spans="1:12" ht="15.75" customHeight="1" x14ac:dyDescent="0.2">
      <c r="A9" s="330" t="s">
        <v>180</v>
      </c>
      <c r="B9" s="392" t="s">
        <v>3</v>
      </c>
      <c r="C9" s="499">
        <f>'3. Drift. kostnader'!F12</f>
        <v>68</v>
      </c>
      <c r="D9" s="499">
        <v>31</v>
      </c>
      <c r="E9" s="448">
        <v>2</v>
      </c>
      <c r="F9" s="448">
        <v>5</v>
      </c>
      <c r="G9" s="448">
        <v>5</v>
      </c>
      <c r="H9" s="448">
        <v>8</v>
      </c>
      <c r="I9" s="448">
        <v>4</v>
      </c>
      <c r="J9" s="448">
        <v>10</v>
      </c>
      <c r="K9" s="448">
        <v>1</v>
      </c>
      <c r="L9" s="644">
        <v>0</v>
      </c>
    </row>
    <row r="10" spans="1:12" ht="15.75" customHeight="1" x14ac:dyDescent="0.2">
      <c r="A10" s="330" t="s">
        <v>181</v>
      </c>
      <c r="B10" s="392" t="s">
        <v>4</v>
      </c>
      <c r="C10" s="499">
        <f>'3. Drift. kostnader'!F14</f>
        <v>36</v>
      </c>
      <c r="D10" s="499">
        <v>0</v>
      </c>
      <c r="E10" s="448">
        <v>3</v>
      </c>
      <c r="F10" s="448">
        <v>0</v>
      </c>
      <c r="G10" s="448">
        <v>0</v>
      </c>
      <c r="H10" s="448">
        <v>0</v>
      </c>
      <c r="I10" s="448">
        <v>6</v>
      </c>
      <c r="J10" s="448">
        <v>26</v>
      </c>
      <c r="K10" s="448">
        <v>0</v>
      </c>
      <c r="L10" s="644">
        <v>0</v>
      </c>
    </row>
    <row r="11" spans="1:12" ht="15.75" customHeight="1" x14ac:dyDescent="0.2">
      <c r="A11" s="330" t="s">
        <v>182</v>
      </c>
      <c r="B11" s="597" t="s">
        <v>35</v>
      </c>
      <c r="C11" s="499">
        <f>'3. Drift. kostnader'!F15</f>
        <v>1557</v>
      </c>
      <c r="D11" s="499">
        <v>164</v>
      </c>
      <c r="E11" s="448">
        <v>123</v>
      </c>
      <c r="F11" s="448">
        <v>192</v>
      </c>
      <c r="G11" s="448">
        <v>170</v>
      </c>
      <c r="H11" s="448">
        <v>183</v>
      </c>
      <c r="I11" s="448">
        <v>378</v>
      </c>
      <c r="J11" s="448">
        <v>272</v>
      </c>
      <c r="K11" s="448">
        <v>57</v>
      </c>
      <c r="L11" s="644">
        <v>6</v>
      </c>
    </row>
    <row r="12" spans="1:12" s="620" customFormat="1" ht="15.75" customHeight="1" x14ac:dyDescent="0.2">
      <c r="A12" s="320" t="s">
        <v>232</v>
      </c>
      <c r="B12" s="400" t="s">
        <v>135</v>
      </c>
      <c r="C12" s="504">
        <f>C13+C14+C15+C16</f>
        <v>26641</v>
      </c>
      <c r="D12" s="504">
        <f>SUM(D13:D16)</f>
        <v>70</v>
      </c>
      <c r="E12" s="444">
        <f t="shared" ref="E12:L12" si="1">SUM(E13:E16)</f>
        <v>21160</v>
      </c>
      <c r="F12" s="444">
        <f t="shared" si="1"/>
        <v>470</v>
      </c>
      <c r="G12" s="444">
        <f t="shared" si="1"/>
        <v>250</v>
      </c>
      <c r="H12" s="444">
        <f t="shared" si="1"/>
        <v>1932</v>
      </c>
      <c r="I12" s="444">
        <f t="shared" si="1"/>
        <v>414</v>
      </c>
      <c r="J12" s="444">
        <f t="shared" si="1"/>
        <v>2320</v>
      </c>
      <c r="K12" s="444">
        <f t="shared" si="1"/>
        <v>16</v>
      </c>
      <c r="L12" s="643">
        <f t="shared" si="1"/>
        <v>3</v>
      </c>
    </row>
    <row r="13" spans="1:12" ht="15.75" customHeight="1" x14ac:dyDescent="0.2">
      <c r="A13" s="645" t="s">
        <v>72</v>
      </c>
      <c r="B13" s="392" t="s">
        <v>33</v>
      </c>
      <c r="C13" s="499">
        <f>'3. Drift. kostnader'!F21</f>
        <v>174</v>
      </c>
      <c r="D13" s="499">
        <v>0</v>
      </c>
      <c r="E13" s="448">
        <v>0</v>
      </c>
      <c r="F13" s="448">
        <v>0</v>
      </c>
      <c r="G13" s="448">
        <v>0</v>
      </c>
      <c r="H13" s="448">
        <v>22</v>
      </c>
      <c r="I13" s="448">
        <v>7</v>
      </c>
      <c r="J13" s="448">
        <v>144</v>
      </c>
      <c r="K13" s="448">
        <v>3</v>
      </c>
      <c r="L13" s="644">
        <v>0</v>
      </c>
    </row>
    <row r="14" spans="1:12" ht="15.75" customHeight="1" x14ac:dyDescent="0.2">
      <c r="A14" s="330" t="s">
        <v>151</v>
      </c>
      <c r="B14" s="392" t="s">
        <v>11</v>
      </c>
      <c r="C14" s="499">
        <f>'3. Drift. kostnader'!F25</f>
        <v>4438</v>
      </c>
      <c r="D14" s="499">
        <v>9</v>
      </c>
      <c r="E14" s="448">
        <v>1491</v>
      </c>
      <c r="F14" s="448">
        <v>385</v>
      </c>
      <c r="G14" s="448">
        <v>33</v>
      </c>
      <c r="H14" s="448">
        <v>665</v>
      </c>
      <c r="I14" s="448">
        <v>75</v>
      </c>
      <c r="J14" s="448">
        <v>1769</v>
      </c>
      <c r="K14" s="448">
        <v>12</v>
      </c>
      <c r="L14" s="644">
        <v>0</v>
      </c>
    </row>
    <row r="15" spans="1:12" ht="15.75" customHeight="1" x14ac:dyDescent="0.2">
      <c r="A15" s="330" t="s">
        <v>152</v>
      </c>
      <c r="B15" s="392" t="s">
        <v>13</v>
      </c>
      <c r="C15" s="499">
        <f>'3. Drift. kostnader'!F26</f>
        <v>20443</v>
      </c>
      <c r="D15" s="499">
        <v>0</v>
      </c>
      <c r="E15" s="448">
        <v>19417</v>
      </c>
      <c r="F15" s="448">
        <v>45</v>
      </c>
      <c r="G15" s="448">
        <v>205</v>
      </c>
      <c r="H15" s="448">
        <v>473</v>
      </c>
      <c r="I15" s="448">
        <v>264</v>
      </c>
      <c r="J15" s="448">
        <v>38</v>
      </c>
      <c r="K15" s="448">
        <v>0</v>
      </c>
      <c r="L15" s="644">
        <v>0</v>
      </c>
    </row>
    <row r="16" spans="1:12" ht="15.75" customHeight="1" x14ac:dyDescent="0.2">
      <c r="A16" s="330" t="s">
        <v>153</v>
      </c>
      <c r="B16" s="392" t="s">
        <v>16</v>
      </c>
      <c r="C16" s="499">
        <f>'3. Drift. kostnader'!F29</f>
        <v>1586</v>
      </c>
      <c r="D16" s="499">
        <v>61</v>
      </c>
      <c r="E16" s="448">
        <v>252</v>
      </c>
      <c r="F16" s="448">
        <v>40</v>
      </c>
      <c r="G16" s="448">
        <v>12</v>
      </c>
      <c r="H16" s="448">
        <v>772</v>
      </c>
      <c r="I16" s="448">
        <v>68</v>
      </c>
      <c r="J16" s="448">
        <v>369</v>
      </c>
      <c r="K16" s="448">
        <v>1</v>
      </c>
      <c r="L16" s="644">
        <v>3</v>
      </c>
    </row>
    <row r="17" spans="1:12" s="620" customFormat="1" ht="15.75" customHeight="1" x14ac:dyDescent="0.2">
      <c r="A17" s="320" t="s">
        <v>162</v>
      </c>
      <c r="B17" s="403" t="s">
        <v>161</v>
      </c>
      <c r="C17" s="499">
        <f>'3. Drift. kostnader'!F19+'3. Drift. kostnader'!F31</f>
        <v>465</v>
      </c>
      <c r="D17" s="499">
        <v>0</v>
      </c>
      <c r="E17" s="448">
        <v>0</v>
      </c>
      <c r="F17" s="448">
        <v>7</v>
      </c>
      <c r="G17" s="448">
        <v>25</v>
      </c>
      <c r="H17" s="448">
        <v>38</v>
      </c>
      <c r="I17" s="448">
        <v>0</v>
      </c>
      <c r="J17" s="448">
        <v>392</v>
      </c>
      <c r="K17" s="448">
        <v>0</v>
      </c>
      <c r="L17" s="644">
        <v>0</v>
      </c>
    </row>
    <row r="18" spans="1:12" s="620" customFormat="1" ht="15.75" customHeight="1" x14ac:dyDescent="0.2">
      <c r="A18" s="320" t="s">
        <v>170</v>
      </c>
      <c r="B18" s="403" t="s">
        <v>289</v>
      </c>
      <c r="C18" s="499">
        <f>'3. Drift. kostnader'!F32</f>
        <v>2913</v>
      </c>
      <c r="D18" s="499">
        <v>60</v>
      </c>
      <c r="E18" s="448">
        <v>224</v>
      </c>
      <c r="F18" s="448">
        <v>62</v>
      </c>
      <c r="G18" s="448">
        <v>2158</v>
      </c>
      <c r="H18" s="448">
        <v>342</v>
      </c>
      <c r="I18" s="448">
        <v>27</v>
      </c>
      <c r="J18" s="448">
        <v>47</v>
      </c>
      <c r="K18" s="448">
        <v>1</v>
      </c>
      <c r="L18" s="646">
        <v>0</v>
      </c>
    </row>
    <row r="19" spans="1:12" s="620" customFormat="1" ht="15.75" customHeight="1" x14ac:dyDescent="0.2">
      <c r="A19" s="647" t="s">
        <v>290</v>
      </c>
      <c r="B19" s="629" t="s">
        <v>281</v>
      </c>
      <c r="C19" s="507">
        <f>'3. Drift. kostnader'!F36</f>
        <v>0</v>
      </c>
      <c r="D19" s="5">
        <v>0</v>
      </c>
      <c r="E19" s="5">
        <v>0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648">
        <v>0</v>
      </c>
    </row>
    <row r="20" spans="1:12" s="620" customFormat="1" ht="15.75" customHeight="1" x14ac:dyDescent="0.2">
      <c r="A20" s="649" t="s">
        <v>120</v>
      </c>
      <c r="B20" s="380" t="s">
        <v>25</v>
      </c>
      <c r="C20" s="510">
        <f>'3. Drift. kostnader'!F37</f>
        <v>32543</v>
      </c>
      <c r="D20" s="641">
        <f>SUM(D6,D12,D17:D19)</f>
        <v>379</v>
      </c>
      <c r="E20" s="641">
        <f t="shared" ref="E20:L20" si="2">SUM(E6,E12,E17:E19)</f>
        <v>21704</v>
      </c>
      <c r="F20" s="641">
        <f t="shared" si="2"/>
        <v>780</v>
      </c>
      <c r="G20" s="641">
        <f t="shared" si="2"/>
        <v>2794</v>
      </c>
      <c r="H20" s="641">
        <f t="shared" si="2"/>
        <v>2779</v>
      </c>
      <c r="I20" s="641">
        <f t="shared" si="2"/>
        <v>841</v>
      </c>
      <c r="J20" s="641">
        <f t="shared" si="2"/>
        <v>3137</v>
      </c>
      <c r="K20" s="641">
        <f t="shared" si="2"/>
        <v>90</v>
      </c>
      <c r="L20" s="641">
        <f t="shared" si="2"/>
        <v>17</v>
      </c>
    </row>
    <row r="21" spans="1:12" ht="12.75" hidden="1" x14ac:dyDescent="0.2">
      <c r="B21" s="435" t="str">
        <f>"Fördelning "&amp;År&amp;""</f>
        <v>Fördelning 2024</v>
      </c>
      <c r="D21" s="435">
        <f t="shared" ref="D21:L21" si="3">IF($C$20=0,"",D20/$C$20)</f>
        <v>1.1646129736041545E-2</v>
      </c>
      <c r="E21" s="435">
        <f t="shared" si="3"/>
        <v>0.66693298097901244</v>
      </c>
      <c r="F21" s="435">
        <f t="shared" si="3"/>
        <v>2.3968288111114525E-2</v>
      </c>
      <c r="G21" s="435">
        <f t="shared" si="3"/>
        <v>8.5855637156992293E-2</v>
      </c>
      <c r="H21" s="435">
        <f t="shared" si="3"/>
        <v>8.5394708539470857E-2</v>
      </c>
      <c r="I21" s="435">
        <f t="shared" si="3"/>
        <v>2.5842731155701688E-2</v>
      </c>
      <c r="J21" s="435">
        <f t="shared" si="3"/>
        <v>9.6395538210982387E-2</v>
      </c>
      <c r="K21" s="435">
        <f t="shared" si="3"/>
        <v>2.7655717051285993E-3</v>
      </c>
      <c r="L21" s="435">
        <f t="shared" si="3"/>
        <v>5.2238576652429097E-4</v>
      </c>
    </row>
    <row r="22" spans="1:12" ht="12.75" hidden="1" x14ac:dyDescent="0.2">
      <c r="A22" s="435" t="s">
        <v>295</v>
      </c>
      <c r="B22" s="435" t="str">
        <f>"Fördelning "&amp;År-1&amp;""</f>
        <v>Fördelning 2023</v>
      </c>
      <c r="D22" s="435">
        <v>0.71</v>
      </c>
      <c r="E22" s="435">
        <v>5.47</v>
      </c>
      <c r="F22" s="435">
        <v>1.44</v>
      </c>
      <c r="G22" s="435">
        <v>1.38</v>
      </c>
      <c r="H22" s="435">
        <v>4.09</v>
      </c>
      <c r="I22" s="435">
        <v>0.67</v>
      </c>
      <c r="J22" s="435">
        <v>5.97</v>
      </c>
      <c r="K22" s="435">
        <v>0.15</v>
      </c>
      <c r="L22" s="435">
        <v>0.05</v>
      </c>
    </row>
    <row r="23" spans="1:12" ht="12.75" hidden="1" x14ac:dyDescent="0.2">
      <c r="A23" s="435" t="s">
        <v>305</v>
      </c>
      <c r="B23" s="435" t="str">
        <f>"Skillnad i fördelning "&amp;År-1&amp; - År&amp;""</f>
        <v>Skillnad i fördelning 2023-2024</v>
      </c>
      <c r="D23" s="435">
        <f>IF(D21="","",D21-D22)</f>
        <v>-0.69835387026395845</v>
      </c>
      <c r="E23" s="435">
        <f t="shared" ref="E23:L23" si="4">IF(E21="","",E21-E22)</f>
        <v>-4.803067019020987</v>
      </c>
      <c r="F23" s="435">
        <f t="shared" si="4"/>
        <v>-1.4160317118888854</v>
      </c>
      <c r="G23" s="435">
        <f t="shared" si="4"/>
        <v>-1.2941443628430076</v>
      </c>
      <c r="H23" s="435">
        <f t="shared" si="4"/>
        <v>-4.0046052914605292</v>
      </c>
      <c r="I23" s="435">
        <f t="shared" si="4"/>
        <v>-0.64415726884429836</v>
      </c>
      <c r="J23" s="435">
        <f t="shared" si="4"/>
        <v>-5.8736044617890171</v>
      </c>
      <c r="K23" s="435">
        <f t="shared" si="4"/>
        <v>-0.14723442829487141</v>
      </c>
      <c r="L23" s="435">
        <f t="shared" si="4"/>
        <v>-4.9477614233475714E-2</v>
      </c>
    </row>
    <row r="24" spans="1:12" ht="12.75" hidden="1" x14ac:dyDescent="0.2"/>
    <row r="25" spans="1:12" ht="12.75" hidden="1" x14ac:dyDescent="0.2"/>
    <row r="26" spans="1:12" ht="12.75" hidden="1" x14ac:dyDescent="0.2"/>
    <row r="27" spans="1:12" ht="12.75" hidden="1" x14ac:dyDescent="0.2"/>
    <row r="28" spans="1:12" ht="12.75" hidden="1" x14ac:dyDescent="0.2"/>
    <row r="29" spans="1:12" ht="12.75" hidden="1" x14ac:dyDescent="0.2"/>
    <row r="30" spans="1:12" ht="12.75" hidden="1" x14ac:dyDescent="0.2"/>
    <row r="31" spans="1:12" ht="12.75" hidden="1" x14ac:dyDescent="0.2"/>
    <row r="32" spans="1:12" ht="12.75" hidden="1" x14ac:dyDescent="0.2"/>
    <row r="33" s="435" customFormat="1" ht="12.75" hidden="1" x14ac:dyDescent="0.2"/>
    <row r="34" s="435" customFormat="1" ht="12.75" hidden="1" x14ac:dyDescent="0.2"/>
    <row r="35" s="435" customFormat="1" ht="12.75" hidden="1" x14ac:dyDescent="0.2"/>
    <row r="36" s="435" customFormat="1" ht="12.75" hidden="1" x14ac:dyDescent="0.2"/>
    <row r="37" s="435" customFormat="1" ht="12.75" hidden="1" x14ac:dyDescent="0.2"/>
    <row r="38" s="435" customFormat="1" ht="12.75" hidden="1" x14ac:dyDescent="0.2"/>
    <row r="39" s="435" customFormat="1" ht="12.6" customHeight="1" x14ac:dyDescent="0.2"/>
  </sheetData>
  <sheetProtection algorithmName="SHA-512" hashValue="ZggyTPBcKNpxMK9r1lReCELeMb+VwJCljv4uYzLDRvYArS09iY8+4eRc82UIzx9fVOg/0Q3dIhR1xR5HSBH/pQ==" saltValue="6urv9jZG1QgGU8Kpj3Hm+A==" spinCount="100000" sheet="1" objects="1" scenarios="1"/>
  <phoneticPr fontId="0" type="noConversion"/>
  <conditionalFormatting sqref="C7:C11">
    <cfRule type="cellIs" dxfId="5" priority="2" stopIfTrue="1" operator="lessThan">
      <formula>-1</formula>
    </cfRule>
  </conditionalFormatting>
  <conditionalFormatting sqref="C13:L19">
    <cfRule type="cellIs" dxfId="4" priority="1" stopIfTrue="1" operator="lessThan">
      <formula>-1</formula>
    </cfRule>
  </conditionalFormatting>
  <conditionalFormatting sqref="D7:L8 D9:I9 K9:L9 D10:L11">
    <cfRule type="cellIs" dxfId="3" priority="3" stopIfTrue="1" operator="lessThan">
      <formula>-1</formula>
    </cfRule>
  </conditionalFormatting>
  <dataValidations count="1">
    <dataValidation type="decimal" allowBlank="1" showErrorMessage="1" error="Endast tal får anges!" sqref="D6:L20" xr:uid="{00000000-0002-0000-0A00-000000000000}">
      <formula1>-99999</formula1>
      <formula2>999999</formula2>
    </dataValidation>
  </dataValidations>
  <pageMargins left="0.2" right="0.2" top="0.84" bottom="0.35" header="0.35" footer="0.2"/>
  <pageSetup paperSize="9" scale="84" orientation="landscape" r:id="rId1"/>
  <headerFooter alignWithMargins="0">
    <oddHeader>&amp;L&amp;9Statistiska centralbyrån
Offentlig ekonomi
701 89 Örebro&amp;R&amp;9&amp;D</oddHeader>
    <oddFooter>&amp;R&amp;P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35"/>
  <sheetViews>
    <sheetView zoomScaleNormal="100" workbookViewId="0"/>
  </sheetViews>
  <sheetFormatPr defaultColWidth="0" defaultRowHeight="12.6" customHeight="1" zeroHeight="1" x14ac:dyDescent="0.2"/>
  <cols>
    <col min="1" max="1" width="10.7109375" style="435" customWidth="1"/>
    <col min="2" max="2" width="46.7109375" style="435" customWidth="1"/>
    <col min="3" max="12" width="11.7109375" style="435" customWidth="1"/>
    <col min="13" max="16384" width="25.28515625" style="435" hidden="1"/>
  </cols>
  <sheetData>
    <row r="1" spans="1:14" ht="24.75" customHeight="1" thickBot="1" x14ac:dyDescent="0.35">
      <c r="A1" s="296" t="s">
        <v>368</v>
      </c>
      <c r="B1" s="296"/>
      <c r="C1" s="296"/>
      <c r="D1" s="296"/>
      <c r="E1" s="296"/>
      <c r="F1" s="296"/>
      <c r="G1" s="296"/>
      <c r="H1" s="296"/>
      <c r="I1" s="296"/>
      <c r="J1" s="296"/>
      <c r="K1" s="296"/>
      <c r="L1" s="296"/>
    </row>
    <row r="2" spans="1:14" ht="15.75" customHeight="1" x14ac:dyDescent="0.2">
      <c r="A2" s="297" t="str">
        <f>"R-BAS "&amp;År-2000&amp;""</f>
        <v>R-BAS 24</v>
      </c>
      <c r="B2" s="297"/>
      <c r="C2" s="650" t="s">
        <v>99</v>
      </c>
      <c r="D2" s="609"/>
      <c r="E2" s="610"/>
      <c r="F2" s="610"/>
      <c r="G2" s="610"/>
      <c r="H2" s="610"/>
      <c r="I2" s="610"/>
      <c r="J2" s="610"/>
      <c r="K2" s="610"/>
      <c r="L2" s="611"/>
    </row>
    <row r="3" spans="1:14" ht="16.5" customHeight="1" x14ac:dyDescent="0.2">
      <c r="A3" s="651"/>
      <c r="B3" s="373"/>
      <c r="C3" s="304" t="s">
        <v>259</v>
      </c>
      <c r="D3" s="374" t="s">
        <v>466</v>
      </c>
      <c r="E3" s="614" t="s">
        <v>467</v>
      </c>
      <c r="F3" s="615" t="s">
        <v>100</v>
      </c>
      <c r="G3" s="615" t="s">
        <v>146</v>
      </c>
      <c r="H3" s="615" t="s">
        <v>104</v>
      </c>
      <c r="I3" s="615" t="s">
        <v>101</v>
      </c>
      <c r="J3" s="615" t="s">
        <v>374</v>
      </c>
      <c r="K3" s="615" t="s">
        <v>353</v>
      </c>
      <c r="L3" s="374" t="s">
        <v>276</v>
      </c>
    </row>
    <row r="4" spans="1:14" ht="15.75" customHeight="1" x14ac:dyDescent="0.2">
      <c r="A4" s="612"/>
      <c r="B4" s="373"/>
      <c r="C4" s="652"/>
      <c r="D4" s="374"/>
      <c r="E4" s="374" t="s">
        <v>468</v>
      </c>
      <c r="F4" s="304" t="s">
        <v>130</v>
      </c>
      <c r="G4" s="304" t="s">
        <v>147</v>
      </c>
      <c r="H4" s="304" t="s">
        <v>154</v>
      </c>
      <c r="I4" s="304"/>
      <c r="J4" s="304" t="s">
        <v>375</v>
      </c>
      <c r="K4" s="304" t="s">
        <v>102</v>
      </c>
      <c r="L4" s="374"/>
    </row>
    <row r="5" spans="1:14" ht="15.75" customHeight="1" x14ac:dyDescent="0.2">
      <c r="A5" s="612"/>
      <c r="B5" s="380"/>
      <c r="C5" s="653"/>
      <c r="D5" s="618"/>
      <c r="E5" s="618" t="s">
        <v>177</v>
      </c>
      <c r="F5" s="617"/>
      <c r="G5" s="617"/>
      <c r="H5" s="617" t="s">
        <v>105</v>
      </c>
      <c r="I5" s="617"/>
      <c r="J5" s="617" t="s">
        <v>372</v>
      </c>
      <c r="K5" s="617"/>
      <c r="L5" s="619"/>
    </row>
    <row r="6" spans="1:14" s="632" customFormat="1" ht="15.75" customHeight="1" x14ac:dyDescent="0.2">
      <c r="A6" s="654" t="s">
        <v>19</v>
      </c>
      <c r="B6" s="655" t="s">
        <v>51</v>
      </c>
      <c r="C6" s="656">
        <f>'2. Drift.  intäkter'!E36</f>
        <v>15587</v>
      </c>
      <c r="D6" s="657">
        <v>2596</v>
      </c>
      <c r="E6" s="513">
        <v>4742</v>
      </c>
      <c r="F6" s="513">
        <v>1492</v>
      </c>
      <c r="G6" s="513">
        <v>44</v>
      </c>
      <c r="H6" s="513">
        <v>4892</v>
      </c>
      <c r="I6" s="513">
        <v>1085</v>
      </c>
      <c r="J6" s="513">
        <v>140</v>
      </c>
      <c r="K6" s="513">
        <v>483</v>
      </c>
      <c r="L6" s="644">
        <v>115</v>
      </c>
    </row>
    <row r="7" spans="1:14" ht="15.75" customHeight="1" x14ac:dyDescent="0.2">
      <c r="A7" s="658" t="s">
        <v>57</v>
      </c>
      <c r="B7" s="655" t="s">
        <v>355</v>
      </c>
      <c r="C7" s="659">
        <f>'2. Drift.  intäkter'!G36</f>
        <v>27960</v>
      </c>
      <c r="D7" s="499">
        <v>502</v>
      </c>
      <c r="E7" s="448">
        <v>28</v>
      </c>
      <c r="F7" s="448">
        <v>946</v>
      </c>
      <c r="G7" s="448">
        <v>332</v>
      </c>
      <c r="H7" s="448">
        <v>1579</v>
      </c>
      <c r="I7" s="448">
        <v>23892</v>
      </c>
      <c r="J7" s="448">
        <v>476</v>
      </c>
      <c r="K7" s="448">
        <v>20</v>
      </c>
      <c r="L7" s="448">
        <v>183</v>
      </c>
      <c r="M7" s="480"/>
    </row>
    <row r="8" spans="1:14" ht="15.75" customHeight="1" x14ac:dyDescent="0.2">
      <c r="A8" s="658" t="s">
        <v>74</v>
      </c>
      <c r="B8" s="660" t="s">
        <v>458</v>
      </c>
      <c r="C8" s="661">
        <f>'7. Spec kostnader'!C16</f>
        <v>16180</v>
      </c>
      <c r="D8" s="332">
        <v>1571</v>
      </c>
      <c r="E8" s="448">
        <v>983</v>
      </c>
      <c r="F8" s="448">
        <v>167</v>
      </c>
      <c r="G8" s="448">
        <v>359</v>
      </c>
      <c r="H8" s="448">
        <v>12209</v>
      </c>
      <c r="I8" s="448">
        <v>353</v>
      </c>
      <c r="J8" s="448">
        <v>77</v>
      </c>
      <c r="K8" s="448">
        <v>10</v>
      </c>
      <c r="L8" s="448">
        <v>448</v>
      </c>
      <c r="M8" s="662"/>
    </row>
    <row r="9" spans="1:14" ht="15.75" customHeight="1" thickBot="1" x14ac:dyDescent="0.25">
      <c r="A9" s="663" t="s">
        <v>249</v>
      </c>
      <c r="B9" s="664" t="s">
        <v>369</v>
      </c>
      <c r="C9" s="665">
        <f>SUM(D9:L9)</f>
        <v>5036</v>
      </c>
      <c r="D9" s="666">
        <v>15</v>
      </c>
      <c r="E9" s="526">
        <v>1</v>
      </c>
      <c r="F9" s="526">
        <v>3</v>
      </c>
      <c r="G9" s="526">
        <v>4</v>
      </c>
      <c r="H9" s="526">
        <v>4937</v>
      </c>
      <c r="I9" s="526">
        <v>54</v>
      </c>
      <c r="J9" s="526">
        <v>0</v>
      </c>
      <c r="K9" s="526">
        <v>0</v>
      </c>
      <c r="L9" s="667">
        <v>22</v>
      </c>
      <c r="M9" s="662"/>
      <c r="N9" s="632" t="str">
        <f>IF(M9&gt;M8,"Observera att däravbelopp större än huvudbelopp","")</f>
        <v/>
      </c>
    </row>
    <row r="10" spans="1:14" ht="15.75" customHeight="1" x14ac:dyDescent="0.2">
      <c r="A10" s="668"/>
      <c r="B10" s="252"/>
      <c r="C10" s="669"/>
      <c r="D10" s="669"/>
      <c r="E10" s="669"/>
      <c r="F10" s="669"/>
      <c r="G10" s="669"/>
      <c r="H10" s="669"/>
      <c r="I10" s="669"/>
      <c r="J10" s="669"/>
      <c r="K10" s="669"/>
      <c r="L10" s="670"/>
      <c r="M10" s="662"/>
      <c r="N10" s="632"/>
    </row>
    <row r="11" spans="1:14" ht="12.75" hidden="1" x14ac:dyDescent="0.2">
      <c r="A11" s="435" t="s">
        <v>300</v>
      </c>
    </row>
    <row r="12" spans="1:14" ht="12.75" hidden="1" x14ac:dyDescent="0.2">
      <c r="A12" s="435" t="s">
        <v>376</v>
      </c>
      <c r="B12" s="435" t="str">
        <f>"Försäljning av tjänster ("&amp;År-1&amp;")"</f>
        <v>Försäljning av tjänster (2023)</v>
      </c>
      <c r="C12" s="435">
        <v>14844</v>
      </c>
      <c r="D12" s="435">
        <v>2505</v>
      </c>
      <c r="E12" s="435">
        <v>4258</v>
      </c>
      <c r="F12" s="435">
        <v>1412</v>
      </c>
      <c r="G12" s="435">
        <v>50</v>
      </c>
      <c r="H12" s="435">
        <v>4818</v>
      </c>
      <c r="I12" s="435">
        <v>1087</v>
      </c>
      <c r="J12" s="435">
        <v>142</v>
      </c>
      <c r="K12" s="435">
        <v>467</v>
      </c>
      <c r="L12" s="435">
        <v>101</v>
      </c>
    </row>
    <row r="13" spans="1:14" ht="12.75" hidden="1" x14ac:dyDescent="0.2">
      <c r="A13" s="435" t="s">
        <v>297</v>
      </c>
      <c r="B13" s="435" t="str">
        <f>"Erhållna bidrag ("&amp;År-1&amp;")"</f>
        <v>Erhållna bidrag (2023)</v>
      </c>
      <c r="C13" s="435">
        <v>32147</v>
      </c>
      <c r="D13" s="435">
        <v>500</v>
      </c>
      <c r="E13" s="435">
        <v>29</v>
      </c>
      <c r="F13" s="435">
        <v>816</v>
      </c>
      <c r="G13" s="435">
        <v>318</v>
      </c>
      <c r="H13" s="435">
        <v>2527</v>
      </c>
      <c r="I13" s="435">
        <v>27355</v>
      </c>
      <c r="J13" s="435">
        <v>392</v>
      </c>
      <c r="K13" s="435">
        <v>7</v>
      </c>
      <c r="L13" s="435">
        <v>204</v>
      </c>
    </row>
    <row r="14" spans="1:14" ht="12.75" hidden="1" x14ac:dyDescent="0.2">
      <c r="A14" s="435" t="s">
        <v>298</v>
      </c>
      <c r="B14" s="435" t="str">
        <f>"Verksamhetsanknutna tjänster ("&amp;År-1&amp;")"</f>
        <v>Verksamhetsanknutna tjänster (2023)</v>
      </c>
      <c r="C14" s="435">
        <v>19006</v>
      </c>
      <c r="D14" s="435">
        <v>1493</v>
      </c>
      <c r="E14" s="435">
        <v>663</v>
      </c>
      <c r="F14" s="435">
        <v>184</v>
      </c>
      <c r="G14" s="435">
        <v>240</v>
      </c>
      <c r="H14" s="435">
        <v>15535</v>
      </c>
      <c r="I14" s="435">
        <v>363</v>
      </c>
      <c r="J14" s="435">
        <v>67</v>
      </c>
      <c r="K14" s="435">
        <v>8</v>
      </c>
      <c r="L14" s="435">
        <v>452</v>
      </c>
    </row>
    <row r="15" spans="1:14" ht="12.75" hidden="1" x14ac:dyDescent="0.2">
      <c r="A15" s="435" t="s">
        <v>299</v>
      </c>
      <c r="B15" s="435" t="str">
        <f>"   därav inhyrd personal  ("&amp;År-1&amp;")"</f>
        <v xml:space="preserve">   därav inhyrd personal  (2023)</v>
      </c>
      <c r="C15" s="435">
        <v>8024</v>
      </c>
      <c r="D15" s="435">
        <v>13</v>
      </c>
      <c r="E15" s="435">
        <v>4</v>
      </c>
      <c r="F15" s="435">
        <v>4</v>
      </c>
      <c r="G15" s="435">
        <v>0</v>
      </c>
      <c r="H15" s="435">
        <v>7930</v>
      </c>
      <c r="I15" s="435">
        <v>43</v>
      </c>
      <c r="J15" s="435">
        <v>0</v>
      </c>
      <c r="K15" s="435">
        <v>0</v>
      </c>
      <c r="L15" s="435">
        <v>30</v>
      </c>
    </row>
    <row r="16" spans="1:14" ht="12.75" hidden="1" x14ac:dyDescent="0.2">
      <c r="A16" s="435" t="s">
        <v>377</v>
      </c>
      <c r="B16" s="435" t="str">
        <f>"Försäljning av tjänster (förändring "&amp;År-1&amp;-År&amp;")"</f>
        <v>Försäljning av tjänster (förändring 2023-2024)</v>
      </c>
      <c r="C16" s="435">
        <f>C6-C12</f>
        <v>743</v>
      </c>
      <c r="D16" s="435">
        <f t="shared" ref="D16:L16" si="0">D6-D12</f>
        <v>91</v>
      </c>
      <c r="E16" s="435">
        <f t="shared" si="0"/>
        <v>484</v>
      </c>
      <c r="F16" s="435">
        <f t="shared" si="0"/>
        <v>80</v>
      </c>
      <c r="G16" s="435">
        <f t="shared" si="0"/>
        <v>-6</v>
      </c>
      <c r="H16" s="435">
        <f t="shared" si="0"/>
        <v>74</v>
      </c>
      <c r="I16" s="435">
        <f t="shared" si="0"/>
        <v>-2</v>
      </c>
      <c r="J16" s="435">
        <f t="shared" si="0"/>
        <v>-2</v>
      </c>
      <c r="K16" s="435">
        <f t="shared" si="0"/>
        <v>16</v>
      </c>
      <c r="L16" s="435">
        <f t="shared" si="0"/>
        <v>14</v>
      </c>
    </row>
    <row r="17" spans="1:12" ht="12.75" hidden="1" x14ac:dyDescent="0.2">
      <c r="A17" s="435" t="s">
        <v>378</v>
      </c>
      <c r="B17" s="435" t="str">
        <f>"Erhållna bidrag (förändring "&amp;År-1&amp;-År&amp;")"</f>
        <v>Erhållna bidrag (förändring 2023-2024)</v>
      </c>
      <c r="C17" s="435">
        <f t="shared" ref="C17:L19" si="1">C7-C13</f>
        <v>-4187</v>
      </c>
      <c r="D17" s="435">
        <f t="shared" si="1"/>
        <v>2</v>
      </c>
      <c r="E17" s="435">
        <f t="shared" si="1"/>
        <v>-1</v>
      </c>
      <c r="F17" s="435">
        <f t="shared" si="1"/>
        <v>130</v>
      </c>
      <c r="G17" s="435">
        <f t="shared" si="1"/>
        <v>14</v>
      </c>
      <c r="H17" s="435">
        <f t="shared" si="1"/>
        <v>-948</v>
      </c>
      <c r="I17" s="435">
        <f t="shared" si="1"/>
        <v>-3463</v>
      </c>
      <c r="J17" s="435">
        <f t="shared" si="1"/>
        <v>84</v>
      </c>
      <c r="K17" s="435">
        <f t="shared" si="1"/>
        <v>13</v>
      </c>
      <c r="L17" s="435">
        <f t="shared" si="1"/>
        <v>-21</v>
      </c>
    </row>
    <row r="18" spans="1:12" ht="12.75" hidden="1" x14ac:dyDescent="0.2">
      <c r="A18" s="435" t="s">
        <v>301</v>
      </c>
      <c r="B18" s="435" t="str">
        <f>"Verksamhetsanknutna tjänster (förändring "&amp;År-1&amp;-År&amp;")"</f>
        <v>Verksamhetsanknutna tjänster (förändring 2023-2024)</v>
      </c>
      <c r="C18" s="435">
        <f>C8-C14</f>
        <v>-2826</v>
      </c>
      <c r="D18" s="435">
        <f t="shared" ref="D18:L18" si="2">D8-D14</f>
        <v>78</v>
      </c>
      <c r="E18" s="435">
        <f t="shared" si="2"/>
        <v>320</v>
      </c>
      <c r="F18" s="435">
        <f t="shared" si="2"/>
        <v>-17</v>
      </c>
      <c r="G18" s="435">
        <f t="shared" si="2"/>
        <v>119</v>
      </c>
      <c r="H18" s="435">
        <f t="shared" si="2"/>
        <v>-3326</v>
      </c>
      <c r="I18" s="435">
        <f t="shared" si="2"/>
        <v>-10</v>
      </c>
      <c r="J18" s="435">
        <f t="shared" si="2"/>
        <v>10</v>
      </c>
      <c r="K18" s="435">
        <f t="shared" si="2"/>
        <v>2</v>
      </c>
      <c r="L18" s="435">
        <f t="shared" si="2"/>
        <v>-4</v>
      </c>
    </row>
    <row r="19" spans="1:12" ht="12.75" hidden="1" x14ac:dyDescent="0.2">
      <c r="A19" s="435" t="s">
        <v>302</v>
      </c>
      <c r="B19" s="435" t="str">
        <f>"   därav inhyrd personal (förändring "&amp;År-1&amp;-År&amp;")"</f>
        <v xml:space="preserve">   därav inhyrd personal (förändring 2023-2024)</v>
      </c>
      <c r="C19" s="435">
        <f t="shared" si="1"/>
        <v>-2988</v>
      </c>
      <c r="D19" s="435">
        <f t="shared" si="1"/>
        <v>2</v>
      </c>
      <c r="E19" s="435">
        <f t="shared" si="1"/>
        <v>-3</v>
      </c>
      <c r="F19" s="435">
        <f t="shared" si="1"/>
        <v>-1</v>
      </c>
      <c r="G19" s="435">
        <f t="shared" si="1"/>
        <v>4</v>
      </c>
      <c r="H19" s="435">
        <f t="shared" si="1"/>
        <v>-2993</v>
      </c>
      <c r="I19" s="435">
        <f t="shared" si="1"/>
        <v>11</v>
      </c>
      <c r="J19" s="435">
        <f t="shared" si="1"/>
        <v>0</v>
      </c>
      <c r="K19" s="435">
        <f t="shared" si="1"/>
        <v>0</v>
      </c>
      <c r="L19" s="435">
        <f t="shared" si="1"/>
        <v>-8</v>
      </c>
    </row>
    <row r="20" spans="1:12" ht="12.75" hidden="1" x14ac:dyDescent="0.2"/>
    <row r="21" spans="1:12" ht="12.75" hidden="1" x14ac:dyDescent="0.2"/>
    <row r="22" spans="1:12" ht="12.75" hidden="1" x14ac:dyDescent="0.2"/>
    <row r="23" spans="1:12" ht="12.75" hidden="1" x14ac:dyDescent="0.2"/>
    <row r="24" spans="1:12" ht="12.75" hidden="1" x14ac:dyDescent="0.2"/>
    <row r="25" spans="1:12" ht="12.75" hidden="1" x14ac:dyDescent="0.2"/>
    <row r="26" spans="1:12" ht="12.75" hidden="1" x14ac:dyDescent="0.2"/>
    <row r="27" spans="1:12" ht="12.75" hidden="1" x14ac:dyDescent="0.2"/>
    <row r="28" spans="1:12" ht="12.75" hidden="1" x14ac:dyDescent="0.2"/>
    <row r="29" spans="1:12" ht="12.75" hidden="1" x14ac:dyDescent="0.2"/>
    <row r="30" spans="1:12" ht="12.75" hidden="1" x14ac:dyDescent="0.2"/>
    <row r="31" spans="1:12" ht="12.75" hidden="1" x14ac:dyDescent="0.2"/>
    <row r="32" spans="1:12" ht="12.75" hidden="1" x14ac:dyDescent="0.2"/>
    <row r="33" s="435" customFormat="1" ht="12.75" hidden="1" x14ac:dyDescent="0.2"/>
    <row r="34" s="435" customFormat="1" ht="12.75" hidden="1" x14ac:dyDescent="0.2"/>
    <row r="35" s="435" customFormat="1" ht="12.75" hidden="1" x14ac:dyDescent="0.2"/>
  </sheetData>
  <sheetProtection algorithmName="SHA-512" hashValue="2cD4zk/z51pkaMeNPK3X7gOF8Rby30ZNL4x/7qyzXtMxDC9POq6khHeecZOHEql1Elp61muoUoLvqOsxslsy4Q==" saltValue="qeJpecmdqLzegaDw3XqH5Q==" spinCount="100000" sheet="1" objects="1" scenarios="1"/>
  <phoneticPr fontId="0" type="noConversion"/>
  <conditionalFormatting sqref="A6:A8">
    <cfRule type="cellIs" dxfId="2" priority="3" stopIfTrue="1" operator="lessThan">
      <formula>-1</formula>
    </cfRule>
  </conditionalFormatting>
  <conditionalFormatting sqref="D6:L8">
    <cfRule type="cellIs" dxfId="1" priority="2" stopIfTrue="1" operator="lessThan">
      <formula>-1</formula>
    </cfRule>
  </conditionalFormatting>
  <conditionalFormatting sqref="D9:L9">
    <cfRule type="expression" dxfId="0" priority="1" stopIfTrue="1">
      <formula>IF(AND(D9&gt;D8),"sant","falskt")</formula>
    </cfRule>
  </conditionalFormatting>
  <dataValidations count="1">
    <dataValidation type="decimal" allowBlank="1" showErrorMessage="1" error="Endast tal får anges!" sqref="D6:L10 C10" xr:uid="{00000000-0002-0000-0B00-000000000000}">
      <formula1>-99999</formula1>
      <formula2>999999</formula2>
    </dataValidation>
  </dataValidations>
  <pageMargins left="0.2" right="0.2" top="0.84" bottom="0.35" header="0.35" footer="0.2"/>
  <pageSetup paperSize="9" scale="83" orientation="landscape" r:id="rId1"/>
  <headerFooter alignWithMargins="0">
    <oddHeader>&amp;L&amp;9Statistiska centralbyrån
Offentlig ekonomi
701 89 Örebro&amp;R&amp;9&amp;D</oddHeader>
    <oddFooter>&amp;R&amp;P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E10"/>
  <sheetViews>
    <sheetView workbookViewId="0">
      <selection activeCell="A3" sqref="A3"/>
    </sheetView>
  </sheetViews>
  <sheetFormatPr defaultRowHeight="12.75" x14ac:dyDescent="0.2"/>
  <cols>
    <col min="1" max="1" width="13.42578125" customWidth="1"/>
    <col min="2" max="2" width="19.5703125" bestFit="1" customWidth="1"/>
  </cols>
  <sheetData>
    <row r="1" spans="1:5" x14ac:dyDescent="0.2">
      <c r="A1" s="11">
        <f>'1. Nettokostnader'!H67</f>
        <v>0</v>
      </c>
      <c r="B1" t="s">
        <v>431</v>
      </c>
      <c r="C1" t="e">
        <f>IF(AND(A1&lt;&gt;"",D1=0,E1=0), A1,"")</f>
        <v>#REF!</v>
      </c>
      <c r="D1" t="e">
        <f>kom_1_jamf</f>
        <v>#REF!</v>
      </c>
      <c r="E1" t="e">
        <f>kom_1_reg</f>
        <v>#REF!</v>
      </c>
    </row>
    <row r="2" spans="1:5" x14ac:dyDescent="0.2">
      <c r="A2" s="11">
        <f>'1. Nettokostnader'!H68</f>
        <v>0</v>
      </c>
      <c r="B2" t="s">
        <v>431</v>
      </c>
      <c r="C2" t="e">
        <f>IF(AND(A2&lt;&gt;"",D2=0,E2=0), A2,"")</f>
        <v>#REF!</v>
      </c>
      <c r="D2" t="e">
        <f>kom_1_jamf</f>
        <v>#REF!</v>
      </c>
      <c r="E2" t="e">
        <f>kom_1_reg</f>
        <v>#REF!</v>
      </c>
    </row>
    <row r="3" spans="1:5" x14ac:dyDescent="0.2">
      <c r="A3" s="11">
        <f>'1. Nettokostnader'!H69</f>
        <v>0</v>
      </c>
      <c r="B3" t="s">
        <v>432</v>
      </c>
      <c r="C3" t="e">
        <f t="shared" ref="C3:C10" si="0">IF(AND(A3&lt;&gt;"",D3=0,E3=0), A3,"")</f>
        <v>#REF!</v>
      </c>
      <c r="D3" t="e">
        <f>kom_1_jamf</f>
        <v>#REF!</v>
      </c>
      <c r="E3" t="e">
        <f>kom_1_reg</f>
        <v>#REF!</v>
      </c>
    </row>
    <row r="4" spans="1:5" x14ac:dyDescent="0.2">
      <c r="A4">
        <f>'1. Nettokostnader'!H70</f>
        <v>0</v>
      </c>
      <c r="B4" t="s">
        <v>433</v>
      </c>
      <c r="C4" t="e">
        <f t="shared" si="0"/>
        <v>#REF!</v>
      </c>
      <c r="D4" t="e">
        <f>kom_1_jamf</f>
        <v>#REF!</v>
      </c>
      <c r="E4" t="e">
        <f>kom_1_reg</f>
        <v>#REF!</v>
      </c>
    </row>
    <row r="5" spans="1:5" x14ac:dyDescent="0.2">
      <c r="A5">
        <f>'1. Nettokostnader'!E64</f>
        <v>0</v>
      </c>
      <c r="B5" t="s">
        <v>434</v>
      </c>
      <c r="C5" t="e">
        <f t="shared" si="0"/>
        <v>#REF!</v>
      </c>
      <c r="D5" t="e">
        <f>kom_1_jamf</f>
        <v>#REF!</v>
      </c>
      <c r="E5" t="e">
        <f>kom_1_reg</f>
        <v>#REF!</v>
      </c>
    </row>
    <row r="6" spans="1:5" x14ac:dyDescent="0.2">
      <c r="A6" t="e">
        <f>'2. Drift.  intäkter'!#REF!</f>
        <v>#REF!</v>
      </c>
      <c r="B6" t="s">
        <v>435</v>
      </c>
      <c r="C6" t="e">
        <f t="shared" si="0"/>
        <v>#REF!</v>
      </c>
      <c r="D6">
        <f>kom_2_jamf</f>
        <v>0</v>
      </c>
      <c r="E6">
        <f>kom_2_reg</f>
        <v>0</v>
      </c>
    </row>
    <row r="7" spans="1:5" x14ac:dyDescent="0.2">
      <c r="A7" s="11" t="e">
        <f>'2. Drift.  intäkter'!#REF!</f>
        <v>#REF!</v>
      </c>
      <c r="B7" t="s">
        <v>436</v>
      </c>
      <c r="C7" t="e">
        <f t="shared" si="0"/>
        <v>#REF!</v>
      </c>
      <c r="D7">
        <f>kom_2_jamf</f>
        <v>0</v>
      </c>
      <c r="E7">
        <f>kom_2_reg</f>
        <v>0</v>
      </c>
    </row>
    <row r="8" spans="1:5" x14ac:dyDescent="0.2">
      <c r="A8" t="e">
        <f>'3. Drift. kostnader'!#REF!</f>
        <v>#REF!</v>
      </c>
      <c r="B8" t="s">
        <v>437</v>
      </c>
      <c r="C8" t="e">
        <f t="shared" si="0"/>
        <v>#REF!</v>
      </c>
      <c r="D8">
        <f>kom_2_jamf</f>
        <v>0</v>
      </c>
      <c r="E8">
        <f>kom_2_reg</f>
        <v>0</v>
      </c>
    </row>
    <row r="9" spans="1:5" x14ac:dyDescent="0.2">
      <c r="A9" t="e">
        <f>'3. Drift. kostnader'!#REF!</f>
        <v>#REF!</v>
      </c>
      <c r="B9" t="s">
        <v>438</v>
      </c>
      <c r="C9" t="e">
        <f t="shared" si="0"/>
        <v>#REF!</v>
      </c>
      <c r="D9">
        <f>kom_2_jamf</f>
        <v>0</v>
      </c>
      <c r="E9">
        <f>kom_2_reg</f>
        <v>0</v>
      </c>
    </row>
    <row r="10" spans="1:5" x14ac:dyDescent="0.2">
      <c r="A10" t="e">
        <f>'5. Investeringar'!#REF!</f>
        <v>#REF!</v>
      </c>
      <c r="B10" t="s">
        <v>439</v>
      </c>
      <c r="C10" t="e">
        <f t="shared" si="0"/>
        <v>#REF!</v>
      </c>
      <c r="D10" t="e">
        <f>kom_5</f>
        <v>#REF!</v>
      </c>
      <c r="E10" t="e">
        <f>kom_5</f>
        <v>#REF!</v>
      </c>
    </row>
  </sheetData>
  <sheetProtection algorithmName="SHA-512" hashValue="Q0YZ4XmEXAjZIomGHhgKa+zYzdrZM9+TpRLYgBSdMXuEpJPSs4Q/oq/vVyMYkatrxFtH+ccwgrS163zOGV7jFQ==" saltValue="D62IFSHQHGQo34QVLXtw2g==" spinCount="100000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B2DAE4-05AD-4606-92E6-F9E9EDE030A1}">
  <dimension ref="A1:S105"/>
  <sheetViews>
    <sheetView zoomScaleNormal="100" workbookViewId="0"/>
  </sheetViews>
  <sheetFormatPr defaultColWidth="10.42578125" defaultRowHeight="12.75" zeroHeight="1" x14ac:dyDescent="0.2"/>
  <cols>
    <col min="1" max="1" width="53.85546875" style="14" customWidth="1"/>
    <col min="2" max="2" width="14.5703125" style="14" customWidth="1"/>
    <col min="3" max="3" width="12" style="14" customWidth="1"/>
    <col min="4" max="4" width="12.42578125" style="14" customWidth="1"/>
    <col min="5" max="5" width="8.5703125" style="14" hidden="1" customWidth="1"/>
    <col min="6" max="6" width="14.140625" style="14" customWidth="1"/>
    <col min="7" max="7" width="18.5703125" style="14" customWidth="1"/>
    <col min="8" max="8" width="10.42578125" style="14"/>
    <col min="9" max="9" width="16.5703125" style="14" customWidth="1"/>
    <col min="10" max="16384" width="10.42578125" style="14"/>
  </cols>
  <sheetData>
    <row r="1" spans="1:7" ht="20.25" x14ac:dyDescent="0.3">
      <c r="A1" s="12" t="s">
        <v>508</v>
      </c>
      <c r="B1" s="12"/>
      <c r="C1" s="12"/>
      <c r="D1" s="12"/>
      <c r="E1" s="13"/>
    </row>
    <row r="2" spans="1:7" s="20" customFormat="1" x14ac:dyDescent="0.2">
      <c r="A2" s="15"/>
      <c r="B2" s="15"/>
      <c r="C2" s="16"/>
      <c r="D2" s="15"/>
      <c r="E2" s="17"/>
      <c r="F2" s="18"/>
      <c r="G2" s="19"/>
    </row>
    <row r="3" spans="1:7" s="20" customFormat="1" ht="20.25" x14ac:dyDescent="0.3">
      <c r="A3" s="21" t="s">
        <v>509</v>
      </c>
      <c r="B3" s="22"/>
      <c r="C3" s="23"/>
      <c r="D3" s="24"/>
      <c r="E3" s="17"/>
      <c r="F3" s="18"/>
      <c r="G3" s="19"/>
    </row>
    <row r="4" spans="1:7" s="27" customFormat="1" x14ac:dyDescent="0.2">
      <c r="A4" s="25"/>
      <c r="B4" s="17"/>
      <c r="C4" s="26"/>
      <c r="D4" s="17"/>
      <c r="E4" s="17"/>
      <c r="F4" s="14"/>
      <c r="G4" s="14"/>
    </row>
    <row r="5" spans="1:7" s="27" customFormat="1" ht="38.25" customHeight="1" x14ac:dyDescent="0.2">
      <c r="A5" s="28"/>
      <c r="B5" s="29" t="s">
        <v>510</v>
      </c>
      <c r="C5" s="223" t="s">
        <v>511</v>
      </c>
      <c r="D5" s="224" t="s">
        <v>512</v>
      </c>
      <c r="E5" s="25"/>
      <c r="F5" s="30"/>
      <c r="G5" s="14"/>
    </row>
    <row r="6" spans="1:7" s="19" customFormat="1" ht="15.75" customHeight="1" x14ac:dyDescent="0.2">
      <c r="A6" s="31" t="s">
        <v>513</v>
      </c>
      <c r="B6" s="32" t="s">
        <v>514</v>
      </c>
      <c r="C6" s="33">
        <v>87350</v>
      </c>
      <c r="D6" s="34">
        <v>108448</v>
      </c>
      <c r="E6" s="35" t="s">
        <v>139</v>
      </c>
      <c r="F6" s="14"/>
      <c r="G6" s="14"/>
    </row>
    <row r="7" spans="1:7" s="19" customFormat="1" x14ac:dyDescent="0.2">
      <c r="A7" s="36" t="s">
        <v>515</v>
      </c>
      <c r="B7" s="37" t="s">
        <v>516</v>
      </c>
      <c r="C7" s="33">
        <v>-502469</v>
      </c>
      <c r="D7" s="34">
        <v>-516022</v>
      </c>
      <c r="E7" s="35" t="s">
        <v>517</v>
      </c>
      <c r="F7" s="14"/>
      <c r="G7" s="14"/>
    </row>
    <row r="8" spans="1:7" s="19" customFormat="1" x14ac:dyDescent="0.2">
      <c r="A8" s="36" t="s">
        <v>518</v>
      </c>
      <c r="B8" s="37">
        <v>79</v>
      </c>
      <c r="C8" s="33">
        <v>-15857</v>
      </c>
      <c r="D8" s="34">
        <v>-20956</v>
      </c>
      <c r="E8" s="35">
        <v>77</v>
      </c>
      <c r="F8" s="38"/>
      <c r="G8" s="14"/>
    </row>
    <row r="9" spans="1:7" s="19" customFormat="1" ht="12" x14ac:dyDescent="0.2">
      <c r="A9" s="39" t="s">
        <v>519</v>
      </c>
      <c r="B9" s="40"/>
      <c r="C9" s="129">
        <v>-430976</v>
      </c>
      <c r="D9" s="103">
        <v>-428530</v>
      </c>
      <c r="E9" s="35" t="s">
        <v>520</v>
      </c>
    </row>
    <row r="10" spans="1:7" s="19" customFormat="1" ht="12" x14ac:dyDescent="0.2">
      <c r="A10" s="36" t="s">
        <v>521</v>
      </c>
      <c r="B10" s="37">
        <v>80</v>
      </c>
      <c r="C10" s="33">
        <v>333325</v>
      </c>
      <c r="D10" s="34">
        <v>333325</v>
      </c>
      <c r="E10" s="35">
        <v>80</v>
      </c>
    </row>
    <row r="11" spans="1:7" s="19" customFormat="1" ht="12" x14ac:dyDescent="0.2">
      <c r="A11" s="36" t="s">
        <v>522</v>
      </c>
      <c r="B11" s="37" t="s">
        <v>523</v>
      </c>
      <c r="C11" s="33">
        <v>94919</v>
      </c>
      <c r="D11" s="34">
        <v>95162</v>
      </c>
      <c r="E11" s="35" t="s">
        <v>524</v>
      </c>
    </row>
    <row r="12" spans="1:7" s="19" customFormat="1" ht="12" x14ac:dyDescent="0.2">
      <c r="A12" s="39" t="s">
        <v>525</v>
      </c>
      <c r="B12" s="37"/>
      <c r="C12" s="129">
        <v>-2732</v>
      </c>
      <c r="D12" s="103">
        <v>-43</v>
      </c>
      <c r="E12" s="35">
        <v>84</v>
      </c>
    </row>
    <row r="13" spans="1:7" s="19" customFormat="1" ht="12" x14ac:dyDescent="0.2">
      <c r="A13" s="36" t="s">
        <v>526</v>
      </c>
      <c r="B13" s="37">
        <v>84</v>
      </c>
      <c r="C13" s="33">
        <v>15023</v>
      </c>
      <c r="D13" s="34">
        <v>13607</v>
      </c>
      <c r="E13" s="35">
        <v>85</v>
      </c>
    </row>
    <row r="14" spans="1:7" s="19" customFormat="1" ht="12" x14ac:dyDescent="0.2">
      <c r="A14" s="36" t="s">
        <v>527</v>
      </c>
      <c r="B14" s="37">
        <v>85</v>
      </c>
      <c r="C14" s="33">
        <v>-21912</v>
      </c>
      <c r="D14" s="34">
        <v>-22869</v>
      </c>
      <c r="E14" s="35" t="s">
        <v>528</v>
      </c>
    </row>
    <row r="15" spans="1:7" s="19" customFormat="1" ht="12" x14ac:dyDescent="0.2">
      <c r="A15" s="39" t="s">
        <v>529</v>
      </c>
      <c r="B15" s="37"/>
      <c r="C15" s="129">
        <v>-9621</v>
      </c>
      <c r="D15" s="103">
        <v>-9305</v>
      </c>
      <c r="E15" s="35">
        <v>87</v>
      </c>
    </row>
    <row r="16" spans="1:7" s="19" customFormat="1" ht="12" x14ac:dyDescent="0.2">
      <c r="A16" s="36" t="s">
        <v>530</v>
      </c>
      <c r="B16" s="37" t="s">
        <v>531</v>
      </c>
      <c r="C16" s="33">
        <v>0</v>
      </c>
      <c r="D16" s="34">
        <v>0</v>
      </c>
      <c r="E16" s="35">
        <v>88</v>
      </c>
    </row>
    <row r="17" spans="1:7" s="19" customFormat="1" x14ac:dyDescent="0.2">
      <c r="A17" s="41" t="s">
        <v>532</v>
      </c>
      <c r="B17" s="42">
        <v>89</v>
      </c>
      <c r="C17" s="222">
        <v>-9621</v>
      </c>
      <c r="D17" s="221">
        <v>-9305</v>
      </c>
      <c r="E17" s="43"/>
      <c r="F17" s="44"/>
      <c r="G17" s="44"/>
    </row>
    <row r="18" spans="1:7" s="19" customFormat="1" x14ac:dyDescent="0.2">
      <c r="A18" s="43"/>
      <c r="B18" s="45"/>
      <c r="C18" s="46"/>
      <c r="D18" s="46"/>
      <c r="E18" s="43"/>
      <c r="F18" s="14"/>
      <c r="G18" s="14"/>
    </row>
    <row r="19" spans="1:7" s="19" customFormat="1" ht="15.75" x14ac:dyDescent="0.2">
      <c r="A19" s="47" t="s">
        <v>533</v>
      </c>
      <c r="B19" s="48"/>
      <c r="C19" s="49"/>
      <c r="D19" s="46"/>
      <c r="E19" s="43"/>
      <c r="F19" s="14"/>
      <c r="G19" s="14"/>
    </row>
    <row r="20" spans="1:7" s="19" customFormat="1" x14ac:dyDescent="0.2">
      <c r="A20" s="50" t="s">
        <v>534</v>
      </c>
      <c r="B20" s="51" t="s">
        <v>514</v>
      </c>
      <c r="C20" s="52">
        <v>263</v>
      </c>
      <c r="D20" s="46"/>
      <c r="E20" s="43"/>
      <c r="F20" s="14"/>
      <c r="G20" s="14"/>
    </row>
    <row r="21" spans="1:7" s="19" customFormat="1" x14ac:dyDescent="0.2">
      <c r="A21" s="53" t="s">
        <v>535</v>
      </c>
      <c r="B21" s="37" t="s">
        <v>516</v>
      </c>
      <c r="C21" s="34">
        <v>362</v>
      </c>
      <c r="D21" s="46"/>
      <c r="E21" s="43"/>
      <c r="F21" s="14"/>
      <c r="G21" s="14"/>
    </row>
    <row r="22" spans="1:7" s="19" customFormat="1" x14ac:dyDescent="0.2">
      <c r="A22" s="53" t="s">
        <v>536</v>
      </c>
      <c r="B22" s="37">
        <v>79</v>
      </c>
      <c r="C22" s="34">
        <v>0</v>
      </c>
      <c r="D22" s="46"/>
      <c r="E22" s="43"/>
      <c r="F22" s="14"/>
      <c r="G22" s="14"/>
    </row>
    <row r="23" spans="1:7" s="19" customFormat="1" x14ac:dyDescent="0.2">
      <c r="A23" s="53" t="s">
        <v>537</v>
      </c>
      <c r="B23" s="226">
        <v>84</v>
      </c>
      <c r="C23" s="34">
        <v>2239</v>
      </c>
      <c r="D23" s="46"/>
      <c r="E23" s="43"/>
      <c r="F23" s="14"/>
      <c r="G23" s="14"/>
    </row>
    <row r="24" spans="1:7" s="19" customFormat="1" ht="11.25" customHeight="1" x14ac:dyDescent="0.2">
      <c r="A24" s="54" t="s">
        <v>538</v>
      </c>
      <c r="B24" s="42">
        <v>85</v>
      </c>
      <c r="C24" s="186">
        <v>221</v>
      </c>
      <c r="D24" s="55"/>
      <c r="E24" s="43"/>
      <c r="F24" s="14"/>
      <c r="G24" s="14"/>
    </row>
    <row r="25" spans="1:7" s="19" customFormat="1" x14ac:dyDescent="0.2">
      <c r="D25" s="56"/>
      <c r="E25" s="43">
        <v>442</v>
      </c>
      <c r="F25" s="14"/>
      <c r="G25" s="14"/>
    </row>
    <row r="26" spans="1:7" s="19" customFormat="1" ht="15.75" x14ac:dyDescent="0.25">
      <c r="A26" s="57" t="s">
        <v>539</v>
      </c>
      <c r="B26" s="58"/>
      <c r="E26" s="43">
        <v>445</v>
      </c>
      <c r="F26" s="14"/>
      <c r="G26" s="14"/>
    </row>
    <row r="27" spans="1:7" s="19" customFormat="1" x14ac:dyDescent="0.2">
      <c r="A27" s="59" t="s">
        <v>540</v>
      </c>
      <c r="B27" s="60">
        <v>445</v>
      </c>
      <c r="C27" s="52">
        <v>-4149</v>
      </c>
      <c r="D27" s="56"/>
      <c r="E27" s="43">
        <v>8591</v>
      </c>
      <c r="F27" s="14"/>
      <c r="G27" s="14"/>
    </row>
    <row r="28" spans="1:7" s="19" customFormat="1" x14ac:dyDescent="0.2">
      <c r="A28" s="59" t="s">
        <v>541</v>
      </c>
      <c r="B28" s="225">
        <v>446</v>
      </c>
      <c r="C28" s="34">
        <v>-7631</v>
      </c>
      <c r="E28" s="43">
        <v>8592</v>
      </c>
      <c r="F28" s="14"/>
      <c r="G28" s="14"/>
    </row>
    <row r="29" spans="1:7" s="19" customFormat="1" x14ac:dyDescent="0.2">
      <c r="A29" s="59" t="s">
        <v>542</v>
      </c>
      <c r="B29" s="61">
        <v>8591</v>
      </c>
      <c r="C29" s="34">
        <v>-14791</v>
      </c>
      <c r="D29" s="62">
        <v>-16025</v>
      </c>
      <c r="E29" s="43"/>
      <c r="F29" s="14"/>
      <c r="G29" s="14"/>
    </row>
    <row r="30" spans="1:7" s="19" customFormat="1" ht="11.25" customHeight="1" x14ac:dyDescent="0.2">
      <c r="A30" s="63" t="s">
        <v>543</v>
      </c>
      <c r="B30" s="64">
        <v>8592</v>
      </c>
      <c r="C30" s="186">
        <v>-3588</v>
      </c>
      <c r="D30" s="220">
        <v>-3892</v>
      </c>
      <c r="E30" s="43"/>
      <c r="F30" s="14"/>
      <c r="G30" s="14"/>
    </row>
    <row r="31" spans="1:7" s="19" customFormat="1" x14ac:dyDescent="0.2">
      <c r="A31" s="43"/>
      <c r="B31" s="17"/>
      <c r="C31" s="56"/>
      <c r="D31" s="46"/>
      <c r="E31" s="43">
        <v>801</v>
      </c>
      <c r="F31" s="14"/>
      <c r="G31" s="14"/>
    </row>
    <row r="32" spans="1:7" s="19" customFormat="1" ht="15.75" x14ac:dyDescent="0.25">
      <c r="A32" s="65" t="s">
        <v>544</v>
      </c>
      <c r="D32" s="46"/>
      <c r="E32" s="43">
        <v>802</v>
      </c>
      <c r="F32" s="14"/>
      <c r="G32" s="14"/>
    </row>
    <row r="33" spans="1:8" s="19" customFormat="1" x14ac:dyDescent="0.2">
      <c r="A33" s="50" t="s">
        <v>545</v>
      </c>
      <c r="B33" s="66">
        <v>801</v>
      </c>
      <c r="C33" s="52">
        <v>333599</v>
      </c>
      <c r="D33" s="46"/>
      <c r="E33" s="43"/>
      <c r="F33" s="14"/>
      <c r="G33" s="14"/>
    </row>
    <row r="34" spans="1:8" s="19" customFormat="1" x14ac:dyDescent="0.2">
      <c r="A34" s="53" t="s">
        <v>546</v>
      </c>
      <c r="B34" s="67">
        <v>802</v>
      </c>
      <c r="C34" s="34">
        <v>1125</v>
      </c>
      <c r="D34" s="68"/>
      <c r="E34" s="43"/>
      <c r="F34" s="14"/>
      <c r="G34" s="14"/>
    </row>
    <row r="35" spans="1:8" s="19" customFormat="1" x14ac:dyDescent="0.2">
      <c r="A35" s="69" t="s">
        <v>547</v>
      </c>
      <c r="B35" s="70">
        <v>803</v>
      </c>
      <c r="C35" s="34">
        <v>-1399</v>
      </c>
      <c r="D35" s="71"/>
      <c r="E35" s="43"/>
      <c r="F35" s="14"/>
      <c r="G35" s="14"/>
    </row>
    <row r="36" spans="1:8" s="19" customFormat="1" ht="12.75" customHeight="1" x14ac:dyDescent="0.2">
      <c r="A36" s="72" t="s">
        <v>548</v>
      </c>
      <c r="B36" s="73"/>
      <c r="C36" s="229">
        <v>333325</v>
      </c>
      <c r="D36" s="68"/>
      <c r="E36" s="43"/>
      <c r="F36" s="44"/>
      <c r="G36" s="14"/>
    </row>
    <row r="37" spans="1:8" s="19" customFormat="1" x14ac:dyDescent="0.2">
      <c r="A37" s="43"/>
      <c r="B37" s="74"/>
      <c r="C37" s="71"/>
      <c r="D37" s="46"/>
      <c r="E37" s="43"/>
      <c r="F37" s="14"/>
      <c r="G37" s="14"/>
    </row>
    <row r="38" spans="1:8" s="19" customFormat="1" ht="15.75" x14ac:dyDescent="0.25">
      <c r="A38" s="65" t="s">
        <v>549</v>
      </c>
      <c r="D38" s="46"/>
      <c r="E38" s="43"/>
      <c r="F38" s="14"/>
      <c r="G38" s="14"/>
    </row>
    <row r="39" spans="1:8" s="19" customFormat="1" x14ac:dyDescent="0.2">
      <c r="A39" s="50" t="s">
        <v>550</v>
      </c>
      <c r="B39" s="66">
        <v>821</v>
      </c>
      <c r="C39" s="52">
        <v>43482</v>
      </c>
      <c r="D39" s="46"/>
      <c r="E39" s="43"/>
      <c r="F39" s="14"/>
      <c r="G39" s="14"/>
    </row>
    <row r="40" spans="1:8" s="19" customFormat="1" x14ac:dyDescent="0.2">
      <c r="A40" s="53" t="s">
        <v>551</v>
      </c>
      <c r="B40" s="67">
        <v>822</v>
      </c>
      <c r="C40" s="84">
        <v>459</v>
      </c>
      <c r="D40" s="46"/>
      <c r="E40" s="43"/>
      <c r="F40" s="75"/>
      <c r="G40" s="75"/>
      <c r="H40" s="76"/>
    </row>
    <row r="41" spans="1:8" s="19" customFormat="1" x14ac:dyDescent="0.2">
      <c r="A41" s="53" t="s">
        <v>552</v>
      </c>
      <c r="B41" s="67">
        <v>823</v>
      </c>
      <c r="C41" s="84">
        <v>0</v>
      </c>
      <c r="D41" s="46"/>
      <c r="E41" s="43"/>
      <c r="F41" s="75"/>
      <c r="G41" s="75"/>
      <c r="H41" s="76"/>
    </row>
    <row r="42" spans="1:8" s="19" customFormat="1" ht="12" x14ac:dyDescent="0.2">
      <c r="A42" s="53" t="s">
        <v>553</v>
      </c>
      <c r="B42" s="67">
        <v>824</v>
      </c>
      <c r="C42" s="84">
        <v>7408</v>
      </c>
      <c r="D42" s="46"/>
      <c r="E42" s="43"/>
      <c r="F42" s="77"/>
      <c r="G42" s="77"/>
      <c r="H42" s="76"/>
    </row>
    <row r="43" spans="1:8" s="19" customFormat="1" ht="12" x14ac:dyDescent="0.2">
      <c r="A43" s="53" t="s">
        <v>554</v>
      </c>
      <c r="B43" s="67">
        <v>825</v>
      </c>
      <c r="C43" s="84">
        <v>4421</v>
      </c>
      <c r="D43" s="46"/>
      <c r="E43" s="43"/>
      <c r="F43" s="77"/>
      <c r="G43" s="77"/>
      <c r="H43" s="76"/>
    </row>
    <row r="44" spans="1:8" s="19" customFormat="1" ht="12" customHeight="1" x14ac:dyDescent="0.2">
      <c r="A44" s="53" t="s">
        <v>555</v>
      </c>
      <c r="B44" s="67">
        <v>828</v>
      </c>
      <c r="C44" s="84">
        <v>38154</v>
      </c>
      <c r="D44" s="46"/>
      <c r="E44" s="43"/>
      <c r="F44" s="858"/>
      <c r="G44" s="858"/>
      <c r="H44" s="76"/>
    </row>
    <row r="45" spans="1:8" s="19" customFormat="1" ht="12" customHeight="1" x14ac:dyDescent="0.2">
      <c r="A45" s="53" t="s">
        <v>556</v>
      </c>
      <c r="B45" s="67">
        <v>829</v>
      </c>
      <c r="C45" s="84">
        <v>8828</v>
      </c>
      <c r="D45" s="46"/>
      <c r="E45" s="43"/>
      <c r="F45" s="858"/>
      <c r="G45" s="858"/>
      <c r="H45" s="76"/>
    </row>
    <row r="46" spans="1:8" s="19" customFormat="1" ht="12" x14ac:dyDescent="0.2">
      <c r="A46" s="53" t="s">
        <v>557</v>
      </c>
      <c r="B46" s="67">
        <v>831</v>
      </c>
      <c r="C46" s="34">
        <v>-3188</v>
      </c>
      <c r="D46" s="46"/>
      <c r="E46" s="43"/>
      <c r="F46" s="76"/>
      <c r="G46" s="76"/>
      <c r="H46" s="76"/>
    </row>
    <row r="47" spans="1:8" s="19" customFormat="1" ht="12" customHeight="1" x14ac:dyDescent="0.2">
      <c r="A47" s="53" t="s">
        <v>558</v>
      </c>
      <c r="B47" s="67">
        <v>834</v>
      </c>
      <c r="C47" s="34">
        <v>0</v>
      </c>
      <c r="D47" s="68"/>
      <c r="E47" s="43"/>
    </row>
    <row r="48" spans="1:8" s="19" customFormat="1" ht="12.75" customHeight="1" x14ac:dyDescent="0.2">
      <c r="A48" s="69" t="s">
        <v>559</v>
      </c>
      <c r="B48" s="70">
        <v>835</v>
      </c>
      <c r="C48" s="34">
        <v>-4645</v>
      </c>
      <c r="D48" s="78"/>
      <c r="E48" s="43"/>
    </row>
    <row r="49" spans="1:19" s="19" customFormat="1" ht="12.75" customHeight="1" x14ac:dyDescent="0.2">
      <c r="A49" s="72" t="s">
        <v>548</v>
      </c>
      <c r="B49" s="73"/>
      <c r="C49" s="229">
        <v>94919</v>
      </c>
      <c r="E49" s="43"/>
      <c r="F49" s="78"/>
    </row>
    <row r="50" spans="1:19" s="19" customFormat="1" ht="12" x14ac:dyDescent="0.2">
      <c r="A50" s="79"/>
      <c r="E50" s="43" t="s">
        <v>560</v>
      </c>
    </row>
    <row r="51" spans="1:19" s="19" customFormat="1" ht="15.75" x14ac:dyDescent="0.25">
      <c r="A51" s="65" t="s">
        <v>561</v>
      </c>
      <c r="B51" s="80"/>
      <c r="C51" s="55"/>
      <c r="E51" s="43" t="s">
        <v>562</v>
      </c>
    </row>
    <row r="52" spans="1:19" s="82" customFormat="1" ht="12" x14ac:dyDescent="0.2">
      <c r="A52" s="50" t="s">
        <v>563</v>
      </c>
      <c r="B52" s="81" t="s">
        <v>560</v>
      </c>
      <c r="C52" s="52">
        <v>733</v>
      </c>
      <c r="D52" s="52">
        <v>589</v>
      </c>
      <c r="E52" s="43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</row>
    <row r="53" spans="1:19" s="19" customFormat="1" ht="12" x14ac:dyDescent="0.2">
      <c r="A53" s="53" t="s">
        <v>565</v>
      </c>
      <c r="B53" s="83" t="s">
        <v>562</v>
      </c>
      <c r="C53" s="84">
        <v>2683</v>
      </c>
      <c r="D53" s="52">
        <v>1389</v>
      </c>
      <c r="E53" s="43"/>
    </row>
    <row r="54" spans="1:19" s="19" customFormat="1" ht="12" x14ac:dyDescent="0.2">
      <c r="A54" s="53" t="s">
        <v>567</v>
      </c>
      <c r="B54" s="83" t="s">
        <v>564</v>
      </c>
      <c r="C54" s="84">
        <v>8</v>
      </c>
      <c r="D54" s="52">
        <v>2</v>
      </c>
      <c r="E54" s="43"/>
    </row>
    <row r="55" spans="1:19" s="19" customFormat="1" ht="12" x14ac:dyDescent="0.2">
      <c r="A55" s="53" t="s">
        <v>568</v>
      </c>
      <c r="B55" s="83" t="s">
        <v>566</v>
      </c>
      <c r="C55" s="84">
        <v>8800</v>
      </c>
      <c r="D55" s="182">
        <v>12317</v>
      </c>
      <c r="E55" s="35"/>
    </row>
    <row r="56" spans="1:19" s="19" customFormat="1" ht="12" x14ac:dyDescent="0.2">
      <c r="A56" s="53" t="s">
        <v>569</v>
      </c>
      <c r="B56" s="83">
        <v>8481</v>
      </c>
      <c r="C56" s="84">
        <v>579</v>
      </c>
      <c r="D56" s="85"/>
      <c r="E56" s="35"/>
    </row>
    <row r="57" spans="1:19" s="19" customFormat="1" ht="12" x14ac:dyDescent="0.2">
      <c r="A57" s="53" t="s">
        <v>570</v>
      </c>
      <c r="B57" s="83">
        <v>8482</v>
      </c>
      <c r="C57" s="84">
        <v>435</v>
      </c>
      <c r="D57" s="86"/>
      <c r="E57" s="35"/>
    </row>
    <row r="58" spans="1:19" s="19" customFormat="1" ht="12" x14ac:dyDescent="0.2">
      <c r="A58" s="53" t="s">
        <v>571</v>
      </c>
      <c r="B58" s="83">
        <v>849</v>
      </c>
      <c r="C58" s="84">
        <v>1785</v>
      </c>
      <c r="D58" s="86"/>
      <c r="E58" s="35"/>
    </row>
    <row r="59" spans="1:19" s="19" customFormat="1" ht="12" x14ac:dyDescent="0.2">
      <c r="A59" s="53" t="s">
        <v>572</v>
      </c>
      <c r="B59" s="83" t="s">
        <v>573</v>
      </c>
      <c r="C59" s="84">
        <v>24</v>
      </c>
      <c r="D59" s="86"/>
      <c r="E59" s="35"/>
      <c r="F59" s="76"/>
    </row>
    <row r="60" spans="1:19" s="19" customFormat="1" ht="12" x14ac:dyDescent="0.2">
      <c r="A60" s="53" t="s">
        <v>574</v>
      </c>
      <c r="B60" s="83" t="s">
        <v>573</v>
      </c>
      <c r="C60" s="84">
        <v>0</v>
      </c>
      <c r="D60" s="87"/>
      <c r="E60" s="43"/>
    </row>
    <row r="61" spans="1:19" s="19" customFormat="1" ht="12" x14ac:dyDescent="0.2">
      <c r="A61" s="72" t="s">
        <v>576</v>
      </c>
      <c r="B61" s="88"/>
      <c r="C61" s="229">
        <v>15023</v>
      </c>
      <c r="E61" s="43"/>
      <c r="F61" s="89"/>
    </row>
    <row r="62" spans="1:19" s="19" customFormat="1" ht="12" x14ac:dyDescent="0.2">
      <c r="A62" s="90" t="s">
        <v>578</v>
      </c>
      <c r="B62" s="91" t="s">
        <v>575</v>
      </c>
      <c r="C62" s="34">
        <v>-2852</v>
      </c>
      <c r="D62" s="52">
        <v>-2464</v>
      </c>
      <c r="E62" s="43"/>
    </row>
    <row r="63" spans="1:19" s="82" customFormat="1" ht="12" x14ac:dyDescent="0.2">
      <c r="A63" s="53" t="s">
        <v>580</v>
      </c>
      <c r="B63" s="83" t="s">
        <v>577</v>
      </c>
      <c r="C63" s="34">
        <v>-262</v>
      </c>
      <c r="D63" s="52">
        <v>-42</v>
      </c>
      <c r="E63" s="43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</row>
    <row r="64" spans="1:19" s="82" customFormat="1" ht="12" x14ac:dyDescent="0.2">
      <c r="A64" s="53" t="s">
        <v>581</v>
      </c>
      <c r="B64" s="83" t="s">
        <v>579</v>
      </c>
      <c r="C64" s="34">
        <v>-245</v>
      </c>
      <c r="D64" s="220">
        <v>-246</v>
      </c>
      <c r="E64" s="43"/>
      <c r="J64" s="19"/>
      <c r="K64" s="19"/>
      <c r="L64" s="19"/>
      <c r="M64" s="19"/>
      <c r="N64" s="19"/>
      <c r="O64" s="19"/>
      <c r="P64" s="19"/>
      <c r="Q64" s="19"/>
      <c r="R64" s="19"/>
      <c r="S64" s="19"/>
    </row>
    <row r="65" spans="1:19" s="82" customFormat="1" ht="12" x14ac:dyDescent="0.2">
      <c r="A65" s="53" t="s">
        <v>582</v>
      </c>
      <c r="B65" s="83">
        <v>8581</v>
      </c>
      <c r="C65" s="34">
        <v>-12</v>
      </c>
      <c r="D65" s="71"/>
      <c r="E65" s="43"/>
      <c r="J65" s="19"/>
      <c r="K65" s="19"/>
      <c r="L65" s="19"/>
      <c r="M65" s="19"/>
      <c r="N65" s="19"/>
      <c r="O65" s="19"/>
      <c r="P65" s="19"/>
      <c r="Q65" s="19"/>
      <c r="R65" s="19"/>
      <c r="S65" s="19"/>
    </row>
    <row r="66" spans="1:19" s="19" customFormat="1" ht="12" x14ac:dyDescent="0.2">
      <c r="A66" s="53" t="s">
        <v>583</v>
      </c>
      <c r="B66" s="83">
        <v>8582</v>
      </c>
      <c r="C66" s="34">
        <v>-3</v>
      </c>
      <c r="D66" s="71"/>
      <c r="E66" s="43"/>
      <c r="F66" s="76"/>
    </row>
    <row r="67" spans="1:19" s="19" customFormat="1" ht="12" x14ac:dyDescent="0.2">
      <c r="A67" s="53" t="s">
        <v>584</v>
      </c>
      <c r="B67" s="83" t="s">
        <v>585</v>
      </c>
      <c r="C67" s="34">
        <v>-18538</v>
      </c>
      <c r="D67" s="78"/>
      <c r="E67" s="43"/>
    </row>
    <row r="68" spans="1:19" s="19" customFormat="1" ht="12" x14ac:dyDescent="0.2">
      <c r="A68" s="72" t="s">
        <v>586</v>
      </c>
      <c r="B68" s="92"/>
      <c r="C68" s="229">
        <v>-21912</v>
      </c>
      <c r="E68" s="43"/>
      <c r="F68" s="89"/>
    </row>
    <row r="69" spans="1:19" s="19" customFormat="1" ht="20.25" customHeight="1" x14ac:dyDescent="0.2">
      <c r="A69" s="93"/>
      <c r="B69" s="74"/>
      <c r="C69" s="71"/>
      <c r="D69" s="71"/>
      <c r="E69" s="43"/>
      <c r="F69" s="27"/>
    </row>
    <row r="70" spans="1:19" s="19" customFormat="1" ht="12" x14ac:dyDescent="0.2">
      <c r="A70" s="93"/>
      <c r="B70" s="74"/>
      <c r="C70" s="56"/>
      <c r="D70" s="56"/>
      <c r="E70" s="43"/>
      <c r="F70" s="94"/>
    </row>
    <row r="71" spans="1:19" s="19" customFormat="1" ht="15.75" x14ac:dyDescent="0.2">
      <c r="A71" s="95" t="s">
        <v>587</v>
      </c>
      <c r="D71" s="56"/>
      <c r="E71" s="43"/>
      <c r="F71" s="94"/>
    </row>
    <row r="72" spans="1:19" s="19" customFormat="1" ht="12" x14ac:dyDescent="0.2">
      <c r="A72" s="96" t="s">
        <v>588</v>
      </c>
      <c r="B72" s="97"/>
      <c r="C72" s="98">
        <v>-9621</v>
      </c>
      <c r="D72" s="56"/>
      <c r="E72" s="43"/>
      <c r="F72" s="94"/>
    </row>
    <row r="73" spans="1:19" s="19" customFormat="1" ht="12" x14ac:dyDescent="0.2">
      <c r="A73" s="99" t="s">
        <v>589</v>
      </c>
      <c r="B73" s="100"/>
      <c r="C73" s="34">
        <v>-63</v>
      </c>
      <c r="D73" s="56"/>
      <c r="E73" s="43"/>
      <c r="F73" s="94"/>
    </row>
    <row r="74" spans="1:19" s="19" customFormat="1" ht="13.5" customHeight="1" x14ac:dyDescent="0.2">
      <c r="A74" s="99" t="s">
        <v>590</v>
      </c>
      <c r="B74" s="100"/>
      <c r="C74" s="34">
        <v>14</v>
      </c>
      <c r="D74" s="56"/>
      <c r="E74" s="43"/>
      <c r="F74" s="94"/>
    </row>
    <row r="75" spans="1:19" s="19" customFormat="1" ht="12" x14ac:dyDescent="0.2">
      <c r="A75" s="99" t="s">
        <v>591</v>
      </c>
      <c r="B75" s="101"/>
      <c r="C75" s="34">
        <v>3</v>
      </c>
      <c r="D75" s="56"/>
      <c r="E75" s="43"/>
      <c r="F75" s="94"/>
    </row>
    <row r="76" spans="1:19" s="19" customFormat="1" ht="12" x14ac:dyDescent="0.2">
      <c r="A76" s="99" t="s">
        <v>592</v>
      </c>
      <c r="B76" s="102"/>
      <c r="C76" s="227">
        <v>-9140</v>
      </c>
      <c r="D76" s="56"/>
      <c r="E76" s="35"/>
      <c r="F76" s="94"/>
    </row>
    <row r="77" spans="1:19" s="19" customFormat="1" ht="12" x14ac:dyDescent="0.2">
      <c r="A77" s="99" t="s">
        <v>593</v>
      </c>
      <c r="B77" s="100"/>
      <c r="C77" s="34">
        <v>1943</v>
      </c>
      <c r="D77" s="56"/>
      <c r="E77" s="43"/>
      <c r="F77" s="94"/>
    </row>
    <row r="78" spans="1:19" s="19" customFormat="1" ht="12" x14ac:dyDescent="0.2">
      <c r="A78" s="712" t="s">
        <v>594</v>
      </c>
      <c r="B78" s="106"/>
      <c r="C78" s="229">
        <v>-16864</v>
      </c>
      <c r="D78" s="56"/>
      <c r="E78" s="43"/>
      <c r="F78" s="89"/>
    </row>
    <row r="79" spans="1:19" s="19" customFormat="1" ht="12" x14ac:dyDescent="0.2">
      <c r="A79" s="99" t="s">
        <v>595</v>
      </c>
      <c r="B79" s="109"/>
      <c r="C79" s="34">
        <v>0</v>
      </c>
      <c r="D79" s="714"/>
      <c r="E79" s="43"/>
      <c r="F79" s="89"/>
    </row>
    <row r="80" spans="1:19" s="19" customFormat="1" ht="12" x14ac:dyDescent="0.2">
      <c r="A80" s="99" t="s">
        <v>596</v>
      </c>
      <c r="B80" s="109"/>
      <c r="C80" s="34">
        <v>0</v>
      </c>
      <c r="D80" s="56"/>
      <c r="E80" s="43"/>
      <c r="F80" s="89"/>
    </row>
    <row r="81" spans="1:16" s="19" customFormat="1" ht="15.75" customHeight="1" x14ac:dyDescent="0.2">
      <c r="A81" s="104" t="s">
        <v>597</v>
      </c>
      <c r="B81" s="101"/>
      <c r="C81" s="34">
        <v>2338</v>
      </c>
      <c r="D81" s="56"/>
      <c r="E81" s="43"/>
      <c r="F81" s="94"/>
    </row>
    <row r="82" spans="1:16" s="19" customFormat="1" ht="14.25" customHeight="1" x14ac:dyDescent="0.2">
      <c r="A82" s="105" t="s">
        <v>598</v>
      </c>
      <c r="B82" s="106"/>
      <c r="C82" s="98">
        <v>-14526</v>
      </c>
      <c r="D82" s="56"/>
      <c r="E82" s="35"/>
      <c r="F82" s="89"/>
    </row>
    <row r="83" spans="1:16" s="19" customFormat="1" ht="27.75" customHeight="1" x14ac:dyDescent="0.2">
      <c r="A83" s="107" t="s">
        <v>599</v>
      </c>
      <c r="B83" s="108"/>
      <c r="C83" s="108"/>
      <c r="D83" s="56"/>
      <c r="E83" s="35"/>
      <c r="F83" s="94"/>
    </row>
    <row r="84" spans="1:16" ht="24" x14ac:dyDescent="0.2">
      <c r="A84" s="710" t="s">
        <v>600</v>
      </c>
      <c r="B84" s="109"/>
      <c r="C84" s="34">
        <v>-8192</v>
      </c>
      <c r="D84" s="56"/>
      <c r="E84" s="35"/>
      <c r="F84" s="94"/>
      <c r="G84" s="19"/>
      <c r="H84" s="19"/>
      <c r="I84" s="19"/>
      <c r="J84" s="19"/>
      <c r="K84" s="19"/>
      <c r="L84" s="19"/>
      <c r="M84" s="19"/>
      <c r="N84" s="19"/>
      <c r="O84" s="19"/>
      <c r="P84" s="19"/>
    </row>
    <row r="85" spans="1:16" ht="24" x14ac:dyDescent="0.2">
      <c r="A85" s="710" t="s">
        <v>601</v>
      </c>
      <c r="B85" s="109"/>
      <c r="C85" s="34">
        <v>39</v>
      </c>
      <c r="D85" s="56"/>
      <c r="E85" s="35"/>
      <c r="F85" s="94"/>
      <c r="G85" s="19"/>
      <c r="H85" s="19"/>
      <c r="I85" s="19"/>
      <c r="J85" s="19"/>
      <c r="K85" s="19"/>
      <c r="L85" s="19"/>
      <c r="M85" s="19"/>
      <c r="N85" s="19"/>
      <c r="O85" s="19"/>
      <c r="P85" s="19"/>
    </row>
    <row r="86" spans="1:16" ht="27" customHeight="1" x14ac:dyDescent="0.2">
      <c r="A86" s="711" t="s">
        <v>602</v>
      </c>
      <c r="B86" s="109"/>
      <c r="C86" s="98">
        <v>-6403</v>
      </c>
      <c r="F86" s="44"/>
      <c r="G86" s="19"/>
      <c r="H86" s="19"/>
      <c r="I86" s="19"/>
      <c r="J86" s="19"/>
      <c r="K86" s="19"/>
      <c r="L86" s="19"/>
      <c r="M86" s="19"/>
      <c r="N86" s="19"/>
      <c r="O86" s="19"/>
      <c r="P86" s="19"/>
    </row>
    <row r="87" spans="1:16" x14ac:dyDescent="0.2">
      <c r="A87" s="711" t="s">
        <v>603</v>
      </c>
      <c r="B87" s="109"/>
      <c r="C87" s="34"/>
      <c r="F87" s="44"/>
      <c r="G87" s="19"/>
      <c r="H87" s="19"/>
      <c r="I87" s="19"/>
      <c r="J87" s="19"/>
      <c r="K87" s="19"/>
      <c r="L87" s="19"/>
      <c r="M87" s="19"/>
      <c r="N87" s="19"/>
      <c r="O87" s="19"/>
      <c r="P87" s="19"/>
    </row>
    <row r="88" spans="1:16" x14ac:dyDescent="0.2">
      <c r="A88" s="710" t="s">
        <v>604</v>
      </c>
      <c r="B88" s="109"/>
      <c r="C88" s="34">
        <v>-3286</v>
      </c>
      <c r="F88" s="44"/>
      <c r="G88" s="19"/>
      <c r="H88" s="19"/>
      <c r="I88" s="19"/>
      <c r="J88" s="19"/>
      <c r="K88" s="19"/>
      <c r="L88" s="19"/>
      <c r="M88" s="19"/>
      <c r="N88" s="19"/>
      <c r="O88" s="19"/>
      <c r="P88" s="19"/>
    </row>
    <row r="89" spans="1:16" ht="24.75" customHeight="1" x14ac:dyDescent="0.2">
      <c r="A89" s="713" t="s">
        <v>605</v>
      </c>
      <c r="B89" s="111"/>
      <c r="C89" s="221">
        <v>-9689</v>
      </c>
    </row>
    <row r="90" spans="1:16" ht="21" customHeight="1" x14ac:dyDescent="0.2"/>
    <row r="91" spans="1:16" x14ac:dyDescent="0.2"/>
    <row r="92" spans="1:16" ht="12.75" hidden="1" customHeight="1" x14ac:dyDescent="0.2"/>
    <row r="93" spans="1:16" ht="21" hidden="1" customHeight="1" x14ac:dyDescent="0.2"/>
    <row r="95" spans="1:16" ht="27.75" hidden="1" customHeight="1" x14ac:dyDescent="0.2"/>
    <row r="97" s="14" customFormat="1" x14ac:dyDescent="0.2"/>
    <row r="98" s="14" customFormat="1" x14ac:dyDescent="0.2"/>
    <row r="99" s="14" customFormat="1" x14ac:dyDescent="0.2"/>
    <row r="101" s="14" customFormat="1" x14ac:dyDescent="0.2"/>
    <row r="102" s="14" customFormat="1" x14ac:dyDescent="0.2"/>
    <row r="103" s="14" customFormat="1" x14ac:dyDescent="0.2"/>
    <row r="104" s="14" customFormat="1" x14ac:dyDescent="0.2"/>
    <row r="105" s="14" customFormat="1" x14ac:dyDescent="0.2"/>
  </sheetData>
  <sheetProtection algorithmName="SHA-512" hashValue="99T6ogttRduf+4olLIVoZ+O8w42IMQ6TF7imwZ5wA/2ZYxDdiUPbLvXbOjfn34+b1f3wsRI8nsawnCWLrvG+NQ==" saltValue="V+uOlXYxx8fLbC3KmHMNCA==" spinCount="100000" sheet="1" objects="1" scenarios="1"/>
  <mergeCells count="1">
    <mergeCell ref="F44:G45"/>
  </mergeCells>
  <conditionalFormatting sqref="F43">
    <cfRule type="expression" dxfId="122" priority="2" stopIfTrue="1">
      <formula>ABS(C44+C45-#REF!)&gt;0.99</formula>
    </cfRule>
  </conditionalFormatting>
  <conditionalFormatting sqref="F44:G45">
    <cfRule type="expression" dxfId="121" priority="1">
      <formula>G42&gt;0</formula>
    </cfRule>
  </conditionalFormatting>
  <conditionalFormatting sqref="G43">
    <cfRule type="expression" dxfId="120" priority="3" stopIfTrue="1">
      <formula>ABS(C44+C45-#REF!)&gt;0.99</formula>
    </cfRule>
  </conditionalFormatting>
  <dataValidations count="1">
    <dataValidation type="decimal" operator="lessThan" allowBlank="1" showInputMessage="1" showErrorMessage="1" error="Beloppet ska vara i 1000 tal kronor" sqref="L52:M58 M62:N65" xr:uid="{CD79C304-1585-47DC-8EAC-34C7FF88969B}">
      <formula1>99999999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9DF90D-C278-4725-994A-F3CD32ED2A6C}">
  <dimension ref="A1:E98"/>
  <sheetViews>
    <sheetView showGridLines="0" zoomScaleNormal="100" workbookViewId="0"/>
  </sheetViews>
  <sheetFormatPr defaultRowHeight="12.75" x14ac:dyDescent="0.2"/>
  <cols>
    <col min="1" max="1" width="49.5703125" style="14" customWidth="1"/>
    <col min="2" max="2" width="10.5703125" style="218" customWidth="1"/>
    <col min="3" max="3" width="10.5703125" style="217" customWidth="1"/>
    <col min="4" max="4" width="10.85546875" style="14" customWidth="1"/>
  </cols>
  <sheetData>
    <row r="1" spans="1:4" ht="21" thickBot="1" x14ac:dyDescent="0.35">
      <c r="A1" s="12" t="s">
        <v>606</v>
      </c>
      <c r="B1" s="12"/>
      <c r="C1" s="113"/>
      <c r="D1" s="12"/>
    </row>
    <row r="2" spans="1:4" ht="21" thickBot="1" x14ac:dyDescent="0.35">
      <c r="A2" s="114" t="s">
        <v>607</v>
      </c>
      <c r="B2" s="115"/>
      <c r="C2" s="116"/>
      <c r="D2" s="117"/>
    </row>
    <row r="3" spans="1:4" ht="15.75" x14ac:dyDescent="0.25">
      <c r="A3" s="118"/>
      <c r="B3" s="119"/>
      <c r="C3" s="120"/>
      <c r="D3" s="119"/>
    </row>
    <row r="4" spans="1:4" x14ac:dyDescent="0.2">
      <c r="A4" s="121" t="s">
        <v>608</v>
      </c>
      <c r="B4" s="122" t="s">
        <v>510</v>
      </c>
      <c r="C4" s="231" t="s">
        <v>511</v>
      </c>
      <c r="D4" s="232" t="s">
        <v>512</v>
      </c>
    </row>
    <row r="5" spans="1:4" x14ac:dyDescent="0.2">
      <c r="A5" s="124" t="s">
        <v>609</v>
      </c>
      <c r="B5" s="125"/>
      <c r="C5" s="126"/>
      <c r="D5" s="123"/>
    </row>
    <row r="6" spans="1:4" x14ac:dyDescent="0.2">
      <c r="A6" s="127" t="s">
        <v>610</v>
      </c>
      <c r="B6" s="128">
        <v>10</v>
      </c>
      <c r="C6" s="129">
        <v>3980</v>
      </c>
      <c r="D6" s="98">
        <v>4471</v>
      </c>
    </row>
    <row r="7" spans="1:4" x14ac:dyDescent="0.2">
      <c r="A7" s="127" t="s">
        <v>611</v>
      </c>
      <c r="B7" s="128">
        <v>11</v>
      </c>
      <c r="C7" s="129">
        <v>179434</v>
      </c>
      <c r="D7" s="229">
        <v>255874</v>
      </c>
    </row>
    <row r="8" spans="1:4" x14ac:dyDescent="0.2">
      <c r="A8" s="130" t="s">
        <v>612</v>
      </c>
      <c r="B8" s="131">
        <v>113</v>
      </c>
      <c r="C8" s="132">
        <v>3396</v>
      </c>
      <c r="D8" s="133"/>
    </row>
    <row r="9" spans="1:4" x14ac:dyDescent="0.2">
      <c r="A9" s="127" t="s">
        <v>613</v>
      </c>
      <c r="B9" s="128">
        <v>12</v>
      </c>
      <c r="C9" s="129">
        <v>48244</v>
      </c>
      <c r="D9" s="228">
        <v>77361</v>
      </c>
    </row>
    <row r="10" spans="1:4" x14ac:dyDescent="0.2">
      <c r="A10" s="130" t="s">
        <v>614</v>
      </c>
      <c r="B10" s="131" t="s">
        <v>615</v>
      </c>
      <c r="C10" s="132">
        <v>1449</v>
      </c>
      <c r="D10" s="133"/>
    </row>
    <row r="11" spans="1:4" ht="18.600000000000001" customHeight="1" x14ac:dyDescent="0.2">
      <c r="A11" s="127" t="s">
        <v>616</v>
      </c>
      <c r="B11" s="128" t="s">
        <v>617</v>
      </c>
      <c r="C11" s="129">
        <v>64090</v>
      </c>
      <c r="D11" s="228">
        <v>9728</v>
      </c>
    </row>
    <row r="12" spans="1:4" x14ac:dyDescent="0.2">
      <c r="A12" s="130" t="s">
        <v>618</v>
      </c>
      <c r="B12" s="131">
        <v>131</v>
      </c>
      <c r="C12" s="132">
        <v>13464</v>
      </c>
      <c r="D12" s="134"/>
    </row>
    <row r="13" spans="1:4" x14ac:dyDescent="0.2">
      <c r="A13" s="135" t="s">
        <v>619</v>
      </c>
      <c r="B13" s="131" t="s">
        <v>620</v>
      </c>
      <c r="C13" s="132">
        <v>10550</v>
      </c>
      <c r="D13" s="136"/>
    </row>
    <row r="14" spans="1:4" x14ac:dyDescent="0.2">
      <c r="A14" s="135" t="s">
        <v>621</v>
      </c>
      <c r="B14" s="131">
        <v>132</v>
      </c>
      <c r="C14" s="132">
        <v>3</v>
      </c>
      <c r="D14" s="136"/>
    </row>
    <row r="15" spans="1:4" x14ac:dyDescent="0.2">
      <c r="A15" s="130" t="s">
        <v>622</v>
      </c>
      <c r="B15" s="131">
        <v>137</v>
      </c>
      <c r="C15" s="132">
        <v>50623</v>
      </c>
      <c r="D15" s="136"/>
    </row>
    <row r="16" spans="1:4" x14ac:dyDescent="0.2">
      <c r="A16" s="135" t="s">
        <v>623</v>
      </c>
      <c r="B16" s="131" t="s">
        <v>624</v>
      </c>
      <c r="C16" s="132">
        <v>49097</v>
      </c>
      <c r="D16" s="137"/>
    </row>
    <row r="17" spans="1:4" ht="24" x14ac:dyDescent="0.2">
      <c r="A17" s="138" t="s">
        <v>625</v>
      </c>
      <c r="B17" s="139" t="s">
        <v>626</v>
      </c>
      <c r="C17" s="129">
        <v>295748</v>
      </c>
      <c r="D17" s="228">
        <v>347434</v>
      </c>
    </row>
    <row r="18" spans="1:4" x14ac:dyDescent="0.2">
      <c r="A18" s="140" t="s">
        <v>627</v>
      </c>
      <c r="B18" s="141" t="s">
        <v>628</v>
      </c>
      <c r="C18" s="142">
        <v>3908</v>
      </c>
      <c r="D18" s="143">
        <v>3908</v>
      </c>
    </row>
    <row r="19" spans="1:4" x14ac:dyDescent="0.2">
      <c r="A19" s="144" t="s">
        <v>629</v>
      </c>
      <c r="B19" s="145"/>
      <c r="C19" s="146"/>
      <c r="D19" s="146"/>
    </row>
    <row r="20" spans="1:4" x14ac:dyDescent="0.2">
      <c r="A20" s="127" t="s">
        <v>630</v>
      </c>
      <c r="B20" s="128" t="s">
        <v>631</v>
      </c>
      <c r="C20" s="129">
        <v>3123</v>
      </c>
      <c r="D20" s="98">
        <v>3551</v>
      </c>
    </row>
    <row r="21" spans="1:4" x14ac:dyDescent="0.2">
      <c r="A21" s="147" t="s">
        <v>632</v>
      </c>
      <c r="B21" s="128" t="s">
        <v>633</v>
      </c>
      <c r="C21" s="129">
        <v>8098</v>
      </c>
      <c r="D21" s="229">
        <v>8993</v>
      </c>
    </row>
    <row r="22" spans="1:4" x14ac:dyDescent="0.2">
      <c r="A22" s="148" t="s">
        <v>634</v>
      </c>
      <c r="B22" s="131" t="s">
        <v>635</v>
      </c>
      <c r="C22" s="34">
        <v>400</v>
      </c>
      <c r="D22" s="149"/>
    </row>
    <row r="23" spans="1:4" x14ac:dyDescent="0.2">
      <c r="A23" s="147" t="s">
        <v>636</v>
      </c>
      <c r="B23" s="128" t="s">
        <v>637</v>
      </c>
      <c r="C23" s="129">
        <v>26877</v>
      </c>
      <c r="D23" s="228">
        <v>14551</v>
      </c>
    </row>
    <row r="24" spans="1:4" x14ac:dyDescent="0.2">
      <c r="A24" s="150" t="s">
        <v>638</v>
      </c>
      <c r="B24" s="131" t="s">
        <v>639</v>
      </c>
      <c r="C24" s="34">
        <v>8680</v>
      </c>
      <c r="D24" s="151"/>
    </row>
    <row r="25" spans="1:4" x14ac:dyDescent="0.2">
      <c r="A25" s="150" t="s">
        <v>634</v>
      </c>
      <c r="B25" s="131" t="s">
        <v>640</v>
      </c>
      <c r="C25" s="34">
        <v>13942</v>
      </c>
      <c r="D25" s="152"/>
    </row>
    <row r="26" spans="1:4" x14ac:dyDescent="0.2">
      <c r="A26" s="148" t="s">
        <v>641</v>
      </c>
      <c r="B26" s="67" t="s">
        <v>642</v>
      </c>
      <c r="C26" s="34">
        <v>1914</v>
      </c>
      <c r="D26" s="153"/>
    </row>
    <row r="27" spans="1:4" x14ac:dyDescent="0.2">
      <c r="A27" s="147" t="s">
        <v>643</v>
      </c>
      <c r="B27" s="128" t="s">
        <v>644</v>
      </c>
      <c r="C27" s="129">
        <v>17324</v>
      </c>
      <c r="D27" s="228">
        <v>17395</v>
      </c>
    </row>
    <row r="28" spans="1:4" x14ac:dyDescent="0.2">
      <c r="A28" s="148" t="s">
        <v>645</v>
      </c>
      <c r="B28" s="67" t="s">
        <v>646</v>
      </c>
      <c r="C28" s="34">
        <v>3121</v>
      </c>
      <c r="D28" s="149"/>
    </row>
    <row r="29" spans="1:4" x14ac:dyDescent="0.2">
      <c r="A29" s="127" t="s">
        <v>647</v>
      </c>
      <c r="B29" s="154" t="s">
        <v>648</v>
      </c>
      <c r="C29" s="129">
        <v>52299</v>
      </c>
      <c r="D29" s="98">
        <v>40939</v>
      </c>
    </row>
    <row r="30" spans="1:4" x14ac:dyDescent="0.2">
      <c r="A30" s="147" t="s">
        <v>649</v>
      </c>
      <c r="B30" s="128" t="s">
        <v>650</v>
      </c>
      <c r="C30" s="129">
        <v>134436</v>
      </c>
      <c r="D30" s="229">
        <v>134316</v>
      </c>
    </row>
    <row r="31" spans="1:4" x14ac:dyDescent="0.2">
      <c r="A31" s="150" t="s">
        <v>618</v>
      </c>
      <c r="B31" s="131" t="s">
        <v>651</v>
      </c>
      <c r="C31" s="34">
        <v>97589</v>
      </c>
      <c r="D31" s="151"/>
    </row>
    <row r="32" spans="1:4" x14ac:dyDescent="0.2">
      <c r="A32" s="148" t="s">
        <v>652</v>
      </c>
      <c r="B32" s="131" t="s">
        <v>653</v>
      </c>
      <c r="C32" s="34">
        <v>35298</v>
      </c>
      <c r="D32" s="152"/>
    </row>
    <row r="33" spans="1:5" x14ac:dyDescent="0.2">
      <c r="A33" s="148" t="s">
        <v>654</v>
      </c>
      <c r="B33" s="131" t="s">
        <v>655</v>
      </c>
      <c r="C33" s="34">
        <v>0</v>
      </c>
      <c r="D33" s="153"/>
    </row>
    <row r="34" spans="1:5" x14ac:dyDescent="0.2">
      <c r="A34" s="147" t="s">
        <v>656</v>
      </c>
      <c r="B34" s="128" t="s">
        <v>657</v>
      </c>
      <c r="C34" s="129">
        <v>14980</v>
      </c>
      <c r="D34" s="98">
        <v>18290</v>
      </c>
    </row>
    <row r="35" spans="1:5" x14ac:dyDescent="0.2">
      <c r="A35" s="138" t="s">
        <v>658</v>
      </c>
      <c r="B35" s="139" t="s">
        <v>659</v>
      </c>
      <c r="C35" s="129">
        <v>204838</v>
      </c>
      <c r="D35" s="103">
        <v>197096</v>
      </c>
    </row>
    <row r="36" spans="1:5" x14ac:dyDescent="0.2">
      <c r="A36" s="155" t="s">
        <v>660</v>
      </c>
      <c r="B36" s="156" t="s">
        <v>661</v>
      </c>
      <c r="C36" s="157">
        <v>504494</v>
      </c>
      <c r="D36" s="228">
        <v>548438</v>
      </c>
    </row>
    <row r="37" spans="1:5" x14ac:dyDescent="0.2">
      <c r="A37" s="158"/>
      <c r="B37" s="159"/>
      <c r="C37" s="160"/>
      <c r="D37" s="160"/>
    </row>
    <row r="38" spans="1:5" x14ac:dyDescent="0.2">
      <c r="A38" s="121" t="s">
        <v>662</v>
      </c>
      <c r="B38" s="122" t="s">
        <v>510</v>
      </c>
      <c r="C38" s="161"/>
      <c r="D38" s="162"/>
    </row>
    <row r="39" spans="1:5" x14ac:dyDescent="0.2">
      <c r="A39" s="144" t="s">
        <v>663</v>
      </c>
      <c r="B39" s="163"/>
      <c r="C39" s="164"/>
      <c r="D39" s="230"/>
    </row>
    <row r="40" spans="1:5" x14ac:dyDescent="0.2">
      <c r="A40" s="59" t="s">
        <v>664</v>
      </c>
      <c r="B40" s="165"/>
      <c r="C40" s="166">
        <v>96051</v>
      </c>
      <c r="D40" s="132">
        <v>98017</v>
      </c>
    </row>
    <row r="41" spans="1:5" x14ac:dyDescent="0.2">
      <c r="A41" s="59" t="s">
        <v>665</v>
      </c>
      <c r="B41" s="165"/>
      <c r="C41" s="167">
        <v>0</v>
      </c>
      <c r="D41" s="132">
        <v>0</v>
      </c>
      <c r="E41" s="714"/>
    </row>
    <row r="42" spans="1:5" x14ac:dyDescent="0.2">
      <c r="A42" s="59" t="s">
        <v>666</v>
      </c>
      <c r="B42" s="165"/>
      <c r="C42" s="167">
        <v>12262</v>
      </c>
      <c r="D42" s="132">
        <v>12262</v>
      </c>
    </row>
    <row r="43" spans="1:5" x14ac:dyDescent="0.2">
      <c r="A43" s="59" t="s">
        <v>667</v>
      </c>
      <c r="B43" s="165"/>
      <c r="C43" s="167">
        <v>-134</v>
      </c>
      <c r="D43" s="132">
        <v>-146</v>
      </c>
    </row>
    <row r="44" spans="1:5" x14ac:dyDescent="0.2">
      <c r="A44" s="59" t="s">
        <v>668</v>
      </c>
      <c r="B44" s="165" t="s">
        <v>669</v>
      </c>
      <c r="C44" s="167">
        <v>-9621</v>
      </c>
      <c r="D44" s="132">
        <v>-9305</v>
      </c>
    </row>
    <row r="45" spans="1:5" x14ac:dyDescent="0.2">
      <c r="A45" s="168" t="s">
        <v>670</v>
      </c>
      <c r="B45" s="169">
        <v>20</v>
      </c>
      <c r="C45" s="129">
        <v>96051</v>
      </c>
      <c r="D45" s="211">
        <v>98017</v>
      </c>
    </row>
    <row r="46" spans="1:5" x14ac:dyDescent="0.2">
      <c r="A46" s="59" t="s">
        <v>665</v>
      </c>
      <c r="B46" s="170"/>
      <c r="C46" s="171"/>
      <c r="D46" s="110"/>
    </row>
    <row r="47" spans="1:5" x14ac:dyDescent="0.2">
      <c r="A47" s="59" t="s">
        <v>666</v>
      </c>
      <c r="B47" s="172">
        <v>20</v>
      </c>
      <c r="C47" s="173">
        <v>9924</v>
      </c>
      <c r="D47" s="219">
        <v>9924</v>
      </c>
    </row>
    <row r="48" spans="1:5" x14ac:dyDescent="0.2">
      <c r="A48" s="144" t="s">
        <v>671</v>
      </c>
      <c r="B48" s="163" t="s">
        <v>672</v>
      </c>
      <c r="C48" s="129">
        <v>222948</v>
      </c>
      <c r="D48" s="103">
        <v>237321</v>
      </c>
    </row>
    <row r="49" spans="1:4" ht="24" x14ac:dyDescent="0.2">
      <c r="A49" s="174" t="s">
        <v>673</v>
      </c>
      <c r="B49" s="165" t="s">
        <v>674</v>
      </c>
      <c r="C49" s="167">
        <v>214290</v>
      </c>
      <c r="D49" s="132">
        <v>227927</v>
      </c>
    </row>
    <row r="50" spans="1:4" x14ac:dyDescent="0.2">
      <c r="A50" s="175" t="s">
        <v>675</v>
      </c>
      <c r="B50" s="176" t="s">
        <v>676</v>
      </c>
      <c r="C50" s="167">
        <v>6244</v>
      </c>
      <c r="D50" s="132">
        <v>6244</v>
      </c>
    </row>
    <row r="51" spans="1:4" x14ac:dyDescent="0.2">
      <c r="A51" s="144" t="s">
        <v>677</v>
      </c>
      <c r="B51" s="163" t="s">
        <v>678</v>
      </c>
      <c r="C51" s="129">
        <v>74339</v>
      </c>
      <c r="D51" s="103">
        <v>108244</v>
      </c>
    </row>
    <row r="52" spans="1:4" x14ac:dyDescent="0.2">
      <c r="A52" s="177" t="s">
        <v>679</v>
      </c>
      <c r="B52" s="178" t="s">
        <v>680</v>
      </c>
      <c r="C52" s="167">
        <v>29172</v>
      </c>
      <c r="D52" s="132">
        <v>29172</v>
      </c>
    </row>
    <row r="53" spans="1:4" x14ac:dyDescent="0.2">
      <c r="A53" s="59" t="s">
        <v>681</v>
      </c>
      <c r="B53" s="83" t="s">
        <v>682</v>
      </c>
      <c r="C53" s="167">
        <v>3156</v>
      </c>
      <c r="D53" s="132">
        <v>32823</v>
      </c>
    </row>
    <row r="54" spans="1:4" x14ac:dyDescent="0.2">
      <c r="A54" s="130" t="s">
        <v>683</v>
      </c>
      <c r="B54" s="179">
        <v>2322</v>
      </c>
      <c r="C54" s="167">
        <v>600</v>
      </c>
      <c r="D54" s="180">
        <v>5066</v>
      </c>
    </row>
    <row r="55" spans="1:4" x14ac:dyDescent="0.2">
      <c r="A55" s="130" t="s">
        <v>684</v>
      </c>
      <c r="B55" s="37" t="s">
        <v>685</v>
      </c>
      <c r="C55" s="132">
        <v>0</v>
      </c>
      <c r="D55" s="181"/>
    </row>
    <row r="56" spans="1:4" x14ac:dyDescent="0.2">
      <c r="A56" s="130" t="s">
        <v>686</v>
      </c>
      <c r="B56" s="37" t="s">
        <v>687</v>
      </c>
      <c r="C56" s="167">
        <v>29658</v>
      </c>
      <c r="D56" s="182">
        <v>31307</v>
      </c>
    </row>
    <row r="57" spans="1:4" x14ac:dyDescent="0.2">
      <c r="A57" s="130" t="s">
        <v>688</v>
      </c>
      <c r="B57" s="37" t="s">
        <v>689</v>
      </c>
      <c r="C57" s="132">
        <v>0</v>
      </c>
      <c r="D57" s="49"/>
    </row>
    <row r="58" spans="1:4" x14ac:dyDescent="0.2">
      <c r="A58" s="130" t="s">
        <v>690</v>
      </c>
      <c r="B58" s="37" t="s">
        <v>691</v>
      </c>
      <c r="C58" s="132">
        <v>157</v>
      </c>
      <c r="D58" s="181"/>
    </row>
    <row r="59" spans="1:4" x14ac:dyDescent="0.2">
      <c r="A59" s="183" t="s">
        <v>692</v>
      </c>
      <c r="B59" s="184" t="s">
        <v>693</v>
      </c>
      <c r="C59" s="185">
        <v>7009</v>
      </c>
      <c r="D59" s="186">
        <v>8909</v>
      </c>
    </row>
    <row r="60" spans="1:4" x14ac:dyDescent="0.2">
      <c r="A60" s="187" t="s">
        <v>694</v>
      </c>
      <c r="B60" s="188" t="s">
        <v>695</v>
      </c>
      <c r="C60" s="98">
        <v>64335</v>
      </c>
      <c r="D60" s="56"/>
    </row>
    <row r="61" spans="1:4" x14ac:dyDescent="0.2">
      <c r="A61" s="130" t="s">
        <v>696</v>
      </c>
      <c r="B61" s="37" t="s">
        <v>697</v>
      </c>
      <c r="C61" s="132">
        <v>26926</v>
      </c>
      <c r="D61" s="189"/>
    </row>
    <row r="62" spans="1:4" x14ac:dyDescent="0.2">
      <c r="A62" s="59" t="s">
        <v>698</v>
      </c>
      <c r="B62" s="83" t="s">
        <v>699</v>
      </c>
      <c r="C62" s="132">
        <v>2455</v>
      </c>
      <c r="D62" s="189"/>
    </row>
    <row r="63" spans="1:4" x14ac:dyDescent="0.2">
      <c r="A63" s="59" t="s">
        <v>700</v>
      </c>
      <c r="B63" s="83">
        <v>26</v>
      </c>
      <c r="C63" s="132">
        <v>263</v>
      </c>
      <c r="D63" s="189"/>
    </row>
    <row r="64" spans="1:4" x14ac:dyDescent="0.2">
      <c r="A64" s="59" t="s">
        <v>701</v>
      </c>
      <c r="B64" s="83">
        <v>265</v>
      </c>
      <c r="C64" s="132">
        <v>252</v>
      </c>
      <c r="D64" s="189"/>
    </row>
    <row r="65" spans="1:4" x14ac:dyDescent="0.2">
      <c r="A65" s="130" t="s">
        <v>702</v>
      </c>
      <c r="B65" s="37" t="s">
        <v>703</v>
      </c>
      <c r="C65" s="132">
        <v>371</v>
      </c>
      <c r="D65" s="189"/>
    </row>
    <row r="66" spans="1:4" x14ac:dyDescent="0.2">
      <c r="A66" s="130" t="s">
        <v>704</v>
      </c>
      <c r="B66" s="37" t="s">
        <v>705</v>
      </c>
      <c r="C66" s="132">
        <v>18470</v>
      </c>
      <c r="D66" s="189"/>
    </row>
    <row r="67" spans="1:4" x14ac:dyDescent="0.2">
      <c r="A67" s="130" t="s">
        <v>698</v>
      </c>
      <c r="B67" s="37" t="s">
        <v>706</v>
      </c>
      <c r="C67" s="132">
        <v>15286</v>
      </c>
      <c r="D67" s="153"/>
    </row>
    <row r="68" spans="1:4" x14ac:dyDescent="0.2">
      <c r="A68" s="59" t="s">
        <v>707</v>
      </c>
      <c r="B68" s="83">
        <v>285</v>
      </c>
      <c r="C68" s="132">
        <v>2752</v>
      </c>
      <c r="D68" s="190">
        <v>3404</v>
      </c>
    </row>
    <row r="69" spans="1:4" x14ac:dyDescent="0.2">
      <c r="A69" s="130" t="s">
        <v>708</v>
      </c>
      <c r="B69" s="37" t="s">
        <v>709</v>
      </c>
      <c r="C69" s="132">
        <v>4746</v>
      </c>
    </row>
    <row r="70" spans="1:4" x14ac:dyDescent="0.2">
      <c r="A70" s="138" t="s">
        <v>710</v>
      </c>
      <c r="B70" s="191" t="s">
        <v>711</v>
      </c>
      <c r="C70" s="192">
        <v>26339</v>
      </c>
      <c r="D70" s="228">
        <v>11608</v>
      </c>
    </row>
    <row r="71" spans="1:4" x14ac:dyDescent="0.2">
      <c r="A71" s="193" t="s">
        <v>712</v>
      </c>
      <c r="B71" s="32" t="s">
        <v>713</v>
      </c>
      <c r="C71" s="52">
        <v>940</v>
      </c>
      <c r="D71" s="194"/>
    </row>
    <row r="72" spans="1:4" x14ac:dyDescent="0.2">
      <c r="A72" s="127" t="s">
        <v>714</v>
      </c>
      <c r="B72" s="40" t="s">
        <v>715</v>
      </c>
      <c r="C72" s="103">
        <v>46821</v>
      </c>
      <c r="D72" s="195"/>
    </row>
    <row r="73" spans="1:4" x14ac:dyDescent="0.2">
      <c r="A73" s="130" t="s">
        <v>716</v>
      </c>
      <c r="B73" s="37" t="s">
        <v>717</v>
      </c>
      <c r="C73" s="196">
        <v>9125</v>
      </c>
      <c r="D73" s="152"/>
    </row>
    <row r="74" spans="1:4" x14ac:dyDescent="0.2">
      <c r="A74" s="59" t="s">
        <v>718</v>
      </c>
      <c r="B74" s="83">
        <v>293</v>
      </c>
      <c r="C74" s="196">
        <v>10283</v>
      </c>
      <c r="D74" s="152"/>
    </row>
    <row r="75" spans="1:4" x14ac:dyDescent="0.2">
      <c r="A75" s="59" t="s">
        <v>719</v>
      </c>
      <c r="B75" s="83">
        <v>2931</v>
      </c>
      <c r="C75" s="196">
        <v>5888</v>
      </c>
      <c r="D75" s="152"/>
    </row>
    <row r="76" spans="1:4" x14ac:dyDescent="0.2">
      <c r="A76" s="59" t="s">
        <v>720</v>
      </c>
      <c r="B76" s="83">
        <v>2933</v>
      </c>
      <c r="C76" s="196">
        <v>2538</v>
      </c>
      <c r="D76" s="152"/>
    </row>
    <row r="77" spans="1:4" ht="24" x14ac:dyDescent="0.2">
      <c r="A77" s="130" t="s">
        <v>721</v>
      </c>
      <c r="B77" s="37" t="s">
        <v>722</v>
      </c>
      <c r="C77" s="196">
        <v>6259</v>
      </c>
      <c r="D77" s="152"/>
    </row>
    <row r="78" spans="1:4" x14ac:dyDescent="0.2">
      <c r="A78" s="59" t="s">
        <v>723</v>
      </c>
      <c r="B78" s="83">
        <v>298</v>
      </c>
      <c r="C78" s="196">
        <v>172</v>
      </c>
      <c r="D78" s="153"/>
    </row>
    <row r="79" spans="1:4" x14ac:dyDescent="0.2">
      <c r="A79" s="197" t="s">
        <v>724</v>
      </c>
      <c r="B79" s="198" t="s">
        <v>725</v>
      </c>
      <c r="C79" s="199">
        <v>111156</v>
      </c>
      <c r="D79" s="228">
        <v>104856</v>
      </c>
    </row>
    <row r="80" spans="1:4" x14ac:dyDescent="0.2">
      <c r="A80" s="121" t="s">
        <v>726</v>
      </c>
      <c r="B80" s="200" t="s">
        <v>727</v>
      </c>
      <c r="C80" s="171">
        <v>185495</v>
      </c>
      <c r="D80" s="110">
        <v>213100</v>
      </c>
    </row>
    <row r="81" spans="1:4" x14ac:dyDescent="0.2">
      <c r="A81" s="201" t="s">
        <v>728</v>
      </c>
      <c r="B81" s="202"/>
      <c r="C81" s="203">
        <v>504494</v>
      </c>
      <c r="D81" s="228">
        <v>548438</v>
      </c>
    </row>
    <row r="82" spans="1:4" x14ac:dyDescent="0.2">
      <c r="A82" s="74"/>
      <c r="B82" s="17"/>
      <c r="C82" s="204"/>
      <c r="D82" s="204"/>
    </row>
    <row r="83" spans="1:4" x14ac:dyDescent="0.2">
      <c r="A83" s="19"/>
      <c r="B83" s="17"/>
      <c r="C83" s="204"/>
      <c r="D83" s="204"/>
    </row>
    <row r="84" spans="1:4" x14ac:dyDescent="0.2">
      <c r="A84" s="205" t="s">
        <v>729</v>
      </c>
      <c r="B84" s="206"/>
      <c r="C84" s="207"/>
      <c r="D84" s="208"/>
    </row>
    <row r="85" spans="1:4" x14ac:dyDescent="0.2">
      <c r="A85" s="209" t="s">
        <v>730</v>
      </c>
      <c r="B85" s="210"/>
      <c r="C85" s="211">
        <v>127930</v>
      </c>
      <c r="D85" s="212"/>
    </row>
    <row r="86" spans="1:4" x14ac:dyDescent="0.2">
      <c r="A86" s="213" t="s">
        <v>731</v>
      </c>
      <c r="B86" s="210"/>
      <c r="C86" s="34">
        <v>25100</v>
      </c>
      <c r="D86" s="208"/>
    </row>
    <row r="87" spans="1:4" x14ac:dyDescent="0.2">
      <c r="A87" s="209" t="s">
        <v>732</v>
      </c>
      <c r="B87" s="210"/>
      <c r="C87" s="103">
        <v>42416</v>
      </c>
      <c r="D87" s="212"/>
    </row>
    <row r="88" spans="1:4" x14ac:dyDescent="0.2">
      <c r="A88" s="213" t="s">
        <v>733</v>
      </c>
      <c r="B88" s="210"/>
      <c r="C88" s="34">
        <v>9463</v>
      </c>
      <c r="D88" s="208"/>
    </row>
    <row r="89" spans="1:4" x14ac:dyDescent="0.2">
      <c r="A89" s="214" t="s">
        <v>734</v>
      </c>
      <c r="B89" s="215"/>
      <c r="C89" s="112">
        <v>7415</v>
      </c>
      <c r="D89" s="208"/>
    </row>
    <row r="90" spans="1:4" x14ac:dyDescent="0.2">
      <c r="A90" s="19"/>
      <c r="B90" s="216"/>
    </row>
    <row r="91" spans="1:4" x14ac:dyDescent="0.2">
      <c r="A91" s="19"/>
      <c r="B91" s="216"/>
    </row>
    <row r="92" spans="1:4" x14ac:dyDescent="0.2">
      <c r="A92" s="19"/>
      <c r="B92" s="216"/>
    </row>
    <row r="93" spans="1:4" x14ac:dyDescent="0.2">
      <c r="A93" s="19"/>
      <c r="B93" s="216"/>
    </row>
    <row r="94" spans="1:4" x14ac:dyDescent="0.2">
      <c r="A94" s="19"/>
      <c r="B94" s="216"/>
    </row>
    <row r="95" spans="1:4" x14ac:dyDescent="0.2">
      <c r="A95" s="19"/>
      <c r="B95" s="216"/>
    </row>
    <row r="96" spans="1:4" x14ac:dyDescent="0.2">
      <c r="A96" s="19"/>
      <c r="B96" s="216"/>
    </row>
    <row r="97" spans="1:2" x14ac:dyDescent="0.2">
      <c r="A97" s="19"/>
      <c r="B97" s="216"/>
    </row>
    <row r="98" spans="1:2" x14ac:dyDescent="0.2">
      <c r="A98" s="19"/>
      <c r="B98" s="216"/>
    </row>
  </sheetData>
  <sheetProtection algorithmName="SHA-512" hashValue="M5bKtuzjHFAtWSOiBnVTUyPyg/HmvT2Gnq/ApbC1MLVKLSy7r0VQESL+Ff48PTKpWTNawGZ5QPklWVbJmS5N5w==" saltValue="Z5+RWlfdQ+gF/wXiay2znw==" spinCount="100000" sheet="1" objects="1" scenarios="1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Blad4"/>
  <dimension ref="A1:XFC1065"/>
  <sheetViews>
    <sheetView zoomScaleNormal="100" zoomScalePageLayoutView="80" workbookViewId="0"/>
  </sheetViews>
  <sheetFormatPr defaultColWidth="0" defaultRowHeight="0" customHeight="1" zeroHeight="1" x14ac:dyDescent="0.2"/>
  <cols>
    <col min="1" max="1" width="8.28515625" style="768" customWidth="1"/>
    <col min="2" max="2" width="48.7109375" style="252" customWidth="1"/>
    <col min="3" max="3" width="11.42578125" style="252" customWidth="1"/>
    <col min="4" max="4" width="12.7109375" style="792" customWidth="1"/>
    <col min="5" max="5" width="15.42578125" style="252" customWidth="1"/>
    <col min="6" max="6" width="15.7109375" style="252" customWidth="1"/>
    <col min="7" max="7" width="3.5703125" style="252" customWidth="1"/>
    <col min="8" max="8" width="12.7109375" style="793" customWidth="1"/>
    <col min="9" max="9" width="13.85546875" style="252" customWidth="1"/>
    <col min="10" max="10" width="3.28515625" style="252" customWidth="1"/>
    <col min="11" max="11" width="16.140625" style="479" customWidth="1"/>
    <col min="12" max="12" width="19.140625" style="252" customWidth="1"/>
    <col min="13" max="13" width="8.140625" style="252" hidden="1" customWidth="1"/>
    <col min="14" max="14" width="6.42578125" style="252" hidden="1" customWidth="1"/>
    <col min="15" max="15" width="12.140625" style="252" hidden="1" customWidth="1"/>
    <col min="16" max="16" width="10.140625" style="252" hidden="1" customWidth="1"/>
    <col min="17" max="16383" width="28.28515625" style="252" hidden="1"/>
    <col min="16384" max="16384" width="0.5703125" style="252" customWidth="1"/>
  </cols>
  <sheetData>
    <row r="1" spans="1:16" ht="24" customHeight="1" thickBot="1" x14ac:dyDescent="0.35">
      <c r="A1" s="296" t="s">
        <v>306</v>
      </c>
      <c r="B1" s="296"/>
      <c r="C1" s="296"/>
      <c r="D1" s="296"/>
      <c r="E1" s="296"/>
      <c r="F1" s="296"/>
      <c r="G1" s="296"/>
      <c r="H1" s="296"/>
      <c r="I1" s="296"/>
      <c r="J1" s="296"/>
      <c r="K1" s="296"/>
      <c r="L1" s="715"/>
    </row>
    <row r="2" spans="1:16" ht="15" customHeight="1" x14ac:dyDescent="0.2">
      <c r="A2" s="608" t="s">
        <v>357</v>
      </c>
      <c r="B2" s="301" t="s">
        <v>32</v>
      </c>
      <c r="C2" s="716" t="s">
        <v>416</v>
      </c>
      <c r="D2" s="717"/>
      <c r="E2" s="575" t="s">
        <v>169</v>
      </c>
      <c r="F2" s="718"/>
      <c r="H2" s="719" t="s">
        <v>417</v>
      </c>
      <c r="I2" s="720"/>
      <c r="J2" s="708"/>
      <c r="K2" s="719" t="s">
        <v>417</v>
      </c>
      <c r="L2" s="720"/>
    </row>
    <row r="3" spans="1:16" s="294" customFormat="1" ht="15" customHeight="1" x14ac:dyDescent="0.2">
      <c r="A3" s="721" t="s">
        <v>358</v>
      </c>
      <c r="B3" s="306"/>
      <c r="C3" s="722"/>
      <c r="D3" s="617"/>
      <c r="E3" s="722"/>
      <c r="F3" s="723"/>
      <c r="G3" s="252"/>
      <c r="H3" s="724" t="s">
        <v>267</v>
      </c>
      <c r="I3" s="318"/>
      <c r="J3" s="725"/>
      <c r="K3" s="726" t="s">
        <v>267</v>
      </c>
      <c r="L3" s="318"/>
    </row>
    <row r="4" spans="1:16" s="294" customFormat="1" ht="15" customHeight="1" x14ac:dyDescent="0.2">
      <c r="A4" s="721"/>
      <c r="B4" s="306"/>
      <c r="C4" s="727">
        <f>År</f>
        <v>2024</v>
      </c>
      <c r="D4" s="727">
        <f>År-1</f>
        <v>2023</v>
      </c>
      <c r="E4" s="728" t="s">
        <v>172</v>
      </c>
      <c r="F4" s="729" t="s">
        <v>173</v>
      </c>
      <c r="G4" s="252"/>
      <c r="H4" s="730">
        <f>År</f>
        <v>2024</v>
      </c>
      <c r="I4" s="308">
        <f>År-1</f>
        <v>2023</v>
      </c>
      <c r="J4" s="725"/>
      <c r="K4" s="730">
        <f>År</f>
        <v>2024</v>
      </c>
      <c r="L4" s="731">
        <f>År-1</f>
        <v>2023</v>
      </c>
    </row>
    <row r="5" spans="1:16" s="294" customFormat="1" ht="25.5" customHeight="1" x14ac:dyDescent="0.2">
      <c r="A5" s="732"/>
      <c r="B5" s="316"/>
      <c r="C5" s="733"/>
      <c r="D5" s="734"/>
      <c r="E5" s="735" t="s">
        <v>317</v>
      </c>
      <c r="F5" s="736" t="s">
        <v>470</v>
      </c>
      <c r="G5" s="737"/>
      <c r="H5" s="732"/>
      <c r="I5" s="738"/>
      <c r="J5" s="739"/>
      <c r="K5" s="740" t="s">
        <v>316</v>
      </c>
      <c r="L5" s="741" t="s">
        <v>316</v>
      </c>
    </row>
    <row r="6" spans="1:16" s="294" customFormat="1" ht="21.75" customHeight="1" x14ac:dyDescent="0.2">
      <c r="A6" s="320" t="s">
        <v>231</v>
      </c>
      <c r="B6" s="742" t="s">
        <v>339</v>
      </c>
      <c r="C6" s="233">
        <v>383328</v>
      </c>
      <c r="D6" s="743">
        <v>358806</v>
      </c>
      <c r="E6" s="744">
        <v>34618</v>
      </c>
      <c r="F6" s="276">
        <v>11772</v>
      </c>
      <c r="G6" s="737"/>
      <c r="H6" s="267">
        <v>346978</v>
      </c>
      <c r="I6" s="276">
        <v>326301</v>
      </c>
      <c r="J6" s="739"/>
      <c r="K6" s="286">
        <v>32961.584779483943</v>
      </c>
      <c r="L6" s="745">
        <v>31103.900052980371</v>
      </c>
      <c r="P6" s="329" t="e">
        <f>IF(ABS(#REF!)&gt;8%,H6-I6,1)</f>
        <v>#REF!</v>
      </c>
    </row>
    <row r="7" spans="1:16" s="295" customFormat="1" ht="15" customHeight="1" x14ac:dyDescent="0.2">
      <c r="A7" s="320" t="s">
        <v>178</v>
      </c>
      <c r="B7" s="251" t="s">
        <v>321</v>
      </c>
      <c r="C7" s="234">
        <v>77115</v>
      </c>
      <c r="D7" s="192">
        <v>74691</v>
      </c>
      <c r="E7" s="746">
        <v>12395</v>
      </c>
      <c r="F7" s="265">
        <v>605</v>
      </c>
      <c r="G7" s="747"/>
      <c r="H7" s="268">
        <v>64720</v>
      </c>
      <c r="I7" s="262">
        <v>63315</v>
      </c>
      <c r="J7" s="747"/>
      <c r="K7" s="243">
        <v>6148.1528135161325</v>
      </c>
      <c r="L7" s="260">
        <v>6035.3582485326497</v>
      </c>
      <c r="P7" s="329" t="e">
        <f>IF(ABS(#REF!)&gt;8%,H7-I7,1)</f>
        <v>#REF!</v>
      </c>
    </row>
    <row r="8" spans="1:16" ht="15" customHeight="1" x14ac:dyDescent="0.2">
      <c r="A8" s="330" t="s">
        <v>271</v>
      </c>
      <c r="B8" s="256" t="s">
        <v>262</v>
      </c>
      <c r="C8" s="235">
        <v>44884</v>
      </c>
      <c r="D8" s="748">
        <v>43093</v>
      </c>
      <c r="E8" s="749">
        <v>10176</v>
      </c>
      <c r="F8" s="750">
        <v>309</v>
      </c>
      <c r="G8" s="751"/>
      <c r="H8" s="269">
        <v>34708</v>
      </c>
      <c r="I8" s="277">
        <v>33957</v>
      </c>
      <c r="J8" s="670"/>
      <c r="K8" s="274">
        <v>3297.1274389913156</v>
      </c>
      <c r="L8" s="284">
        <v>3236.8737273224856</v>
      </c>
      <c r="P8" s="329" t="e">
        <f>IF(ABS(#REF!)&gt;8%,H8-I8,1)</f>
        <v>#REF!</v>
      </c>
    </row>
    <row r="9" spans="1:16" ht="15" customHeight="1" x14ac:dyDescent="0.2">
      <c r="A9" s="330" t="s">
        <v>226</v>
      </c>
      <c r="B9" s="256" t="s">
        <v>273</v>
      </c>
      <c r="C9" s="235">
        <v>11804</v>
      </c>
      <c r="D9" s="748">
        <v>11742</v>
      </c>
      <c r="E9" s="749">
        <v>1038</v>
      </c>
      <c r="F9" s="750">
        <v>96</v>
      </c>
      <c r="G9" s="751"/>
      <c r="H9" s="269">
        <v>10766</v>
      </c>
      <c r="I9" s="277">
        <v>10612</v>
      </c>
      <c r="J9" s="670"/>
      <c r="K9" s="274">
        <v>1022.7288811853319</v>
      </c>
      <c r="L9" s="284">
        <v>1011.5647434798781</v>
      </c>
      <c r="P9" s="329" t="e">
        <f>IF(ABS(#REF!)&gt;8%,H9-I9,1)</f>
        <v>#REF!</v>
      </c>
    </row>
    <row r="10" spans="1:16" ht="15" customHeight="1" x14ac:dyDescent="0.2">
      <c r="A10" s="330" t="s">
        <v>227</v>
      </c>
      <c r="B10" s="256" t="s">
        <v>38</v>
      </c>
      <c r="C10" s="235">
        <v>2932</v>
      </c>
      <c r="D10" s="752">
        <v>2818</v>
      </c>
      <c r="E10" s="749">
        <v>154</v>
      </c>
      <c r="F10" s="281">
        <v>21</v>
      </c>
      <c r="G10" s="751"/>
      <c r="H10" s="269">
        <v>2778</v>
      </c>
      <c r="I10" s="278">
        <v>2688</v>
      </c>
      <c r="J10" s="670"/>
      <c r="K10" s="274">
        <v>263.89938992502806</v>
      </c>
      <c r="L10" s="284">
        <v>256.22748119806937</v>
      </c>
      <c r="P10" s="329" t="e">
        <f>IF(ABS(#REF!)&gt;8%,H10-I10,1)</f>
        <v>#REF!</v>
      </c>
    </row>
    <row r="11" spans="1:16" ht="15" customHeight="1" x14ac:dyDescent="0.2">
      <c r="A11" s="330" t="s">
        <v>228</v>
      </c>
      <c r="B11" s="256" t="s">
        <v>39</v>
      </c>
      <c r="C11" s="235">
        <v>3967</v>
      </c>
      <c r="D11" s="752">
        <v>3708</v>
      </c>
      <c r="E11" s="749">
        <v>336</v>
      </c>
      <c r="F11" s="281">
        <v>70</v>
      </c>
      <c r="G11" s="751"/>
      <c r="H11" s="269">
        <v>3631</v>
      </c>
      <c r="I11" s="277">
        <v>3331</v>
      </c>
      <c r="J11" s="670"/>
      <c r="K11" s="273">
        <v>344.93113204383616</v>
      </c>
      <c r="L11" s="284">
        <v>317.51999251144684</v>
      </c>
      <c r="P11" s="329" t="e">
        <f>IF(ABS(#REF!)&gt;8%,H11-I11,1)</f>
        <v>#REF!</v>
      </c>
    </row>
    <row r="12" spans="1:16" ht="15.75" customHeight="1" x14ac:dyDescent="0.2">
      <c r="A12" s="330" t="s">
        <v>272</v>
      </c>
      <c r="B12" s="256" t="s">
        <v>411</v>
      </c>
      <c r="C12" s="235">
        <v>6177</v>
      </c>
      <c r="D12" s="752">
        <v>6054</v>
      </c>
      <c r="E12" s="749">
        <v>267</v>
      </c>
      <c r="F12" s="281">
        <v>18</v>
      </c>
      <c r="G12" s="751"/>
      <c r="H12" s="269">
        <v>5910</v>
      </c>
      <c r="I12" s="279">
        <v>5819</v>
      </c>
      <c r="J12" s="670"/>
      <c r="K12" s="274">
        <v>561.42742781026493</v>
      </c>
      <c r="L12" s="284">
        <v>554.68292897751701</v>
      </c>
      <c r="P12" s="329" t="e">
        <f>IF(ABS(#REF!)&gt;8%,H12-I12,1)</f>
        <v>#REF!</v>
      </c>
    </row>
    <row r="13" spans="1:16" ht="15" customHeight="1" x14ac:dyDescent="0.2">
      <c r="A13" s="330" t="s">
        <v>229</v>
      </c>
      <c r="B13" s="256" t="s">
        <v>1</v>
      </c>
      <c r="C13" s="235">
        <v>1698</v>
      </c>
      <c r="D13" s="752">
        <v>1595</v>
      </c>
      <c r="E13" s="749">
        <v>187</v>
      </c>
      <c r="F13" s="750">
        <v>10</v>
      </c>
      <c r="G13" s="751"/>
      <c r="H13" s="269">
        <v>1511</v>
      </c>
      <c r="I13" s="278">
        <v>1442</v>
      </c>
      <c r="J13" s="670"/>
      <c r="K13" s="274">
        <v>143.53922900529784</v>
      </c>
      <c r="L13" s="284">
        <v>137.45536751771431</v>
      </c>
      <c r="P13" s="329" t="e">
        <f>IF(ABS(#REF!)&gt;8%,H13-I13,1)</f>
        <v>#REF!</v>
      </c>
    </row>
    <row r="14" spans="1:16" ht="15" customHeight="1" x14ac:dyDescent="0.2">
      <c r="A14" s="330" t="s">
        <v>141</v>
      </c>
      <c r="B14" s="256" t="s">
        <v>0</v>
      </c>
      <c r="C14" s="235">
        <v>404</v>
      </c>
      <c r="D14" s="752">
        <v>381</v>
      </c>
      <c r="E14" s="749">
        <v>0</v>
      </c>
      <c r="F14" s="750">
        <v>2</v>
      </c>
      <c r="G14" s="751"/>
      <c r="H14" s="269">
        <v>404</v>
      </c>
      <c r="I14" s="278">
        <v>380</v>
      </c>
      <c r="J14" s="670"/>
      <c r="K14" s="273">
        <v>38.378456994136549</v>
      </c>
      <c r="L14" s="284">
        <v>36.222634990798497</v>
      </c>
      <c r="P14" s="329" t="e">
        <f>IF(ABS(#REF!)&gt;8%,H14-I14,1)</f>
        <v>#REF!</v>
      </c>
    </row>
    <row r="15" spans="1:16" ht="15" customHeight="1" x14ac:dyDescent="0.2">
      <c r="A15" s="330" t="s">
        <v>230</v>
      </c>
      <c r="B15" s="256" t="s">
        <v>150</v>
      </c>
      <c r="C15" s="235">
        <v>5249</v>
      </c>
      <c r="D15" s="752">
        <v>5300</v>
      </c>
      <c r="E15" s="749">
        <v>237</v>
      </c>
      <c r="F15" s="750">
        <v>79</v>
      </c>
      <c r="G15" s="751"/>
      <c r="H15" s="269">
        <v>5012</v>
      </c>
      <c r="I15" s="279">
        <v>5086</v>
      </c>
      <c r="J15" s="670"/>
      <c r="K15" s="274">
        <v>476.12085756092176</v>
      </c>
      <c r="L15" s="284">
        <v>484.81137253473992</v>
      </c>
      <c r="P15" s="329" t="e">
        <f>IF(ABS(#REF!)&gt;8%,H15-I15,1)</f>
        <v>#REF!</v>
      </c>
    </row>
    <row r="16" spans="1:16" s="295" customFormat="1" ht="15" customHeight="1" x14ac:dyDescent="0.2">
      <c r="A16" s="250" t="s">
        <v>179</v>
      </c>
      <c r="B16" s="753" t="s">
        <v>322</v>
      </c>
      <c r="C16" s="236">
        <v>231805</v>
      </c>
      <c r="D16" s="192">
        <v>213909</v>
      </c>
      <c r="E16" s="754">
        <v>19847</v>
      </c>
      <c r="F16" s="265">
        <v>10705</v>
      </c>
      <c r="G16" s="747"/>
      <c r="H16" s="270">
        <v>211958</v>
      </c>
      <c r="I16" s="260">
        <v>194971</v>
      </c>
      <c r="J16" s="747"/>
      <c r="K16" s="248">
        <v>20135.200464265334</v>
      </c>
      <c r="L16" s="260">
        <v>18585.166754713089</v>
      </c>
      <c r="P16" s="329" t="e">
        <f>IF(ABS(#REF!)&gt;8%,H16-I16,1)</f>
        <v>#REF!</v>
      </c>
    </row>
    <row r="17" spans="1:16" ht="15" customHeight="1" x14ac:dyDescent="0.2">
      <c r="A17" s="330" t="s">
        <v>183</v>
      </c>
      <c r="B17" s="256" t="s">
        <v>106</v>
      </c>
      <c r="C17" s="237">
        <v>97409</v>
      </c>
      <c r="D17" s="748">
        <v>86387</v>
      </c>
      <c r="E17" s="755">
        <v>14561</v>
      </c>
      <c r="F17" s="263">
        <v>5373</v>
      </c>
      <c r="G17" s="756"/>
      <c r="H17" s="269">
        <v>82848</v>
      </c>
      <c r="I17" s="280">
        <v>73145</v>
      </c>
      <c r="J17" s="670"/>
      <c r="K17" s="269">
        <v>7870.2435768569921</v>
      </c>
      <c r="L17" s="750">
        <v>6972.3806221104105</v>
      </c>
      <c r="P17" s="329" t="e">
        <f>IF(ABS(#REF!)&gt;8%,H17-I17,1)</f>
        <v>#REF!</v>
      </c>
    </row>
    <row r="18" spans="1:16" ht="15" customHeight="1" x14ac:dyDescent="0.2">
      <c r="A18" s="330" t="s">
        <v>184</v>
      </c>
      <c r="B18" s="256" t="s">
        <v>107</v>
      </c>
      <c r="C18" s="237">
        <v>14629</v>
      </c>
      <c r="D18" s="748">
        <v>13636</v>
      </c>
      <c r="E18" s="755">
        <v>512</v>
      </c>
      <c r="F18" s="263">
        <v>1745</v>
      </c>
      <c r="G18" s="756"/>
      <c r="H18" s="271">
        <v>14117</v>
      </c>
      <c r="I18" s="280">
        <v>13098</v>
      </c>
      <c r="J18" s="670"/>
      <c r="K18" s="269">
        <v>1341.0610826391726</v>
      </c>
      <c r="L18" s="750">
        <v>1248.5370344986281</v>
      </c>
      <c r="P18" s="329" t="e">
        <f>IF(ABS(#REF!)&gt;8%,H18-I18,1)</f>
        <v>#REF!</v>
      </c>
    </row>
    <row r="19" spans="1:16" ht="15" customHeight="1" x14ac:dyDescent="0.2">
      <c r="A19" s="330" t="s">
        <v>185</v>
      </c>
      <c r="B19" s="256" t="s">
        <v>116</v>
      </c>
      <c r="C19" s="238">
        <v>3513</v>
      </c>
      <c r="D19" s="748">
        <v>3159</v>
      </c>
      <c r="E19" s="755">
        <v>184</v>
      </c>
      <c r="F19" s="263">
        <v>142</v>
      </c>
      <c r="G19" s="756"/>
      <c r="H19" s="269">
        <v>3329</v>
      </c>
      <c r="I19" s="281">
        <v>2959</v>
      </c>
      <c r="J19" s="670"/>
      <c r="K19" s="271">
        <v>316.24228547891232</v>
      </c>
      <c r="L19" s="281">
        <v>282.05993930992832</v>
      </c>
      <c r="P19" s="329" t="e">
        <f>IF(ABS(#REF!)&gt;8%,H19-I19,1)</f>
        <v>#REF!</v>
      </c>
    </row>
    <row r="20" spans="1:16" ht="15" customHeight="1" x14ac:dyDescent="0.2">
      <c r="A20" s="330" t="s">
        <v>186</v>
      </c>
      <c r="B20" s="256" t="s">
        <v>108</v>
      </c>
      <c r="C20" s="237">
        <v>116254</v>
      </c>
      <c r="D20" s="752">
        <v>110727</v>
      </c>
      <c r="E20" s="755">
        <v>4590</v>
      </c>
      <c r="F20" s="263">
        <v>3445</v>
      </c>
      <c r="G20" s="756"/>
      <c r="H20" s="269">
        <v>111664</v>
      </c>
      <c r="I20" s="280">
        <v>105769</v>
      </c>
      <c r="J20" s="670"/>
      <c r="K20" s="269">
        <v>10607.653519290257</v>
      </c>
      <c r="L20" s="280">
        <v>10082.189158794121</v>
      </c>
      <c r="P20" s="329" t="e">
        <f>IF(ABS(#REF!)&gt;8%,H20-I20,1)</f>
        <v>#REF!</v>
      </c>
    </row>
    <row r="21" spans="1:16" s="295" customFormat="1" ht="15" customHeight="1" x14ac:dyDescent="0.2">
      <c r="A21" s="250" t="s">
        <v>180</v>
      </c>
      <c r="B21" s="753" t="s">
        <v>323</v>
      </c>
      <c r="C21" s="239">
        <v>33674</v>
      </c>
      <c r="D21" s="236">
        <v>31999</v>
      </c>
      <c r="E21" s="754">
        <v>2100</v>
      </c>
      <c r="F21" s="265">
        <v>377</v>
      </c>
      <c r="G21" s="747"/>
      <c r="H21" s="272">
        <v>31574</v>
      </c>
      <c r="I21" s="282">
        <v>30051</v>
      </c>
      <c r="J21" s="747"/>
      <c r="K21" s="243">
        <v>2999.4094087447215</v>
      </c>
      <c r="L21" s="260">
        <v>2864.5431687065411</v>
      </c>
      <c r="P21" s="329" t="e">
        <f>IF(ABS(#REF!)&gt;8%,H21-I21,1)</f>
        <v>#REF!</v>
      </c>
    </row>
    <row r="22" spans="1:16" ht="15" customHeight="1" x14ac:dyDescent="0.2">
      <c r="A22" s="330" t="s">
        <v>187</v>
      </c>
      <c r="B22" s="256" t="s">
        <v>109</v>
      </c>
      <c r="C22" s="240">
        <v>20083</v>
      </c>
      <c r="D22" s="752">
        <v>19065</v>
      </c>
      <c r="E22" s="757">
        <v>1733</v>
      </c>
      <c r="F22" s="281">
        <v>253</v>
      </c>
      <c r="G22" s="751"/>
      <c r="H22" s="271">
        <v>18350</v>
      </c>
      <c r="I22" s="280">
        <v>17446</v>
      </c>
      <c r="J22" s="670"/>
      <c r="K22" s="273">
        <v>1743.1799154514993</v>
      </c>
      <c r="L22" s="284">
        <v>1663.0002369722911</v>
      </c>
      <c r="P22" s="329" t="e">
        <f>IF(ABS(#REF!)&gt;8%,H22-I22,1)</f>
        <v>#REF!</v>
      </c>
    </row>
    <row r="23" spans="1:16" ht="15" customHeight="1" x14ac:dyDescent="0.2">
      <c r="A23" s="330" t="s">
        <v>188</v>
      </c>
      <c r="B23" s="256" t="s">
        <v>110</v>
      </c>
      <c r="C23" s="241">
        <v>463</v>
      </c>
      <c r="D23" s="752">
        <v>428</v>
      </c>
      <c r="E23" s="757">
        <v>11</v>
      </c>
      <c r="F23" s="758">
        <v>4</v>
      </c>
      <c r="G23" s="751"/>
      <c r="H23" s="271">
        <v>452</v>
      </c>
      <c r="I23" s="280">
        <v>416</v>
      </c>
      <c r="J23" s="670"/>
      <c r="K23" s="273">
        <v>42.938273666707232</v>
      </c>
      <c r="L23" s="284">
        <v>39.654253042558352</v>
      </c>
      <c r="P23" s="329" t="e">
        <f>IF(ABS(#REF!)&gt;8%,H23-I23,1)</f>
        <v>#REF!</v>
      </c>
    </row>
    <row r="24" spans="1:16" ht="15" customHeight="1" x14ac:dyDescent="0.2">
      <c r="A24" s="330" t="s">
        <v>189</v>
      </c>
      <c r="B24" s="759" t="s">
        <v>117</v>
      </c>
      <c r="C24" s="238">
        <v>166</v>
      </c>
      <c r="D24" s="752">
        <v>126</v>
      </c>
      <c r="E24" s="755">
        <v>1</v>
      </c>
      <c r="F24" s="758">
        <v>0</v>
      </c>
      <c r="G24" s="751"/>
      <c r="H24" s="269">
        <v>165</v>
      </c>
      <c r="I24" s="280">
        <v>125</v>
      </c>
      <c r="J24" s="670"/>
      <c r="K24" s="273">
        <v>15.674369811961711</v>
      </c>
      <c r="L24" s="284">
        <v>11.915340457499505</v>
      </c>
      <c r="P24" s="329" t="e">
        <f>IF(ABS(#REF!)&gt;8%,H24-I24,1)</f>
        <v>#REF!</v>
      </c>
    </row>
    <row r="25" spans="1:16" ht="15" customHeight="1" x14ac:dyDescent="0.2">
      <c r="A25" s="330" t="s">
        <v>190</v>
      </c>
      <c r="B25" s="760" t="s">
        <v>111</v>
      </c>
      <c r="C25" s="237">
        <v>12962</v>
      </c>
      <c r="D25" s="752">
        <v>12380</v>
      </c>
      <c r="E25" s="755">
        <v>355</v>
      </c>
      <c r="F25" s="758">
        <v>120</v>
      </c>
      <c r="G25" s="751"/>
      <c r="H25" s="271">
        <v>12607</v>
      </c>
      <c r="I25" s="280">
        <v>12064</v>
      </c>
      <c r="J25" s="670"/>
      <c r="K25" s="273">
        <v>1197.6168498145532</v>
      </c>
      <c r="L25" s="284">
        <v>1149.9733382341924</v>
      </c>
      <c r="P25" s="329" t="e">
        <f>IF(ABS(#REF!)&gt;8%,H25-I25,1)</f>
        <v>#REF!</v>
      </c>
    </row>
    <row r="26" spans="1:16" s="295" customFormat="1" ht="15" customHeight="1" x14ac:dyDescent="0.2">
      <c r="A26" s="250" t="s">
        <v>181</v>
      </c>
      <c r="B26" s="753" t="s">
        <v>324</v>
      </c>
      <c r="C26" s="236">
        <v>9247</v>
      </c>
      <c r="D26" s="192">
        <v>8650</v>
      </c>
      <c r="E26" s="754">
        <v>41</v>
      </c>
      <c r="F26" s="262">
        <v>27</v>
      </c>
      <c r="G26" s="747"/>
      <c r="H26" s="272">
        <v>9206</v>
      </c>
      <c r="I26" s="282">
        <v>8618</v>
      </c>
      <c r="J26" s="747"/>
      <c r="K26" s="243">
        <v>874.53483932678489</v>
      </c>
      <c r="L26" s="260">
        <v>821.49123250184596</v>
      </c>
      <c r="P26" s="329" t="e">
        <f>IF(ABS(#REF!)&gt;8%,H26-I26,1)</f>
        <v>#REF!</v>
      </c>
    </row>
    <row r="27" spans="1:16" ht="15" customHeight="1" x14ac:dyDescent="0.2">
      <c r="A27" s="330" t="s">
        <v>191</v>
      </c>
      <c r="B27" s="256" t="s">
        <v>5</v>
      </c>
      <c r="C27" s="238">
        <v>547</v>
      </c>
      <c r="D27" s="761">
        <v>505</v>
      </c>
      <c r="E27" s="755">
        <v>16</v>
      </c>
      <c r="F27" s="758">
        <v>16</v>
      </c>
      <c r="G27" s="751"/>
      <c r="H27" s="273">
        <v>531</v>
      </c>
      <c r="I27" s="283">
        <v>488</v>
      </c>
      <c r="J27" s="670"/>
      <c r="K27" s="273">
        <v>50.442971940313143</v>
      </c>
      <c r="L27" s="284">
        <v>46.51748914607807</v>
      </c>
      <c r="P27" s="329" t="e">
        <f>IF(ABS(#REF!)&gt;8%,H27-I27,1)</f>
        <v>#REF!</v>
      </c>
    </row>
    <row r="28" spans="1:16" ht="15" customHeight="1" x14ac:dyDescent="0.2">
      <c r="A28" s="330" t="s">
        <v>192</v>
      </c>
      <c r="B28" s="256" t="s">
        <v>503</v>
      </c>
      <c r="C28" s="237">
        <v>1573</v>
      </c>
      <c r="D28" s="456">
        <v>1485</v>
      </c>
      <c r="E28" s="755">
        <v>4</v>
      </c>
      <c r="F28" s="281">
        <v>1</v>
      </c>
      <c r="G28" s="751"/>
      <c r="H28" s="273">
        <v>1569</v>
      </c>
      <c r="I28" s="283">
        <v>1484</v>
      </c>
      <c r="J28" s="670"/>
      <c r="K28" s="273">
        <v>149.04900748465408</v>
      </c>
      <c r="L28" s="284">
        <v>141.45892191143415</v>
      </c>
      <c r="P28" s="329" t="e">
        <f>IF(ABS(#REF!)&gt;8%,H28-I28,1)</f>
        <v>#REF!</v>
      </c>
    </row>
    <row r="29" spans="1:16" ht="15" customHeight="1" x14ac:dyDescent="0.2">
      <c r="A29" s="330" t="s">
        <v>193</v>
      </c>
      <c r="B29" s="256" t="s">
        <v>498</v>
      </c>
      <c r="C29" s="237">
        <v>4191</v>
      </c>
      <c r="D29" s="761">
        <v>3919</v>
      </c>
      <c r="E29" s="757">
        <v>12</v>
      </c>
      <c r="F29" s="758">
        <v>6</v>
      </c>
      <c r="G29" s="751"/>
      <c r="H29" s="274">
        <v>4179</v>
      </c>
      <c r="I29" s="284">
        <v>3911</v>
      </c>
      <c r="J29" s="670"/>
      <c r="K29" s="273">
        <v>396.98903905568477</v>
      </c>
      <c r="L29" s="284">
        <v>372.80717223424455</v>
      </c>
      <c r="P29" s="329" t="e">
        <f>IF(ABS(#REF!)&gt;8%,H29-I29,1)</f>
        <v>#REF!</v>
      </c>
    </row>
    <row r="30" spans="1:16" ht="15" customHeight="1" x14ac:dyDescent="0.2">
      <c r="A30" s="330" t="s">
        <v>194</v>
      </c>
      <c r="B30" s="256" t="s">
        <v>171</v>
      </c>
      <c r="C30" s="238">
        <v>2936</v>
      </c>
      <c r="D30" s="761">
        <v>2741</v>
      </c>
      <c r="E30" s="757">
        <v>9</v>
      </c>
      <c r="F30" s="281">
        <v>4</v>
      </c>
      <c r="G30" s="751"/>
      <c r="H30" s="274">
        <v>2927</v>
      </c>
      <c r="I30" s="284">
        <v>2735</v>
      </c>
      <c r="J30" s="670"/>
      <c r="K30" s="273">
        <v>278.05382084613291</v>
      </c>
      <c r="L30" s="284">
        <v>260.70764921008919</v>
      </c>
      <c r="P30" s="329" t="e">
        <f>IF(ABS(#REF!)&gt;8%,H30-I30,1)</f>
        <v>#REF!</v>
      </c>
    </row>
    <row r="31" spans="1:16" s="295" customFormat="1" ht="15" customHeight="1" x14ac:dyDescent="0.2">
      <c r="A31" s="250" t="s">
        <v>182</v>
      </c>
      <c r="B31" s="753" t="s">
        <v>325</v>
      </c>
      <c r="C31" s="234">
        <v>29755</v>
      </c>
      <c r="D31" s="192">
        <v>28030</v>
      </c>
      <c r="E31" s="754">
        <v>235</v>
      </c>
      <c r="F31" s="265">
        <v>58</v>
      </c>
      <c r="G31" s="747"/>
      <c r="H31" s="270">
        <v>29520</v>
      </c>
      <c r="I31" s="282">
        <v>27819</v>
      </c>
      <c r="J31" s="747"/>
      <c r="K31" s="243">
        <v>2804.2872536309678</v>
      </c>
      <c r="L31" s="262">
        <v>2651.7828494974301</v>
      </c>
      <c r="P31" s="329" t="e">
        <f>IF(ABS(#REF!)&gt;8%,H31-I31,1)</f>
        <v>#REF!</v>
      </c>
    </row>
    <row r="32" spans="1:16" ht="15" customHeight="1" x14ac:dyDescent="0.2">
      <c r="A32" s="330" t="s">
        <v>195</v>
      </c>
      <c r="B32" s="256" t="s">
        <v>6</v>
      </c>
      <c r="C32" s="237">
        <v>9353</v>
      </c>
      <c r="D32" s="762">
        <v>8900</v>
      </c>
      <c r="E32" s="755">
        <v>6</v>
      </c>
      <c r="F32" s="758">
        <v>12</v>
      </c>
      <c r="G32" s="751"/>
      <c r="H32" s="269">
        <v>9347</v>
      </c>
      <c r="I32" s="284">
        <v>8897</v>
      </c>
      <c r="J32" s="670"/>
      <c r="K32" s="273">
        <v>887.92930080246128</v>
      </c>
      <c r="L32" s="284">
        <v>848.08627240298483</v>
      </c>
      <c r="P32" s="329" t="e">
        <f>IF(ABS(#REF!)&gt;8%,H32-I32,1)</f>
        <v>#REF!</v>
      </c>
    </row>
    <row r="33" spans="1:16" ht="15" customHeight="1" x14ac:dyDescent="0.2">
      <c r="A33" s="330" t="s">
        <v>196</v>
      </c>
      <c r="B33" s="256" t="s">
        <v>118</v>
      </c>
      <c r="C33" s="238">
        <v>3380</v>
      </c>
      <c r="D33" s="761">
        <v>3162</v>
      </c>
      <c r="E33" s="757">
        <v>0</v>
      </c>
      <c r="F33" s="281">
        <v>0</v>
      </c>
      <c r="G33" s="751"/>
      <c r="H33" s="269">
        <v>3380</v>
      </c>
      <c r="I33" s="284">
        <v>3162</v>
      </c>
      <c r="J33" s="670"/>
      <c r="K33" s="274">
        <v>321.08709069351869</v>
      </c>
      <c r="L33" s="284">
        <v>301.4104522129075</v>
      </c>
      <c r="P33" s="329" t="e">
        <f>IF(ABS(#REF!)&gt;8%,H33-I33,1)</f>
        <v>#REF!</v>
      </c>
    </row>
    <row r="34" spans="1:16" ht="15" customHeight="1" x14ac:dyDescent="0.2">
      <c r="A34" s="330" t="s">
        <v>197</v>
      </c>
      <c r="B34" s="256" t="s">
        <v>414</v>
      </c>
      <c r="C34" s="238">
        <v>8440</v>
      </c>
      <c r="D34" s="762">
        <v>7951</v>
      </c>
      <c r="E34" s="755">
        <v>103</v>
      </c>
      <c r="F34" s="758">
        <v>0</v>
      </c>
      <c r="G34" s="751"/>
      <c r="H34" s="269">
        <v>8337</v>
      </c>
      <c r="I34" s="284">
        <v>7858</v>
      </c>
      <c r="J34" s="670"/>
      <c r="K34" s="273">
        <v>791.98315831711989</v>
      </c>
      <c r="L34" s="284">
        <v>749.04596252024896</v>
      </c>
      <c r="P34" s="329" t="e">
        <f>IF(ABS(#REF!)&gt;8%,H34-I34,1)</f>
        <v>#REF!</v>
      </c>
    </row>
    <row r="35" spans="1:16" ht="15" customHeight="1" x14ac:dyDescent="0.2">
      <c r="A35" s="330" t="s">
        <v>198</v>
      </c>
      <c r="B35" s="256" t="s">
        <v>7</v>
      </c>
      <c r="C35" s="237">
        <v>644</v>
      </c>
      <c r="D35" s="762">
        <v>632</v>
      </c>
      <c r="E35" s="755">
        <v>0</v>
      </c>
      <c r="F35" s="758">
        <v>0</v>
      </c>
      <c r="G35" s="751"/>
      <c r="H35" s="271">
        <v>644</v>
      </c>
      <c r="I35" s="284">
        <v>632</v>
      </c>
      <c r="J35" s="670"/>
      <c r="K35" s="273">
        <v>61.177540356989944</v>
      </c>
      <c r="L35" s="284">
        <v>60.243961353117498</v>
      </c>
      <c r="P35" s="329" t="e">
        <f>IF(ABS(#REF!)&gt;8%,H35-I35,1)</f>
        <v>#REF!</v>
      </c>
    </row>
    <row r="36" spans="1:16" ht="15" customHeight="1" x14ac:dyDescent="0.2">
      <c r="A36" s="330" t="s">
        <v>199</v>
      </c>
      <c r="B36" s="256" t="s">
        <v>112</v>
      </c>
      <c r="C36" s="238">
        <v>1183</v>
      </c>
      <c r="D36" s="761">
        <v>1125</v>
      </c>
      <c r="E36" s="757">
        <v>0</v>
      </c>
      <c r="F36" s="281">
        <v>4</v>
      </c>
      <c r="G36" s="751"/>
      <c r="H36" s="269">
        <v>1183</v>
      </c>
      <c r="I36" s="284">
        <v>1125</v>
      </c>
      <c r="J36" s="670"/>
      <c r="K36" s="273">
        <v>112.38048174273153</v>
      </c>
      <c r="L36" s="284">
        <v>107.23806411749555</v>
      </c>
      <c r="P36" s="329" t="e">
        <f>IF(ABS(#REF!)&gt;8%,H36-I36,1)</f>
        <v>#REF!</v>
      </c>
    </row>
    <row r="37" spans="1:16" ht="15" customHeight="1" x14ac:dyDescent="0.2">
      <c r="A37" s="330" t="s">
        <v>200</v>
      </c>
      <c r="B37" s="256" t="s">
        <v>157</v>
      </c>
      <c r="C37" s="238">
        <v>4117</v>
      </c>
      <c r="D37" s="761">
        <v>3357</v>
      </c>
      <c r="E37" s="755">
        <v>1</v>
      </c>
      <c r="F37" s="281">
        <v>8</v>
      </c>
      <c r="G37" s="751"/>
      <c r="H37" s="271">
        <v>4116</v>
      </c>
      <c r="I37" s="283">
        <v>3356</v>
      </c>
      <c r="J37" s="670"/>
      <c r="K37" s="273">
        <v>391.00427967293575</v>
      </c>
      <c r="L37" s="284">
        <v>319.90306060294671</v>
      </c>
      <c r="P37" s="329" t="e">
        <f>IF(ABS(#REF!)&gt;8%,H37-I37,1)</f>
        <v>#REF!</v>
      </c>
    </row>
    <row r="38" spans="1:16" ht="15" customHeight="1" thickBot="1" x14ac:dyDescent="0.25">
      <c r="A38" s="330" t="s">
        <v>201</v>
      </c>
      <c r="B38" s="256" t="s">
        <v>155</v>
      </c>
      <c r="C38" s="763">
        <v>2638</v>
      </c>
      <c r="D38" s="266">
        <v>2903</v>
      </c>
      <c r="E38" s="755">
        <v>125</v>
      </c>
      <c r="F38" s="758">
        <v>34</v>
      </c>
      <c r="G38" s="751"/>
      <c r="H38" s="275">
        <v>2513</v>
      </c>
      <c r="I38" s="285">
        <v>2789</v>
      </c>
      <c r="J38" s="670"/>
      <c r="K38" s="287">
        <v>238.72540204521079</v>
      </c>
      <c r="L38" s="285">
        <v>265.85507628772899</v>
      </c>
      <c r="P38" s="329" t="e">
        <f>IF(ABS(#REF!)&gt;8%,H38-I38,1)</f>
        <v>#REF!</v>
      </c>
    </row>
    <row r="39" spans="1:16" ht="15" customHeight="1" thickBot="1" x14ac:dyDescent="0.25">
      <c r="A39" s="250" t="s">
        <v>202</v>
      </c>
      <c r="B39" s="251" t="s">
        <v>361</v>
      </c>
      <c r="D39" s="252"/>
      <c r="E39" s="253">
        <v>34618</v>
      </c>
      <c r="F39" s="254">
        <v>11772</v>
      </c>
      <c r="G39" s="764"/>
      <c r="H39" s="252"/>
      <c r="J39" s="764"/>
      <c r="K39" s="252"/>
      <c r="P39" s="329"/>
    </row>
    <row r="40" spans="1:16" ht="15" customHeight="1" thickBot="1" x14ac:dyDescent="0.25">
      <c r="A40" s="255"/>
      <c r="B40" s="256"/>
      <c r="D40" s="252"/>
      <c r="G40" s="764"/>
      <c r="H40" s="252"/>
      <c r="J40" s="764"/>
      <c r="K40" s="252"/>
      <c r="P40" s="329"/>
    </row>
    <row r="41" spans="1:16" ht="15" customHeight="1" thickBot="1" x14ac:dyDescent="0.25">
      <c r="A41" s="257" t="s">
        <v>203</v>
      </c>
      <c r="B41" s="258" t="s">
        <v>418</v>
      </c>
      <c r="C41" s="242">
        <v>1732</v>
      </c>
      <c r="D41" s="259">
        <v>1527</v>
      </c>
      <c r="G41" s="764"/>
      <c r="H41" s="252"/>
      <c r="J41" s="764"/>
      <c r="K41" s="242">
        <v>165</v>
      </c>
      <c r="L41" s="259">
        <v>146</v>
      </c>
      <c r="P41" s="329" t="e">
        <f>IF(ABS(#REF!)&gt;8%,H41-I41,1)</f>
        <v>#REF!</v>
      </c>
    </row>
    <row r="42" spans="1:16" s="295" customFormat="1" ht="26.25" customHeight="1" x14ac:dyDescent="0.2">
      <c r="A42" s="343" t="s">
        <v>232</v>
      </c>
      <c r="B42" s="765" t="s">
        <v>135</v>
      </c>
      <c r="C42" s="243">
        <v>41898</v>
      </c>
      <c r="D42" s="260">
        <v>39107</v>
      </c>
      <c r="E42" s="766"/>
      <c r="F42" s="767"/>
      <c r="G42" s="768"/>
      <c r="H42" s="768"/>
      <c r="I42" s="768"/>
      <c r="K42" s="248">
        <v>3980.1499780701315</v>
      </c>
      <c r="L42" s="262">
        <v>3727.7857541714652</v>
      </c>
      <c r="P42" s="329" t="e">
        <f>IF(ABS(#REF!)&gt;8%,C42-D42,1)</f>
        <v>#REF!</v>
      </c>
    </row>
    <row r="43" spans="1:16" s="295" customFormat="1" ht="17.25" customHeight="1" x14ac:dyDescent="0.2">
      <c r="A43" s="320" t="s">
        <v>72</v>
      </c>
      <c r="B43" s="344" t="s">
        <v>268</v>
      </c>
      <c r="C43" s="243">
        <v>1457</v>
      </c>
      <c r="D43" s="260">
        <v>1448</v>
      </c>
      <c r="E43" s="252"/>
      <c r="F43" s="252"/>
      <c r="G43" s="252"/>
      <c r="H43" s="252"/>
      <c r="I43" s="769"/>
      <c r="J43" s="769"/>
      <c r="K43" s="248">
        <v>138.40943524865583</v>
      </c>
      <c r="L43" s="262">
        <v>138.02730385967428</v>
      </c>
      <c r="P43" s="329" t="e">
        <f>IF(ABS(#REF!)&gt;8%,C43-D43,1)</f>
        <v>#REF!</v>
      </c>
    </row>
    <row r="44" spans="1:16" s="295" customFormat="1" ht="15" customHeight="1" x14ac:dyDescent="0.2">
      <c r="A44" s="645" t="s">
        <v>204</v>
      </c>
      <c r="B44" s="331" t="s">
        <v>10</v>
      </c>
      <c r="C44" s="244">
        <v>1029</v>
      </c>
      <c r="D44" s="261">
        <v>1036</v>
      </c>
      <c r="E44" s="252"/>
      <c r="F44" s="252"/>
      <c r="G44" s="252"/>
      <c r="H44" s="252"/>
      <c r="I44" s="769"/>
      <c r="J44" s="769"/>
      <c r="K44" s="273">
        <v>97.751069918233938</v>
      </c>
      <c r="L44" s="288">
        <v>98.754341711755899</v>
      </c>
      <c r="P44" s="329" t="e">
        <f>IF(ABS(#REF!)&gt;8%,C44-D44,1)</f>
        <v>#REF!</v>
      </c>
    </row>
    <row r="45" spans="1:16" ht="15" customHeight="1" x14ac:dyDescent="0.2">
      <c r="A45" s="330" t="s">
        <v>205</v>
      </c>
      <c r="B45" s="331" t="s">
        <v>8</v>
      </c>
      <c r="C45" s="244">
        <v>95</v>
      </c>
      <c r="D45" s="261">
        <v>93</v>
      </c>
      <c r="H45" s="252"/>
      <c r="I45" s="769"/>
      <c r="J45" s="769"/>
      <c r="K45" s="273">
        <v>9.0246371644628027</v>
      </c>
      <c r="L45" s="288">
        <v>8.8650133003796316</v>
      </c>
      <c r="M45" s="295"/>
      <c r="N45" s="295"/>
      <c r="O45" s="295"/>
      <c r="P45" s="329" t="e">
        <f>IF(ABS(#REF!)&gt;8%,C45-D45,1)</f>
        <v>#REF!</v>
      </c>
    </row>
    <row r="46" spans="1:16" ht="15" customHeight="1" x14ac:dyDescent="0.2">
      <c r="A46" s="330" t="s">
        <v>206</v>
      </c>
      <c r="B46" s="331" t="s">
        <v>9</v>
      </c>
      <c r="C46" s="244">
        <v>247</v>
      </c>
      <c r="D46" s="261">
        <v>242</v>
      </c>
      <c r="H46" s="252"/>
      <c r="I46" s="769"/>
      <c r="J46" s="769"/>
      <c r="K46" s="273">
        <v>23.464056627603288</v>
      </c>
      <c r="L46" s="288">
        <v>23.068099125719044</v>
      </c>
      <c r="P46" s="329" t="e">
        <f>IF(ABS(#REF!)&gt;8%,C46-D46,1)</f>
        <v>#REF!</v>
      </c>
    </row>
    <row r="47" spans="1:16" ht="15" customHeight="1" x14ac:dyDescent="0.2">
      <c r="A47" s="330" t="s">
        <v>207</v>
      </c>
      <c r="B47" s="331" t="s">
        <v>428</v>
      </c>
      <c r="C47" s="244">
        <v>86</v>
      </c>
      <c r="D47" s="261">
        <v>77</v>
      </c>
      <c r="H47" s="252"/>
      <c r="I47" s="769"/>
      <c r="J47" s="769"/>
      <c r="K47" s="274">
        <v>8.1696715383558001</v>
      </c>
      <c r="L47" s="288">
        <v>7.3398497218196956</v>
      </c>
      <c r="P47" s="329" t="e">
        <f>IF(ABS(#REF!)&gt;8%,C47-D47,1)</f>
        <v>#REF!</v>
      </c>
    </row>
    <row r="48" spans="1:16" ht="15" customHeight="1" x14ac:dyDescent="0.2">
      <c r="A48" s="250" t="s">
        <v>151</v>
      </c>
      <c r="B48" s="336" t="s">
        <v>407</v>
      </c>
      <c r="C48" s="245">
        <v>4356</v>
      </c>
      <c r="D48" s="262">
        <v>3839</v>
      </c>
      <c r="H48" s="252"/>
      <c r="J48" s="295"/>
      <c r="K48" s="248">
        <v>413.80336303578912</v>
      </c>
      <c r="L48" s="265">
        <v>365.94393613072481</v>
      </c>
      <c r="P48" s="329" t="e">
        <f>IF(ABS(#REF!)&gt;8%,C48-D48,1)</f>
        <v>#REF!</v>
      </c>
    </row>
    <row r="49" spans="1:16" s="295" customFormat="1" ht="15" customHeight="1" x14ac:dyDescent="0.2">
      <c r="A49" s="330" t="s">
        <v>208</v>
      </c>
      <c r="B49" s="331" t="s">
        <v>12</v>
      </c>
      <c r="C49" s="244">
        <v>2080</v>
      </c>
      <c r="D49" s="263">
        <v>1707</v>
      </c>
      <c r="E49" s="252"/>
      <c r="F49" s="252"/>
      <c r="G49" s="252"/>
      <c r="H49" s="252"/>
      <c r="I49" s="252"/>
      <c r="J49" s="252"/>
      <c r="K49" s="273">
        <v>197.59205581139611</v>
      </c>
      <c r="L49" s="288">
        <v>162.71588928761324</v>
      </c>
      <c r="M49" s="252"/>
      <c r="N49" s="252"/>
      <c r="O49" s="252"/>
      <c r="P49" s="329" t="e">
        <f>IF(ABS(#REF!)&gt;8%,C49-D49,1)</f>
        <v>#REF!</v>
      </c>
    </row>
    <row r="50" spans="1:16" ht="15" customHeight="1" x14ac:dyDescent="0.2">
      <c r="A50" s="330" t="s">
        <v>209</v>
      </c>
      <c r="B50" s="331" t="s">
        <v>451</v>
      </c>
      <c r="C50" s="244">
        <v>875</v>
      </c>
      <c r="D50" s="263">
        <v>719</v>
      </c>
      <c r="H50" s="252"/>
      <c r="K50" s="273">
        <v>83.121658093736343</v>
      </c>
      <c r="L50" s="288">
        <v>68.53703831153716</v>
      </c>
      <c r="M50" s="295"/>
      <c r="N50" s="295"/>
      <c r="O50" s="295"/>
      <c r="P50" s="329" t="e">
        <f>IF(ABS(#REF!)&gt;8%,C50-D50,1)</f>
        <v>#REF!</v>
      </c>
    </row>
    <row r="51" spans="1:16" ht="15" customHeight="1" x14ac:dyDescent="0.2">
      <c r="A51" s="330" t="s">
        <v>210</v>
      </c>
      <c r="B51" s="331" t="s">
        <v>482</v>
      </c>
      <c r="C51" s="244">
        <v>1401</v>
      </c>
      <c r="D51" s="263">
        <v>1413</v>
      </c>
      <c r="H51" s="252"/>
      <c r="K51" s="273">
        <v>133.08964913065671</v>
      </c>
      <c r="L51" s="288">
        <v>134.69100853157443</v>
      </c>
      <c r="P51" s="329" t="e">
        <f>IF(ABS(#REF!)&gt;8%,C51-D51,1)</f>
        <v>#REF!</v>
      </c>
    </row>
    <row r="52" spans="1:16" ht="15" customHeight="1" x14ac:dyDescent="0.2">
      <c r="A52" s="250" t="s">
        <v>152</v>
      </c>
      <c r="B52" s="336" t="s">
        <v>408</v>
      </c>
      <c r="C52" s="245">
        <v>33345</v>
      </c>
      <c r="D52" s="262">
        <v>31263</v>
      </c>
      <c r="H52" s="252"/>
      <c r="J52" s="295"/>
      <c r="K52" s="289">
        <v>3167.6476447264436</v>
      </c>
      <c r="L52" s="290">
        <v>2980.0743097824566</v>
      </c>
      <c r="P52" s="329" t="e">
        <f>IF(ABS(#REF!)&gt;8%,C52-D52,1)</f>
        <v>#REF!</v>
      </c>
    </row>
    <row r="53" spans="1:16" s="295" customFormat="1" ht="15" customHeight="1" x14ac:dyDescent="0.2">
      <c r="A53" s="330" t="s">
        <v>211</v>
      </c>
      <c r="B53" s="331" t="s">
        <v>14</v>
      </c>
      <c r="C53" s="244">
        <v>32742</v>
      </c>
      <c r="D53" s="261">
        <v>30890</v>
      </c>
      <c r="E53" s="252"/>
      <c r="F53" s="252"/>
      <c r="G53" s="252"/>
      <c r="H53" s="252"/>
      <c r="I53" s="252"/>
      <c r="J53" s="252"/>
      <c r="K53" s="274">
        <v>3110.3649477772747</v>
      </c>
      <c r="L53" s="291">
        <v>2944.5189338572777</v>
      </c>
      <c r="M53" s="252"/>
      <c r="N53" s="252"/>
      <c r="O53" s="252"/>
      <c r="P53" s="329" t="e">
        <f>IF(ABS(#REF!)&gt;8%,C53-D53,1)</f>
        <v>#REF!</v>
      </c>
    </row>
    <row r="54" spans="1:16" s="295" customFormat="1" ht="15" customHeight="1" x14ac:dyDescent="0.2">
      <c r="A54" s="330" t="s">
        <v>404</v>
      </c>
      <c r="B54" s="331" t="s">
        <v>403</v>
      </c>
      <c r="C54" s="244">
        <v>1073</v>
      </c>
      <c r="D54" s="261">
        <v>964</v>
      </c>
      <c r="E54" s="252"/>
      <c r="F54" s="252"/>
      <c r="G54" s="252"/>
      <c r="H54" s="252"/>
      <c r="I54" s="252"/>
      <c r="J54" s="252"/>
      <c r="K54" s="273">
        <v>101.93090186809039</v>
      </c>
      <c r="L54" s="288">
        <v>91.891105608236188</v>
      </c>
      <c r="M54" s="252"/>
      <c r="N54" s="252"/>
      <c r="O54" s="252"/>
      <c r="P54" s="329" t="e">
        <f>IF(ABS(#REF!)&gt;8%,C54-D54,1)</f>
        <v>#REF!</v>
      </c>
    </row>
    <row r="55" spans="1:16" ht="15" customHeight="1" x14ac:dyDescent="0.2">
      <c r="A55" s="330" t="s">
        <v>212</v>
      </c>
      <c r="B55" s="331" t="s">
        <v>15</v>
      </c>
      <c r="C55" s="244">
        <v>603</v>
      </c>
      <c r="D55" s="261">
        <v>373</v>
      </c>
      <c r="E55" s="295"/>
      <c r="F55" s="295"/>
      <c r="G55" s="295"/>
      <c r="H55" s="295"/>
      <c r="I55" s="295"/>
      <c r="K55" s="273">
        <v>57.282696949169157</v>
      </c>
      <c r="L55" s="288">
        <v>35.555375925178524</v>
      </c>
      <c r="M55" s="295"/>
      <c r="N55" s="295"/>
      <c r="O55" s="295"/>
      <c r="P55" s="329" t="e">
        <f>IF(ABS(#REF!)&gt;8%,C55-D55,1)</f>
        <v>#REF!</v>
      </c>
    </row>
    <row r="56" spans="1:16" ht="15" customHeight="1" x14ac:dyDescent="0.2">
      <c r="A56" s="250" t="s">
        <v>153</v>
      </c>
      <c r="B56" s="336" t="s">
        <v>360</v>
      </c>
      <c r="C56" s="245">
        <v>2312</v>
      </c>
      <c r="D56" s="262">
        <v>2185</v>
      </c>
      <c r="H56" s="252"/>
      <c r="J56" s="295"/>
      <c r="K56" s="289">
        <v>219.63116972882105</v>
      </c>
      <c r="L56" s="262">
        <v>208.28015119709136</v>
      </c>
      <c r="P56" s="329" t="e">
        <f>IF(ABS(#REF!)&gt;8%,C56-D56,1)</f>
        <v>#REF!</v>
      </c>
    </row>
    <row r="57" spans="1:16" s="295" customFormat="1" ht="15" customHeight="1" x14ac:dyDescent="0.2">
      <c r="A57" s="330" t="s">
        <v>213</v>
      </c>
      <c r="B57" s="331" t="s">
        <v>17</v>
      </c>
      <c r="C57" s="246">
        <v>1015</v>
      </c>
      <c r="D57" s="261">
        <v>854</v>
      </c>
      <c r="E57" s="252"/>
      <c r="F57" s="252"/>
      <c r="G57" s="252"/>
      <c r="H57" s="252"/>
      <c r="I57" s="252"/>
      <c r="J57" s="252"/>
      <c r="K57" s="274">
        <v>96.421123388734159</v>
      </c>
      <c r="L57" s="288">
        <v>81.405606005636628</v>
      </c>
      <c r="M57" s="252"/>
      <c r="N57" s="252"/>
      <c r="O57" s="252"/>
      <c r="P57" s="329" t="e">
        <f>IF(ABS(#REF!)&gt;8%,C57-D57,1)</f>
        <v>#REF!</v>
      </c>
    </row>
    <row r="58" spans="1:16" ht="15" customHeight="1" x14ac:dyDescent="0.2">
      <c r="A58" s="330" t="s">
        <v>214</v>
      </c>
      <c r="B58" s="331" t="s">
        <v>18</v>
      </c>
      <c r="C58" s="244">
        <v>73</v>
      </c>
      <c r="D58" s="263">
        <v>84</v>
      </c>
      <c r="H58" s="252"/>
      <c r="K58" s="273">
        <v>6.9347211895345744</v>
      </c>
      <c r="L58" s="288">
        <v>8.0071087874396678</v>
      </c>
      <c r="M58" s="295"/>
      <c r="N58" s="295"/>
      <c r="O58" s="295"/>
      <c r="P58" s="329" t="e">
        <f>IF(ABS(#REF!)&gt;8%,C58-D58,1)</f>
        <v>#REF!</v>
      </c>
    </row>
    <row r="59" spans="1:16" ht="15" customHeight="1" x14ac:dyDescent="0.2">
      <c r="A59" s="330" t="s">
        <v>215</v>
      </c>
      <c r="B59" s="331" t="s">
        <v>113</v>
      </c>
      <c r="C59" s="244">
        <v>87</v>
      </c>
      <c r="D59" s="264">
        <v>73</v>
      </c>
      <c r="H59" s="252"/>
      <c r="K59" s="273">
        <v>8.2646677190343567</v>
      </c>
      <c r="L59" s="288">
        <v>6.9585588271797114</v>
      </c>
      <c r="P59" s="329" t="e">
        <f>IF(ABS(#REF!)&gt;8%,C59-D59,1)</f>
        <v>#REF!</v>
      </c>
    </row>
    <row r="60" spans="1:16" ht="15" customHeight="1" x14ac:dyDescent="0.2">
      <c r="A60" s="330" t="s">
        <v>216</v>
      </c>
      <c r="B60" s="331" t="s">
        <v>158</v>
      </c>
      <c r="C60" s="244">
        <v>201</v>
      </c>
      <c r="D60" s="264">
        <v>188</v>
      </c>
      <c r="H60" s="252"/>
      <c r="K60" s="273">
        <v>19.094232316389718</v>
      </c>
      <c r="L60" s="288">
        <v>17.920672048079258</v>
      </c>
      <c r="P60" s="329" t="e">
        <f>IF(ABS(#REF!)&gt;8%,C60-D60,1)</f>
        <v>#REF!</v>
      </c>
    </row>
    <row r="61" spans="1:16" ht="15" customHeight="1" x14ac:dyDescent="0.2">
      <c r="A61" s="330" t="s">
        <v>217</v>
      </c>
      <c r="B61" s="770" t="s">
        <v>429</v>
      </c>
      <c r="C61" s="247">
        <v>936</v>
      </c>
      <c r="D61" s="264">
        <v>986</v>
      </c>
      <c r="H61" s="252"/>
      <c r="K61" s="273">
        <v>88.916425115128249</v>
      </c>
      <c r="L61" s="288">
        <v>93.988205528756097</v>
      </c>
      <c r="P61" s="329" t="e">
        <f>IF(ABS(#REF!)&gt;8%,C61-D61,1)</f>
        <v>#REF!</v>
      </c>
    </row>
    <row r="62" spans="1:16" ht="15" customHeight="1" x14ac:dyDescent="0.2">
      <c r="A62" s="250" t="s">
        <v>218</v>
      </c>
      <c r="B62" s="336" t="s">
        <v>419</v>
      </c>
      <c r="C62" s="248">
        <v>428</v>
      </c>
      <c r="D62" s="262">
        <v>372</v>
      </c>
      <c r="E62" s="295"/>
      <c r="F62" s="295"/>
      <c r="G62" s="295"/>
      <c r="H62" s="295"/>
      <c r="I62" s="295"/>
      <c r="J62" s="295"/>
      <c r="K62" s="248">
        <v>40.658365330421887</v>
      </c>
      <c r="L62" s="262">
        <v>35.460053201518527</v>
      </c>
      <c r="P62" s="329" t="e">
        <f>IF(ABS(#REF!)&gt;8%,C62-D62,1)</f>
        <v>#REF!</v>
      </c>
    </row>
    <row r="63" spans="1:16" ht="15" customHeight="1" x14ac:dyDescent="0.2">
      <c r="A63" s="250"/>
      <c r="B63" s="336"/>
      <c r="C63" s="246"/>
      <c r="D63" s="263"/>
      <c r="E63" s="295"/>
      <c r="F63" s="295"/>
      <c r="G63" s="295"/>
      <c r="H63" s="295"/>
      <c r="I63" s="295"/>
      <c r="J63" s="295"/>
      <c r="K63" s="292"/>
      <c r="L63" s="288"/>
      <c r="P63" s="329"/>
    </row>
    <row r="64" spans="1:16" ht="15" customHeight="1" x14ac:dyDescent="0.2">
      <c r="A64" s="250" t="s">
        <v>290</v>
      </c>
      <c r="B64" s="771" t="s">
        <v>281</v>
      </c>
      <c r="C64" s="243">
        <v>340</v>
      </c>
      <c r="D64" s="265">
        <v>-100</v>
      </c>
      <c r="E64" s="533"/>
      <c r="F64" s="295"/>
      <c r="G64" s="295"/>
      <c r="H64" s="295"/>
      <c r="I64" s="295"/>
      <c r="J64" s="295"/>
      <c r="K64" s="293">
        <v>32.298701430708981</v>
      </c>
      <c r="L64" s="262">
        <v>-9.5322723659996047</v>
      </c>
      <c r="P64" s="329" t="e">
        <f>IF(ABS(#REF!)&gt;8%,C64-D64,1)</f>
        <v>#REF!</v>
      </c>
    </row>
    <row r="65" spans="1:16" ht="15" customHeight="1" x14ac:dyDescent="0.2">
      <c r="A65" s="772"/>
      <c r="B65" s="302"/>
      <c r="C65" s="246"/>
      <c r="D65" s="264"/>
      <c r="E65" s="295"/>
      <c r="F65" s="295"/>
      <c r="G65" s="295"/>
      <c r="H65" s="295"/>
      <c r="I65" s="295"/>
      <c r="J65" s="295"/>
      <c r="K65" s="274"/>
      <c r="L65" s="288"/>
      <c r="P65" s="329"/>
    </row>
    <row r="66" spans="1:16" s="295" customFormat="1" ht="15" customHeight="1" thickBot="1" x14ac:dyDescent="0.25">
      <c r="A66" s="773" t="s">
        <v>120</v>
      </c>
      <c r="B66" s="1" t="s">
        <v>362</v>
      </c>
      <c r="C66" s="249">
        <v>425566</v>
      </c>
      <c r="D66" s="254">
        <v>397813</v>
      </c>
      <c r="K66" s="249">
        <v>40427.144626650283</v>
      </c>
      <c r="L66" s="254">
        <v>37920.618667354007</v>
      </c>
      <c r="P66" s="329" t="e">
        <f>IF(ABS(#REF!)&gt;8%,C66-D66,1)</f>
        <v>#REF!</v>
      </c>
    </row>
    <row r="67" spans="1:16" s="295" customFormat="1" ht="18" customHeight="1" thickBot="1" x14ac:dyDescent="0.25">
      <c r="A67" s="774"/>
      <c r="C67" s="775"/>
      <c r="D67" s="776"/>
      <c r="E67" s="766"/>
      <c r="F67" s="252"/>
      <c r="G67" s="769"/>
      <c r="K67" s="252"/>
    </row>
    <row r="68" spans="1:16" s="295" customFormat="1" ht="24.75" customHeight="1" x14ac:dyDescent="0.2">
      <c r="A68" s="777" t="s">
        <v>233</v>
      </c>
      <c r="B68" s="778" t="s">
        <v>164</v>
      </c>
      <c r="C68" s="779">
        <v>4016</v>
      </c>
      <c r="D68" s="780"/>
      <c r="E68" s="252"/>
      <c r="F68" s="766"/>
      <c r="G68" s="252"/>
      <c r="I68" s="252"/>
    </row>
    <row r="69" spans="1:16" s="295" customFormat="1" ht="37.5" customHeight="1" x14ac:dyDescent="0.2">
      <c r="A69" s="777" t="s">
        <v>236</v>
      </c>
      <c r="B69" s="781" t="s">
        <v>163</v>
      </c>
      <c r="C69" s="447">
        <v>9430</v>
      </c>
      <c r="D69" s="780"/>
      <c r="E69" s="782"/>
      <c r="F69" s="766"/>
      <c r="G69" s="252"/>
      <c r="H69" s="252"/>
      <c r="I69" s="252"/>
      <c r="J69" s="252"/>
    </row>
    <row r="70" spans="1:16" ht="39" customHeight="1" thickBot="1" x14ac:dyDescent="0.25">
      <c r="A70" s="777" t="s">
        <v>237</v>
      </c>
      <c r="B70" s="783" t="s">
        <v>174</v>
      </c>
      <c r="C70" s="784">
        <v>430980</v>
      </c>
      <c r="D70" s="780"/>
      <c r="E70" s="782"/>
      <c r="F70" s="766"/>
      <c r="H70" s="252"/>
      <c r="K70" s="252"/>
      <c r="M70" s="295"/>
      <c r="N70" s="295"/>
      <c r="O70" s="295"/>
      <c r="P70" s="295"/>
    </row>
    <row r="71" spans="1:16" ht="24.75" customHeight="1" x14ac:dyDescent="0.2">
      <c r="A71" s="785"/>
      <c r="B71" s="786"/>
      <c r="C71" s="787"/>
      <c r="D71" s="787"/>
      <c r="F71" s="737"/>
      <c r="G71" s="782"/>
      <c r="H71" s="252"/>
      <c r="K71" s="252"/>
    </row>
    <row r="72" spans="1:16" ht="15" hidden="1" customHeight="1" x14ac:dyDescent="0.2">
      <c r="A72" s="788"/>
      <c r="D72" s="789"/>
      <c r="E72" s="790"/>
      <c r="G72" s="737"/>
      <c r="H72" s="737"/>
      <c r="K72" s="252"/>
    </row>
    <row r="73" spans="1:16" ht="15" hidden="1" customHeight="1" x14ac:dyDescent="0.2">
      <c r="A73" s="788"/>
      <c r="D73" s="789"/>
      <c r="E73" s="790"/>
      <c r="H73" s="737"/>
      <c r="K73" s="252"/>
    </row>
    <row r="74" spans="1:16" ht="15" hidden="1" customHeight="1" x14ac:dyDescent="0.2">
      <c r="D74" s="789"/>
      <c r="H74" s="252"/>
      <c r="K74" s="252"/>
    </row>
    <row r="75" spans="1:16" ht="15" hidden="1" customHeight="1" x14ac:dyDescent="0.2">
      <c r="D75" s="789"/>
      <c r="H75" s="252"/>
      <c r="K75" s="252"/>
    </row>
    <row r="76" spans="1:16" ht="15" hidden="1" customHeight="1" x14ac:dyDescent="0.2">
      <c r="D76" s="789"/>
      <c r="H76" s="791"/>
      <c r="K76" s="252"/>
    </row>
    <row r="77" spans="1:16" ht="15" hidden="1" customHeight="1" x14ac:dyDescent="0.2">
      <c r="B77" s="295"/>
      <c r="E77" s="295"/>
      <c r="H77" s="791"/>
      <c r="K77" s="252"/>
    </row>
    <row r="78" spans="1:16" ht="16.5" hidden="1" customHeight="1" x14ac:dyDescent="0.2">
      <c r="K78" s="252"/>
    </row>
    <row r="79" spans="1:16" ht="15" hidden="1" customHeight="1" x14ac:dyDescent="0.2">
      <c r="K79" s="252"/>
    </row>
    <row r="80" spans="1:16" ht="15" hidden="1" customHeight="1" x14ac:dyDescent="0.2">
      <c r="K80" s="252"/>
    </row>
    <row r="81" spans="1:39" ht="14.25" hidden="1" customHeight="1" x14ac:dyDescent="0.2">
      <c r="K81" s="252"/>
    </row>
    <row r="82" spans="1:39" ht="15" hidden="1" customHeight="1" x14ac:dyDescent="0.2">
      <c r="K82" s="252"/>
    </row>
    <row r="83" spans="1:39" ht="15" hidden="1" customHeight="1" x14ac:dyDescent="0.2">
      <c r="K83" s="252"/>
    </row>
    <row r="84" spans="1:39" ht="12.75" hidden="1" customHeight="1" x14ac:dyDescent="0.2">
      <c r="K84" s="252"/>
    </row>
    <row r="85" spans="1:39" ht="12" hidden="1" customHeight="1" x14ac:dyDescent="0.2">
      <c r="H85" s="791"/>
      <c r="K85" s="252"/>
    </row>
    <row r="86" spans="1:39" ht="12" hidden="1" customHeight="1" x14ac:dyDescent="0.2">
      <c r="B86" s="428"/>
      <c r="H86" s="669"/>
      <c r="K86" s="252"/>
    </row>
    <row r="87" spans="1:39" ht="15" hidden="1" customHeight="1" x14ac:dyDescent="0.2">
      <c r="A87" s="794"/>
      <c r="B87" s="428"/>
      <c r="C87" s="428"/>
      <c r="D87" s="795"/>
      <c r="E87" s="428"/>
      <c r="F87" s="428"/>
      <c r="H87" s="669"/>
      <c r="K87" s="252"/>
    </row>
    <row r="88" spans="1:39" ht="15" hidden="1" customHeight="1" x14ac:dyDescent="0.2">
      <c r="A88" s="794"/>
      <c r="B88" s="428"/>
      <c r="C88" s="428"/>
      <c r="D88" s="795"/>
      <c r="E88" s="428"/>
      <c r="F88" s="428"/>
      <c r="G88" s="428"/>
      <c r="H88" s="669"/>
      <c r="K88" s="252"/>
    </row>
    <row r="89" spans="1:39" ht="15" hidden="1" customHeight="1" x14ac:dyDescent="0.2">
      <c r="A89" s="794"/>
      <c r="B89" s="620"/>
      <c r="C89" s="428"/>
      <c r="D89" s="795"/>
      <c r="E89" s="428"/>
      <c r="F89" s="428"/>
      <c r="G89" s="428"/>
      <c r="H89" s="669"/>
      <c r="K89" s="252"/>
    </row>
    <row r="90" spans="1:39" ht="15" hidden="1" customHeight="1" x14ac:dyDescent="0.2">
      <c r="A90" s="794"/>
      <c r="B90" s="796"/>
      <c r="C90" s="428"/>
      <c r="D90" s="795"/>
      <c r="E90" s="428"/>
      <c r="F90" s="428"/>
      <c r="G90" s="428"/>
      <c r="H90" s="797"/>
      <c r="I90" s="798"/>
      <c r="K90" s="252"/>
    </row>
    <row r="91" spans="1:39" ht="12.75" hidden="1" customHeight="1" x14ac:dyDescent="0.2">
      <c r="A91" s="799"/>
      <c r="B91" s="800"/>
      <c r="C91" s="797"/>
      <c r="D91" s="801"/>
      <c r="E91" s="802"/>
      <c r="F91" s="797"/>
      <c r="G91" s="428"/>
      <c r="H91" s="803"/>
      <c r="I91" s="804"/>
      <c r="J91" s="798"/>
      <c r="K91" s="805"/>
      <c r="L91" s="806"/>
    </row>
    <row r="92" spans="1:39" s="812" customFormat="1" ht="12.75" hidden="1" customHeight="1" x14ac:dyDescent="0.2">
      <c r="A92" s="799"/>
      <c r="B92" s="796"/>
      <c r="C92" s="803"/>
      <c r="D92" s="803"/>
      <c r="E92" s="807"/>
      <c r="F92" s="803"/>
      <c r="G92" s="797"/>
      <c r="H92" s="808"/>
      <c r="I92" s="808"/>
      <c r="J92" s="804"/>
      <c r="K92" s="809"/>
      <c r="L92" s="804"/>
      <c r="M92" s="252"/>
      <c r="N92" s="252"/>
      <c r="O92" s="252"/>
      <c r="P92" s="252"/>
      <c r="Q92" s="806"/>
      <c r="R92" s="806"/>
      <c r="S92" s="428"/>
      <c r="T92" s="428"/>
      <c r="U92" s="810"/>
      <c r="V92" s="428"/>
      <c r="W92" s="428"/>
      <c r="X92" s="669"/>
      <c r="Y92" s="811"/>
      <c r="Z92" s="252"/>
      <c r="AA92" s="252"/>
      <c r="AB92" s="252"/>
      <c r="AC92" s="737"/>
      <c r="AD92" s="252"/>
      <c r="AE92" s="252"/>
      <c r="AF92" s="252"/>
      <c r="AG92" s="252"/>
      <c r="AH92" s="252"/>
      <c r="AI92" s="252"/>
      <c r="AJ92" s="252"/>
      <c r="AK92" s="252"/>
      <c r="AL92" s="252"/>
      <c r="AM92" s="252"/>
    </row>
    <row r="93" spans="1:39" s="812" customFormat="1" ht="15" hidden="1" customHeight="1" x14ac:dyDescent="0.2">
      <c r="A93" s="813"/>
      <c r="B93" s="796"/>
      <c r="C93" s="808"/>
      <c r="D93" s="814"/>
      <c r="E93" s="808"/>
      <c r="F93" s="808"/>
      <c r="G93" s="803"/>
      <c r="H93" s="808"/>
      <c r="I93" s="808"/>
      <c r="J93" s="808"/>
      <c r="K93" s="808"/>
      <c r="L93" s="808"/>
      <c r="M93" s="806"/>
      <c r="N93" s="806"/>
      <c r="O93" s="806"/>
      <c r="P93" s="806"/>
      <c r="Q93" s="804"/>
      <c r="R93" s="804"/>
      <c r="S93" s="428"/>
      <c r="T93" s="815"/>
      <c r="U93" s="816"/>
      <c r="V93" s="815"/>
      <c r="W93" s="815"/>
      <c r="X93" s="817"/>
      <c r="Y93" s="818"/>
      <c r="AB93" s="819"/>
      <c r="AC93" s="819"/>
      <c r="AE93" s="820"/>
    </row>
    <row r="94" spans="1:39" ht="15" hidden="1" customHeight="1" x14ac:dyDescent="0.2">
      <c r="A94" s="813"/>
      <c r="B94" s="796"/>
      <c r="C94" s="808"/>
      <c r="D94" s="814"/>
      <c r="E94" s="808"/>
      <c r="F94" s="808"/>
      <c r="G94" s="808"/>
      <c r="H94" s="808"/>
      <c r="I94" s="808"/>
      <c r="J94" s="808"/>
      <c r="K94" s="808"/>
      <c r="L94" s="808"/>
      <c r="M94" s="804"/>
      <c r="N94" s="804"/>
      <c r="O94" s="804"/>
      <c r="P94" s="804"/>
      <c r="Q94" s="808"/>
      <c r="R94" s="808"/>
      <c r="S94" s="815"/>
      <c r="T94" s="821"/>
      <c r="U94" s="822"/>
      <c r="V94" s="821"/>
      <c r="W94" s="821"/>
      <c r="X94" s="821"/>
      <c r="Y94" s="819"/>
      <c r="Z94" s="819"/>
      <c r="AA94" s="819"/>
      <c r="AB94" s="812"/>
      <c r="AC94" s="812"/>
      <c r="AD94" s="819"/>
      <c r="AE94" s="819"/>
      <c r="AF94" s="819"/>
      <c r="AG94" s="819"/>
      <c r="AH94" s="819"/>
      <c r="AI94" s="819"/>
      <c r="AJ94" s="819"/>
      <c r="AK94" s="819"/>
      <c r="AL94" s="819"/>
      <c r="AM94" s="819"/>
    </row>
    <row r="95" spans="1:39" ht="15" hidden="1" customHeight="1" x14ac:dyDescent="0.2">
      <c r="A95" s="813"/>
      <c r="B95" s="796"/>
      <c r="C95" s="808"/>
      <c r="D95" s="814"/>
      <c r="E95" s="808"/>
      <c r="F95" s="808"/>
      <c r="G95" s="808"/>
      <c r="H95" s="808"/>
      <c r="I95" s="808"/>
      <c r="J95" s="808"/>
      <c r="K95" s="808"/>
      <c r="L95" s="808"/>
      <c r="M95" s="808"/>
      <c r="N95" s="808"/>
      <c r="O95" s="808"/>
      <c r="P95" s="808"/>
      <c r="Q95" s="808"/>
      <c r="R95" s="808"/>
      <c r="S95" s="428"/>
      <c r="T95" s="823"/>
      <c r="U95" s="823"/>
      <c r="V95" s="823"/>
      <c r="W95" s="823"/>
      <c r="X95" s="823"/>
      <c r="Y95" s="823"/>
      <c r="Z95" s="823"/>
      <c r="AA95" s="823"/>
      <c r="AB95" s="823"/>
      <c r="AC95" s="823"/>
      <c r="AD95" s="823"/>
      <c r="AE95" s="823"/>
      <c r="AF95" s="823"/>
      <c r="AG95" s="823"/>
      <c r="AH95" s="823"/>
      <c r="AI95" s="823"/>
      <c r="AJ95" s="823"/>
      <c r="AK95" s="823"/>
      <c r="AL95" s="823"/>
      <c r="AM95" s="823"/>
    </row>
    <row r="96" spans="1:39" ht="15" hidden="1" customHeight="1" x14ac:dyDescent="0.2">
      <c r="A96" s="813"/>
      <c r="B96" s="796"/>
      <c r="C96" s="808"/>
      <c r="D96" s="814"/>
      <c r="E96" s="808"/>
      <c r="F96" s="808"/>
      <c r="G96" s="808"/>
      <c r="H96" s="808"/>
      <c r="I96" s="808"/>
      <c r="J96" s="808"/>
      <c r="K96" s="808"/>
      <c r="L96" s="808"/>
      <c r="M96" s="808"/>
      <c r="N96" s="808"/>
      <c r="O96" s="808"/>
      <c r="P96" s="808"/>
      <c r="Q96" s="808"/>
      <c r="R96" s="808"/>
      <c r="S96" s="428"/>
      <c r="T96" s="823"/>
      <c r="U96" s="823"/>
      <c r="V96" s="823"/>
      <c r="W96" s="823"/>
      <c r="X96" s="823"/>
      <c r="Y96" s="823"/>
      <c r="Z96" s="823"/>
      <c r="AA96" s="823"/>
      <c r="AB96" s="823"/>
      <c r="AC96" s="823"/>
      <c r="AD96" s="823"/>
      <c r="AE96" s="823"/>
      <c r="AF96" s="823"/>
      <c r="AG96" s="823"/>
      <c r="AH96" s="823"/>
      <c r="AI96" s="823"/>
      <c r="AJ96" s="823"/>
      <c r="AK96" s="823"/>
      <c r="AL96" s="823"/>
      <c r="AM96" s="823"/>
    </row>
    <row r="97" spans="1:39" ht="15" hidden="1" customHeight="1" x14ac:dyDescent="0.2">
      <c r="A97" s="813"/>
      <c r="B97" s="796"/>
      <c r="C97" s="808"/>
      <c r="D97" s="814"/>
      <c r="E97" s="808"/>
      <c r="F97" s="808"/>
      <c r="G97" s="808"/>
      <c r="H97" s="808"/>
      <c r="I97" s="808"/>
      <c r="J97" s="808"/>
      <c r="K97" s="808"/>
      <c r="L97" s="808"/>
      <c r="M97" s="808"/>
      <c r="N97" s="808"/>
      <c r="O97" s="808"/>
      <c r="P97" s="808"/>
      <c r="Q97" s="808"/>
      <c r="R97" s="808"/>
      <c r="S97" s="428"/>
      <c r="T97" s="823"/>
      <c r="U97" s="823"/>
      <c r="V97" s="823"/>
      <c r="W97" s="823"/>
      <c r="X97" s="823"/>
      <c r="Y97" s="823"/>
      <c r="Z97" s="823"/>
      <c r="AA97" s="823"/>
      <c r="AB97" s="823"/>
      <c r="AC97" s="823"/>
      <c r="AD97" s="823"/>
      <c r="AE97" s="823"/>
      <c r="AF97" s="823"/>
      <c r="AG97" s="823"/>
      <c r="AH97" s="823"/>
      <c r="AI97" s="823"/>
      <c r="AJ97" s="823"/>
      <c r="AK97" s="823"/>
      <c r="AL97" s="823"/>
      <c r="AM97" s="823"/>
    </row>
    <row r="98" spans="1:39" ht="15" hidden="1" customHeight="1" x14ac:dyDescent="0.2">
      <c r="A98" s="813"/>
      <c r="B98" s="796"/>
      <c r="C98" s="808"/>
      <c r="D98" s="814"/>
      <c r="E98" s="808"/>
      <c r="F98" s="808"/>
      <c r="G98" s="808"/>
      <c r="H98" s="808"/>
      <c r="I98" s="808"/>
      <c r="J98" s="808"/>
      <c r="K98" s="808"/>
      <c r="L98" s="808"/>
      <c r="M98" s="808"/>
      <c r="N98" s="808"/>
      <c r="O98" s="808"/>
      <c r="P98" s="808"/>
      <c r="Q98" s="808"/>
      <c r="R98" s="808"/>
      <c r="S98" s="428"/>
      <c r="T98" s="823"/>
      <c r="U98" s="823"/>
      <c r="V98" s="823"/>
      <c r="W98" s="823"/>
      <c r="X98" s="823"/>
      <c r="Y98" s="823"/>
      <c r="Z98" s="823"/>
      <c r="AA98" s="823"/>
      <c r="AB98" s="823"/>
      <c r="AC98" s="823"/>
      <c r="AD98" s="823"/>
      <c r="AE98" s="823"/>
      <c r="AF98" s="823"/>
      <c r="AG98" s="823"/>
      <c r="AH98" s="823"/>
      <c r="AI98" s="823"/>
      <c r="AJ98" s="823"/>
      <c r="AK98" s="823"/>
      <c r="AL98" s="823"/>
      <c r="AM98" s="823"/>
    </row>
    <row r="99" spans="1:39" ht="15" hidden="1" customHeight="1" x14ac:dyDescent="0.2">
      <c r="A99" s="813"/>
      <c r="B99" s="796"/>
      <c r="C99" s="808"/>
      <c r="D99" s="814"/>
      <c r="E99" s="808"/>
      <c r="F99" s="808"/>
      <c r="G99" s="808"/>
      <c r="H99" s="808"/>
      <c r="I99" s="808"/>
      <c r="J99" s="808"/>
      <c r="K99" s="808"/>
      <c r="L99" s="808"/>
      <c r="M99" s="808"/>
      <c r="N99" s="808"/>
      <c r="O99" s="808"/>
      <c r="P99" s="808"/>
      <c r="Q99" s="808"/>
      <c r="R99" s="808"/>
      <c r="S99" s="428"/>
      <c r="T99" s="823"/>
      <c r="U99" s="823"/>
      <c r="V99" s="823"/>
      <c r="W99" s="823"/>
      <c r="X99" s="823"/>
      <c r="Y99" s="823"/>
      <c r="Z99" s="823"/>
      <c r="AA99" s="823"/>
      <c r="AB99" s="823"/>
      <c r="AC99" s="823"/>
      <c r="AD99" s="823"/>
      <c r="AE99" s="823"/>
      <c r="AF99" s="823"/>
      <c r="AG99" s="823"/>
      <c r="AH99" s="823"/>
      <c r="AI99" s="823"/>
      <c r="AJ99" s="823"/>
      <c r="AK99" s="823"/>
      <c r="AL99" s="823"/>
      <c r="AM99" s="823"/>
    </row>
    <row r="100" spans="1:39" ht="15" hidden="1" customHeight="1" x14ac:dyDescent="0.2">
      <c r="A100" s="813"/>
      <c r="B100" s="796"/>
      <c r="C100" s="808"/>
      <c r="D100" s="814"/>
      <c r="E100" s="808"/>
      <c r="F100" s="808"/>
      <c r="G100" s="808"/>
      <c r="H100" s="808"/>
      <c r="I100" s="808"/>
      <c r="J100" s="808"/>
      <c r="K100" s="808"/>
      <c r="L100" s="808"/>
      <c r="M100" s="808"/>
      <c r="N100" s="808"/>
      <c r="O100" s="808"/>
      <c r="P100" s="808"/>
      <c r="Q100" s="808"/>
      <c r="R100" s="808"/>
      <c r="S100" s="428"/>
      <c r="T100" s="823"/>
      <c r="U100" s="823"/>
      <c r="V100" s="823"/>
      <c r="W100" s="823"/>
      <c r="X100" s="823"/>
      <c r="Y100" s="823"/>
      <c r="Z100" s="823"/>
      <c r="AA100" s="823"/>
      <c r="AB100" s="823"/>
      <c r="AC100" s="823"/>
      <c r="AD100" s="823"/>
      <c r="AE100" s="823"/>
      <c r="AF100" s="823"/>
      <c r="AG100" s="823"/>
      <c r="AH100" s="823"/>
      <c r="AI100" s="823"/>
      <c r="AJ100" s="823"/>
      <c r="AK100" s="823"/>
      <c r="AL100" s="823"/>
      <c r="AM100" s="823"/>
    </row>
    <row r="101" spans="1:39" ht="15" hidden="1" customHeight="1" x14ac:dyDescent="0.2">
      <c r="A101" s="813"/>
      <c r="B101" s="796"/>
      <c r="C101" s="808"/>
      <c r="D101" s="814"/>
      <c r="E101" s="808"/>
      <c r="F101" s="808"/>
      <c r="G101" s="808"/>
      <c r="H101" s="808"/>
      <c r="I101" s="808"/>
      <c r="J101" s="808"/>
      <c r="K101" s="808"/>
      <c r="L101" s="808"/>
      <c r="M101" s="808"/>
      <c r="N101" s="808"/>
      <c r="O101" s="808"/>
      <c r="P101" s="808"/>
      <c r="Q101" s="808"/>
      <c r="R101" s="808"/>
      <c r="S101" s="428"/>
      <c r="T101" s="823"/>
      <c r="U101" s="823"/>
      <c r="V101" s="823"/>
      <c r="W101" s="823"/>
      <c r="X101" s="823"/>
      <c r="Y101" s="823"/>
      <c r="Z101" s="823"/>
      <c r="AA101" s="823"/>
      <c r="AB101" s="823"/>
      <c r="AC101" s="823"/>
      <c r="AD101" s="823"/>
      <c r="AE101" s="823"/>
      <c r="AF101" s="823"/>
      <c r="AG101" s="823"/>
      <c r="AH101" s="823"/>
      <c r="AI101" s="823"/>
      <c r="AJ101" s="823"/>
      <c r="AK101" s="823"/>
      <c r="AL101" s="823"/>
      <c r="AM101" s="823"/>
    </row>
    <row r="102" spans="1:39" ht="15" hidden="1" customHeight="1" x14ac:dyDescent="0.2">
      <c r="A102" s="813"/>
      <c r="B102" s="796"/>
      <c r="C102" s="808"/>
      <c r="D102" s="814"/>
      <c r="E102" s="808"/>
      <c r="F102" s="808"/>
      <c r="G102" s="808"/>
      <c r="H102" s="808"/>
      <c r="I102" s="808"/>
      <c r="J102" s="808"/>
      <c r="K102" s="808"/>
      <c r="L102" s="808"/>
      <c r="M102" s="808"/>
      <c r="N102" s="808"/>
      <c r="O102" s="808"/>
      <c r="P102" s="808"/>
      <c r="Q102" s="808"/>
      <c r="R102" s="808"/>
      <c r="S102" s="428"/>
      <c r="T102" s="823"/>
      <c r="U102" s="823"/>
      <c r="V102" s="823"/>
      <c r="W102" s="823"/>
      <c r="X102" s="823"/>
      <c r="Y102" s="823"/>
      <c r="Z102" s="823"/>
      <c r="AA102" s="823"/>
      <c r="AB102" s="823"/>
      <c r="AC102" s="823"/>
      <c r="AD102" s="823"/>
      <c r="AE102" s="823"/>
      <c r="AF102" s="823"/>
      <c r="AG102" s="823"/>
      <c r="AH102" s="823"/>
      <c r="AI102" s="823"/>
      <c r="AJ102" s="823"/>
      <c r="AK102" s="823"/>
      <c r="AL102" s="823"/>
      <c r="AM102" s="823"/>
    </row>
    <row r="103" spans="1:39" ht="15" hidden="1" customHeight="1" x14ac:dyDescent="0.2">
      <c r="A103" s="813"/>
      <c r="B103" s="796"/>
      <c r="C103" s="808"/>
      <c r="D103" s="814"/>
      <c r="E103" s="808"/>
      <c r="F103" s="808"/>
      <c r="G103" s="808"/>
      <c r="H103" s="808"/>
      <c r="I103" s="808"/>
      <c r="J103" s="808"/>
      <c r="K103" s="808"/>
      <c r="L103" s="808"/>
      <c r="M103" s="808"/>
      <c r="N103" s="808"/>
      <c r="O103" s="808"/>
      <c r="P103" s="808"/>
      <c r="Q103" s="808"/>
      <c r="R103" s="808"/>
      <c r="S103" s="428"/>
      <c r="T103" s="823"/>
      <c r="U103" s="823"/>
      <c r="V103" s="823"/>
      <c r="W103" s="823"/>
      <c r="X103" s="823"/>
      <c r="Y103" s="823"/>
      <c r="Z103" s="823"/>
      <c r="AA103" s="823"/>
      <c r="AB103" s="823"/>
      <c r="AC103" s="823"/>
      <c r="AD103" s="823"/>
      <c r="AE103" s="823"/>
      <c r="AF103" s="823"/>
      <c r="AG103" s="823"/>
      <c r="AH103" s="823"/>
      <c r="AI103" s="823"/>
      <c r="AJ103" s="823"/>
      <c r="AK103" s="823"/>
      <c r="AL103" s="823"/>
      <c r="AM103" s="823"/>
    </row>
    <row r="104" spans="1:39" ht="15" hidden="1" customHeight="1" x14ac:dyDescent="0.2">
      <c r="A104" s="813"/>
      <c r="B104" s="796"/>
      <c r="C104" s="808"/>
      <c r="D104" s="814"/>
      <c r="E104" s="808"/>
      <c r="F104" s="808"/>
      <c r="G104" s="808"/>
      <c r="H104" s="808"/>
      <c r="I104" s="808"/>
      <c r="J104" s="808"/>
      <c r="K104" s="808"/>
      <c r="L104" s="808"/>
      <c r="M104" s="808"/>
      <c r="N104" s="808"/>
      <c r="O104" s="808"/>
      <c r="P104" s="808"/>
      <c r="Q104" s="808"/>
      <c r="R104" s="808"/>
      <c r="S104" s="428"/>
      <c r="T104" s="823"/>
      <c r="U104" s="823"/>
      <c r="V104" s="823"/>
      <c r="W104" s="823"/>
      <c r="X104" s="823"/>
      <c r="Y104" s="823"/>
      <c r="Z104" s="823"/>
      <c r="AA104" s="823"/>
      <c r="AB104" s="823"/>
      <c r="AC104" s="823"/>
      <c r="AD104" s="823"/>
      <c r="AE104" s="823"/>
      <c r="AF104" s="823"/>
      <c r="AG104" s="823"/>
      <c r="AH104" s="823"/>
      <c r="AI104" s="823"/>
      <c r="AJ104" s="823"/>
      <c r="AK104" s="823"/>
      <c r="AL104" s="823"/>
      <c r="AM104" s="823"/>
    </row>
    <row r="105" spans="1:39" ht="15" hidden="1" customHeight="1" x14ac:dyDescent="0.2">
      <c r="A105" s="813"/>
      <c r="B105" s="796"/>
      <c r="C105" s="808"/>
      <c r="D105" s="814"/>
      <c r="E105" s="808"/>
      <c r="F105" s="808"/>
      <c r="G105" s="808"/>
      <c r="H105" s="808"/>
      <c r="I105" s="808"/>
      <c r="J105" s="808"/>
      <c r="K105" s="808"/>
      <c r="L105" s="808"/>
      <c r="M105" s="808"/>
      <c r="N105" s="808"/>
      <c r="O105" s="808"/>
      <c r="P105" s="808"/>
      <c r="Q105" s="808"/>
      <c r="R105" s="808"/>
      <c r="S105" s="428"/>
      <c r="T105" s="823"/>
      <c r="U105" s="823"/>
      <c r="V105" s="823"/>
      <c r="W105" s="823"/>
      <c r="X105" s="823"/>
      <c r="Y105" s="823"/>
      <c r="Z105" s="823"/>
      <c r="AA105" s="823"/>
      <c r="AB105" s="823"/>
      <c r="AC105" s="823"/>
      <c r="AD105" s="823"/>
      <c r="AE105" s="823"/>
      <c r="AF105" s="823"/>
      <c r="AG105" s="823"/>
      <c r="AH105" s="823"/>
      <c r="AI105" s="823"/>
      <c r="AJ105" s="823"/>
      <c r="AK105" s="823"/>
      <c r="AL105" s="823"/>
      <c r="AM105" s="823"/>
    </row>
    <row r="106" spans="1:39" ht="15" hidden="1" customHeight="1" x14ac:dyDescent="0.2">
      <c r="A106" s="813"/>
      <c r="B106" s="796"/>
      <c r="C106" s="808"/>
      <c r="D106" s="814"/>
      <c r="E106" s="808"/>
      <c r="F106" s="808"/>
      <c r="G106" s="808"/>
      <c r="H106" s="808"/>
      <c r="I106" s="808"/>
      <c r="J106" s="808"/>
      <c r="K106" s="808"/>
      <c r="L106" s="808"/>
      <c r="M106" s="808"/>
      <c r="N106" s="808"/>
      <c r="O106" s="808"/>
      <c r="P106" s="808"/>
      <c r="Q106" s="808"/>
      <c r="R106" s="808"/>
      <c r="S106" s="428"/>
      <c r="T106" s="823"/>
      <c r="U106" s="823"/>
      <c r="V106" s="823"/>
      <c r="W106" s="823"/>
      <c r="X106" s="823"/>
      <c r="Y106" s="823"/>
      <c r="Z106" s="823"/>
      <c r="AA106" s="823"/>
      <c r="AB106" s="823"/>
      <c r="AC106" s="823"/>
      <c r="AD106" s="823"/>
      <c r="AE106" s="823"/>
      <c r="AF106" s="823"/>
      <c r="AG106" s="823"/>
      <c r="AH106" s="823"/>
      <c r="AI106" s="823"/>
      <c r="AJ106" s="823"/>
      <c r="AK106" s="823"/>
      <c r="AL106" s="823"/>
      <c r="AM106" s="823"/>
    </row>
    <row r="107" spans="1:39" ht="15" hidden="1" customHeight="1" x14ac:dyDescent="0.2">
      <c r="A107" s="813"/>
      <c r="B107" s="796"/>
      <c r="C107" s="808"/>
      <c r="D107" s="814"/>
      <c r="E107" s="808"/>
      <c r="F107" s="808"/>
      <c r="G107" s="808"/>
      <c r="H107" s="808"/>
      <c r="I107" s="808"/>
      <c r="J107" s="808"/>
      <c r="K107" s="808"/>
      <c r="L107" s="808"/>
      <c r="M107" s="808"/>
      <c r="N107" s="808"/>
      <c r="O107" s="808"/>
      <c r="P107" s="808"/>
      <c r="Q107" s="808"/>
      <c r="R107" s="808"/>
      <c r="S107" s="428"/>
      <c r="T107" s="823"/>
      <c r="U107" s="823"/>
      <c r="V107" s="823"/>
      <c r="W107" s="823"/>
      <c r="X107" s="823"/>
      <c r="Y107" s="823"/>
      <c r="Z107" s="823"/>
      <c r="AA107" s="823"/>
      <c r="AB107" s="823"/>
      <c r="AC107" s="823"/>
      <c r="AD107" s="823"/>
      <c r="AE107" s="823"/>
      <c r="AF107" s="823"/>
      <c r="AG107" s="823"/>
      <c r="AH107" s="823"/>
      <c r="AI107" s="823"/>
      <c r="AJ107" s="823"/>
      <c r="AK107" s="823"/>
      <c r="AL107" s="823"/>
      <c r="AM107" s="823"/>
    </row>
    <row r="108" spans="1:39" ht="15" hidden="1" customHeight="1" x14ac:dyDescent="0.2">
      <c r="A108" s="813"/>
      <c r="B108" s="796"/>
      <c r="C108" s="808"/>
      <c r="D108" s="814"/>
      <c r="E108" s="808"/>
      <c r="F108" s="808"/>
      <c r="G108" s="808"/>
      <c r="H108" s="808"/>
      <c r="I108" s="808"/>
      <c r="J108" s="808"/>
      <c r="K108" s="808"/>
      <c r="L108" s="808"/>
      <c r="M108" s="808"/>
      <c r="N108" s="808"/>
      <c r="O108" s="808"/>
      <c r="P108" s="808"/>
      <c r="Q108" s="808"/>
      <c r="R108" s="808"/>
      <c r="S108" s="428"/>
      <c r="T108" s="823"/>
      <c r="U108" s="823"/>
      <c r="V108" s="823"/>
      <c r="W108" s="823"/>
      <c r="X108" s="823"/>
      <c r="Y108" s="823"/>
      <c r="Z108" s="823"/>
      <c r="AA108" s="823"/>
      <c r="AB108" s="823"/>
      <c r="AC108" s="823"/>
      <c r="AD108" s="823"/>
      <c r="AE108" s="823"/>
      <c r="AF108" s="823"/>
      <c r="AG108" s="823"/>
      <c r="AH108" s="823"/>
      <c r="AI108" s="823"/>
      <c r="AJ108" s="823"/>
      <c r="AK108" s="823"/>
      <c r="AL108" s="823"/>
      <c r="AM108" s="823"/>
    </row>
    <row r="109" spans="1:39" ht="15" hidden="1" customHeight="1" x14ac:dyDescent="0.2">
      <c r="A109" s="813"/>
      <c r="B109" s="796"/>
      <c r="C109" s="808"/>
      <c r="D109" s="814"/>
      <c r="E109" s="808"/>
      <c r="F109" s="808"/>
      <c r="G109" s="808"/>
      <c r="H109" s="808"/>
      <c r="I109" s="808"/>
      <c r="J109" s="808"/>
      <c r="K109" s="808"/>
      <c r="L109" s="808"/>
      <c r="M109" s="808"/>
      <c r="N109" s="808"/>
      <c r="O109" s="808"/>
      <c r="P109" s="808"/>
      <c r="Q109" s="808"/>
      <c r="R109" s="808"/>
      <c r="S109" s="428"/>
      <c r="T109" s="823"/>
      <c r="U109" s="823"/>
      <c r="V109" s="823"/>
      <c r="W109" s="823"/>
      <c r="X109" s="823"/>
      <c r="Y109" s="823"/>
      <c r="Z109" s="823"/>
      <c r="AA109" s="823"/>
      <c r="AB109" s="823"/>
      <c r="AC109" s="823"/>
      <c r="AD109" s="823"/>
      <c r="AE109" s="823"/>
      <c r="AF109" s="823"/>
      <c r="AG109" s="823"/>
      <c r="AH109" s="823"/>
      <c r="AI109" s="823"/>
      <c r="AJ109" s="823"/>
      <c r="AK109" s="823"/>
      <c r="AL109" s="823"/>
      <c r="AM109" s="823"/>
    </row>
    <row r="110" spans="1:39" ht="15" hidden="1" customHeight="1" x14ac:dyDescent="0.2">
      <c r="A110" s="813"/>
      <c r="B110" s="796"/>
      <c r="C110" s="808"/>
      <c r="D110" s="814"/>
      <c r="E110" s="808"/>
      <c r="F110" s="808"/>
      <c r="G110" s="808"/>
      <c r="H110" s="808"/>
      <c r="I110" s="808"/>
      <c r="J110" s="808"/>
      <c r="K110" s="808"/>
      <c r="L110" s="808"/>
      <c r="M110" s="808"/>
      <c r="N110" s="808"/>
      <c r="O110" s="808"/>
      <c r="P110" s="808"/>
      <c r="Q110" s="808"/>
      <c r="R110" s="808"/>
      <c r="S110" s="428"/>
      <c r="T110" s="823"/>
      <c r="U110" s="823"/>
      <c r="V110" s="823"/>
      <c r="W110" s="823"/>
      <c r="X110" s="823"/>
      <c r="Y110" s="823"/>
      <c r="Z110" s="823"/>
      <c r="AA110" s="823"/>
      <c r="AB110" s="823"/>
      <c r="AC110" s="823"/>
      <c r="AD110" s="823"/>
      <c r="AE110" s="823"/>
      <c r="AF110" s="823"/>
      <c r="AG110" s="823"/>
      <c r="AH110" s="823"/>
      <c r="AI110" s="823"/>
      <c r="AJ110" s="823"/>
      <c r="AK110" s="823"/>
      <c r="AL110" s="823"/>
      <c r="AM110" s="823"/>
    </row>
    <row r="111" spans="1:39" ht="15" hidden="1" customHeight="1" x14ac:dyDescent="0.2">
      <c r="A111" s="813"/>
      <c r="B111" s="796"/>
      <c r="C111" s="808"/>
      <c r="D111" s="814"/>
      <c r="E111" s="808"/>
      <c r="F111" s="808"/>
      <c r="G111" s="808"/>
      <c r="H111" s="808"/>
      <c r="I111" s="808"/>
      <c r="J111" s="808"/>
      <c r="K111" s="808"/>
      <c r="L111" s="808"/>
      <c r="M111" s="808"/>
      <c r="N111" s="808"/>
      <c r="O111" s="808"/>
      <c r="P111" s="808"/>
      <c r="Q111" s="808"/>
      <c r="R111" s="808"/>
      <c r="S111" s="428"/>
      <c r="T111" s="823"/>
      <c r="U111" s="823"/>
      <c r="V111" s="823"/>
      <c r="W111" s="823"/>
      <c r="X111" s="823"/>
      <c r="Y111" s="823"/>
      <c r="Z111" s="823"/>
      <c r="AA111" s="823"/>
      <c r="AB111" s="823"/>
      <c r="AC111" s="823"/>
      <c r="AD111" s="823"/>
      <c r="AE111" s="823"/>
      <c r="AF111" s="823"/>
      <c r="AG111" s="823"/>
      <c r="AH111" s="823"/>
      <c r="AI111" s="823"/>
      <c r="AJ111" s="823"/>
      <c r="AK111" s="823"/>
      <c r="AL111" s="823"/>
      <c r="AM111" s="823"/>
    </row>
    <row r="112" spans="1:39" ht="15" hidden="1" customHeight="1" x14ac:dyDescent="0.2">
      <c r="A112" s="813"/>
      <c r="B112" s="796"/>
      <c r="C112" s="808"/>
      <c r="D112" s="814"/>
      <c r="E112" s="808"/>
      <c r="F112" s="808"/>
      <c r="G112" s="808"/>
      <c r="H112" s="808"/>
      <c r="I112" s="808"/>
      <c r="J112" s="808"/>
      <c r="K112" s="808"/>
      <c r="L112" s="808"/>
      <c r="M112" s="808"/>
      <c r="N112" s="808"/>
      <c r="O112" s="808"/>
      <c r="P112" s="808"/>
      <c r="Q112" s="808"/>
      <c r="R112" s="808"/>
      <c r="S112" s="428"/>
      <c r="T112" s="823"/>
      <c r="U112" s="823"/>
      <c r="V112" s="823"/>
      <c r="W112" s="823"/>
      <c r="X112" s="823"/>
      <c r="Y112" s="823"/>
      <c r="Z112" s="823"/>
      <c r="AA112" s="823"/>
      <c r="AB112" s="823"/>
      <c r="AC112" s="823"/>
      <c r="AD112" s="823"/>
      <c r="AE112" s="823"/>
      <c r="AF112" s="823"/>
      <c r="AG112" s="823"/>
      <c r="AH112" s="823"/>
      <c r="AI112" s="823"/>
      <c r="AJ112" s="823"/>
      <c r="AK112" s="823"/>
      <c r="AL112" s="823"/>
      <c r="AM112" s="823"/>
    </row>
    <row r="113" spans="1:39" ht="15" hidden="1" customHeight="1" x14ac:dyDescent="0.2">
      <c r="A113" s="813"/>
      <c r="B113" s="796"/>
      <c r="C113" s="808"/>
      <c r="D113" s="814"/>
      <c r="E113" s="808"/>
      <c r="F113" s="808"/>
      <c r="G113" s="808"/>
      <c r="H113" s="808"/>
      <c r="I113" s="808"/>
      <c r="J113" s="808"/>
      <c r="K113" s="808"/>
      <c r="L113" s="808"/>
      <c r="M113" s="808"/>
      <c r="N113" s="808"/>
      <c r="O113" s="808"/>
      <c r="P113" s="808"/>
      <c r="Q113" s="808"/>
      <c r="R113" s="808"/>
      <c r="S113" s="428"/>
      <c r="T113" s="823"/>
      <c r="U113" s="823"/>
      <c r="V113" s="823"/>
      <c r="W113" s="823"/>
      <c r="X113" s="823"/>
      <c r="Y113" s="823"/>
      <c r="Z113" s="823"/>
      <c r="AA113" s="823"/>
      <c r="AB113" s="823"/>
      <c r="AC113" s="823"/>
      <c r="AD113" s="823"/>
      <c r="AE113" s="823"/>
      <c r="AF113" s="823"/>
      <c r="AG113" s="823"/>
      <c r="AH113" s="823"/>
      <c r="AI113" s="823"/>
      <c r="AJ113" s="823"/>
      <c r="AK113" s="823"/>
      <c r="AL113" s="823"/>
      <c r="AM113" s="823"/>
    </row>
    <row r="114" spans="1:39" ht="15" hidden="1" customHeight="1" x14ac:dyDescent="0.2">
      <c r="A114" s="794"/>
      <c r="B114" s="796"/>
      <c r="C114" s="808"/>
      <c r="D114" s="814"/>
      <c r="E114" s="808"/>
      <c r="F114" s="808"/>
      <c r="G114" s="808"/>
      <c r="H114" s="808"/>
      <c r="I114" s="808"/>
      <c r="J114" s="808"/>
      <c r="K114" s="808"/>
      <c r="L114" s="808"/>
      <c r="M114" s="808"/>
      <c r="N114" s="808"/>
      <c r="O114" s="808"/>
      <c r="P114" s="808"/>
      <c r="Q114" s="808"/>
      <c r="R114" s="808"/>
      <c r="S114" s="428"/>
      <c r="T114" s="823"/>
      <c r="U114" s="823"/>
      <c r="V114" s="823"/>
      <c r="W114" s="823"/>
      <c r="X114" s="823"/>
      <c r="Y114" s="823"/>
      <c r="Z114" s="823"/>
      <c r="AA114" s="823"/>
      <c r="AB114" s="823"/>
      <c r="AC114" s="823"/>
      <c r="AD114" s="823"/>
      <c r="AE114" s="823"/>
      <c r="AF114" s="823"/>
      <c r="AG114" s="823"/>
      <c r="AH114" s="823"/>
      <c r="AI114" s="823"/>
      <c r="AJ114" s="823"/>
      <c r="AK114" s="823"/>
      <c r="AL114" s="823"/>
      <c r="AM114" s="823"/>
    </row>
    <row r="115" spans="1:39" ht="15" hidden="1" customHeight="1" x14ac:dyDescent="0.2">
      <c r="A115" s="794"/>
      <c r="B115" s="796"/>
      <c r="C115" s="808"/>
      <c r="D115" s="814"/>
      <c r="E115" s="808"/>
      <c r="F115" s="808"/>
      <c r="G115" s="808"/>
      <c r="H115" s="808"/>
      <c r="I115" s="808"/>
      <c r="J115" s="808"/>
      <c r="K115" s="808"/>
      <c r="L115" s="808"/>
      <c r="M115" s="808"/>
      <c r="N115" s="808"/>
      <c r="O115" s="808"/>
      <c r="P115" s="808"/>
      <c r="Q115" s="808"/>
      <c r="R115" s="808"/>
      <c r="S115" s="428"/>
      <c r="T115" s="823"/>
      <c r="U115" s="823"/>
      <c r="V115" s="823"/>
      <c r="W115" s="823"/>
      <c r="X115" s="823"/>
      <c r="Y115" s="823"/>
      <c r="Z115" s="823"/>
      <c r="AA115" s="823"/>
      <c r="AB115" s="823"/>
      <c r="AC115" s="823"/>
      <c r="AD115" s="823"/>
      <c r="AE115" s="823"/>
      <c r="AF115" s="823"/>
      <c r="AG115" s="823"/>
      <c r="AH115" s="823"/>
      <c r="AI115" s="823"/>
      <c r="AJ115" s="823"/>
      <c r="AK115" s="823"/>
      <c r="AL115" s="823"/>
      <c r="AM115" s="823"/>
    </row>
    <row r="116" spans="1:39" ht="15" hidden="1" customHeight="1" x14ac:dyDescent="0.2">
      <c r="A116" s="794"/>
      <c r="B116" s="796"/>
      <c r="C116" s="808"/>
      <c r="D116" s="814"/>
      <c r="E116" s="808"/>
      <c r="F116" s="808"/>
      <c r="G116" s="808"/>
      <c r="H116" s="808"/>
      <c r="I116" s="808"/>
      <c r="J116" s="808"/>
      <c r="K116" s="808"/>
      <c r="L116" s="808"/>
      <c r="M116" s="808"/>
      <c r="N116" s="808"/>
      <c r="O116" s="808"/>
      <c r="P116" s="808"/>
      <c r="Q116" s="808"/>
      <c r="R116" s="808"/>
      <c r="S116" s="428"/>
      <c r="T116" s="823"/>
      <c r="U116" s="823"/>
      <c r="V116" s="823"/>
      <c r="W116" s="823"/>
      <c r="X116" s="823"/>
      <c r="Y116" s="823"/>
      <c r="Z116" s="823"/>
      <c r="AA116" s="823"/>
      <c r="AB116" s="823"/>
      <c r="AC116" s="823"/>
      <c r="AD116" s="823"/>
      <c r="AE116" s="823"/>
      <c r="AF116" s="823"/>
      <c r="AG116" s="823"/>
      <c r="AH116" s="823"/>
      <c r="AI116" s="823"/>
      <c r="AJ116" s="823"/>
      <c r="AK116" s="823"/>
      <c r="AL116" s="823"/>
      <c r="AM116" s="823"/>
    </row>
    <row r="117" spans="1:39" ht="15" hidden="1" customHeight="1" x14ac:dyDescent="0.2">
      <c r="A117" s="794"/>
      <c r="B117" s="796"/>
      <c r="C117" s="808"/>
      <c r="D117" s="814"/>
      <c r="E117" s="808"/>
      <c r="F117" s="808"/>
      <c r="G117" s="808"/>
      <c r="H117" s="808"/>
      <c r="I117" s="808"/>
      <c r="J117" s="808"/>
      <c r="K117" s="808"/>
      <c r="L117" s="808"/>
      <c r="M117" s="808"/>
      <c r="N117" s="808"/>
      <c r="O117" s="808"/>
      <c r="P117" s="808"/>
      <c r="Q117" s="808"/>
      <c r="R117" s="808"/>
      <c r="S117" s="428"/>
      <c r="T117" s="823"/>
      <c r="U117" s="823"/>
      <c r="V117" s="823"/>
      <c r="W117" s="823"/>
      <c r="X117" s="823"/>
      <c r="Y117" s="823"/>
      <c r="Z117" s="823"/>
      <c r="AA117" s="823"/>
      <c r="AB117" s="823"/>
      <c r="AC117" s="823"/>
      <c r="AD117" s="823"/>
      <c r="AE117" s="823"/>
      <c r="AF117" s="823"/>
      <c r="AG117" s="823"/>
      <c r="AH117" s="823"/>
      <c r="AI117" s="823"/>
      <c r="AJ117" s="823"/>
      <c r="AK117" s="823"/>
      <c r="AL117" s="823"/>
      <c r="AM117" s="823"/>
    </row>
    <row r="118" spans="1:39" ht="15" hidden="1" customHeight="1" x14ac:dyDescent="0.2">
      <c r="A118" s="794"/>
      <c r="B118" s="796"/>
      <c r="C118" s="808"/>
      <c r="D118" s="814"/>
      <c r="E118" s="808"/>
      <c r="F118" s="808"/>
      <c r="G118" s="808"/>
      <c r="H118" s="808"/>
      <c r="I118" s="808"/>
      <c r="J118" s="808"/>
      <c r="K118" s="808"/>
      <c r="L118" s="808"/>
      <c r="M118" s="808"/>
      <c r="N118" s="808"/>
      <c r="O118" s="808"/>
      <c r="P118" s="808"/>
      <c r="Q118" s="808"/>
      <c r="R118" s="808"/>
      <c r="S118" s="428"/>
      <c r="T118" s="823"/>
      <c r="U118" s="823"/>
      <c r="V118" s="823"/>
      <c r="W118" s="823"/>
      <c r="X118" s="823"/>
      <c r="Y118" s="823"/>
      <c r="Z118" s="823"/>
      <c r="AA118" s="823"/>
      <c r="AB118" s="823"/>
      <c r="AC118" s="823"/>
      <c r="AD118" s="823"/>
      <c r="AE118" s="823"/>
      <c r="AF118" s="823"/>
      <c r="AG118" s="823"/>
      <c r="AH118" s="823"/>
      <c r="AI118" s="823"/>
      <c r="AJ118" s="823"/>
      <c r="AK118" s="823"/>
      <c r="AL118" s="823"/>
      <c r="AM118" s="823"/>
    </row>
    <row r="119" spans="1:39" ht="15" hidden="1" customHeight="1" x14ac:dyDescent="0.2">
      <c r="A119" s="794"/>
      <c r="B119" s="796"/>
      <c r="C119" s="808"/>
      <c r="D119" s="814"/>
      <c r="E119" s="808"/>
      <c r="F119" s="808"/>
      <c r="G119" s="808"/>
      <c r="H119" s="808"/>
      <c r="I119" s="808"/>
      <c r="J119" s="808"/>
      <c r="K119" s="808"/>
      <c r="L119" s="808"/>
      <c r="M119" s="808"/>
      <c r="N119" s="808"/>
      <c r="O119" s="808"/>
      <c r="P119" s="808"/>
      <c r="Q119" s="808"/>
      <c r="R119" s="808"/>
      <c r="S119" s="428"/>
      <c r="T119" s="823"/>
      <c r="U119" s="823"/>
      <c r="V119" s="823"/>
      <c r="W119" s="823"/>
      <c r="X119" s="823"/>
      <c r="Y119" s="823"/>
      <c r="Z119" s="823"/>
      <c r="AA119" s="823"/>
      <c r="AB119" s="823"/>
      <c r="AC119" s="823"/>
      <c r="AD119" s="823"/>
      <c r="AE119" s="823"/>
      <c r="AF119" s="823"/>
      <c r="AG119" s="823"/>
      <c r="AH119" s="823"/>
      <c r="AI119" s="823"/>
      <c r="AJ119" s="823"/>
      <c r="AK119" s="823"/>
      <c r="AL119" s="823"/>
      <c r="AM119" s="823"/>
    </row>
    <row r="120" spans="1:39" ht="15" hidden="1" customHeight="1" x14ac:dyDescent="0.2">
      <c r="A120" s="794"/>
      <c r="B120" s="796"/>
      <c r="C120" s="808"/>
      <c r="D120" s="814"/>
      <c r="E120" s="808"/>
      <c r="F120" s="808"/>
      <c r="G120" s="808"/>
      <c r="H120" s="808"/>
      <c r="I120" s="808"/>
      <c r="J120" s="808"/>
      <c r="K120" s="808"/>
      <c r="L120" s="808"/>
      <c r="M120" s="808"/>
      <c r="N120" s="808"/>
      <c r="O120" s="808"/>
      <c r="P120" s="808"/>
      <c r="Q120" s="808"/>
      <c r="R120" s="808"/>
      <c r="S120" s="428"/>
      <c r="T120" s="823"/>
      <c r="U120" s="823"/>
      <c r="V120" s="823"/>
      <c r="W120" s="823"/>
      <c r="X120" s="823"/>
      <c r="Y120" s="823"/>
      <c r="Z120" s="823"/>
      <c r="AA120" s="823"/>
      <c r="AB120" s="823"/>
      <c r="AC120" s="823"/>
      <c r="AD120" s="823"/>
      <c r="AE120" s="823"/>
      <c r="AF120" s="823"/>
      <c r="AG120" s="823"/>
      <c r="AH120" s="823"/>
      <c r="AI120" s="823"/>
      <c r="AJ120" s="823"/>
      <c r="AK120" s="823"/>
      <c r="AL120" s="823"/>
      <c r="AM120" s="823"/>
    </row>
    <row r="121" spans="1:39" ht="15" hidden="1" customHeight="1" x14ac:dyDescent="0.2">
      <c r="A121" s="794"/>
      <c r="B121" s="796"/>
      <c r="C121" s="808"/>
      <c r="D121" s="814"/>
      <c r="E121" s="808"/>
      <c r="F121" s="808"/>
      <c r="G121" s="808"/>
      <c r="H121" s="808"/>
      <c r="I121" s="808"/>
      <c r="J121" s="808"/>
      <c r="K121" s="808"/>
      <c r="L121" s="808"/>
      <c r="M121" s="808"/>
      <c r="N121" s="808"/>
      <c r="O121" s="808"/>
      <c r="P121" s="808"/>
      <c r="Q121" s="808"/>
      <c r="R121" s="808"/>
      <c r="S121" s="428"/>
      <c r="T121" s="823"/>
      <c r="U121" s="823"/>
      <c r="V121" s="823"/>
      <c r="W121" s="823"/>
      <c r="X121" s="823"/>
      <c r="Y121" s="823"/>
      <c r="Z121" s="823"/>
      <c r="AA121" s="823"/>
      <c r="AB121" s="823"/>
      <c r="AC121" s="823"/>
      <c r="AD121" s="823"/>
      <c r="AE121" s="823"/>
      <c r="AF121" s="823"/>
      <c r="AG121" s="823"/>
      <c r="AH121" s="823"/>
      <c r="AI121" s="823"/>
      <c r="AJ121" s="823"/>
      <c r="AK121" s="823"/>
      <c r="AL121" s="823"/>
      <c r="AM121" s="823"/>
    </row>
    <row r="122" spans="1:39" ht="15" hidden="1" customHeight="1" x14ac:dyDescent="0.2">
      <c r="A122" s="794"/>
      <c r="B122" s="796"/>
      <c r="C122" s="808"/>
      <c r="D122" s="814"/>
      <c r="E122" s="808"/>
      <c r="F122" s="808"/>
      <c r="G122" s="808"/>
      <c r="H122" s="808"/>
      <c r="I122" s="808"/>
      <c r="J122" s="808"/>
      <c r="K122" s="808"/>
      <c r="L122" s="808"/>
      <c r="M122" s="808"/>
      <c r="N122" s="808"/>
      <c r="O122" s="808"/>
      <c r="P122" s="808"/>
      <c r="Q122" s="808"/>
      <c r="R122" s="808"/>
      <c r="S122" s="428"/>
      <c r="T122" s="823"/>
      <c r="U122" s="823"/>
      <c r="V122" s="823"/>
      <c r="W122" s="823"/>
      <c r="X122" s="823"/>
      <c r="Y122" s="823"/>
      <c r="Z122" s="823"/>
      <c r="AA122" s="823"/>
      <c r="AB122" s="823"/>
      <c r="AC122" s="823"/>
      <c r="AD122" s="823"/>
      <c r="AE122" s="823"/>
      <c r="AF122" s="823"/>
      <c r="AG122" s="823"/>
      <c r="AH122" s="823"/>
      <c r="AI122" s="823"/>
      <c r="AJ122" s="823"/>
      <c r="AK122" s="823"/>
      <c r="AL122" s="823"/>
      <c r="AM122" s="823"/>
    </row>
    <row r="123" spans="1:39" ht="15" hidden="1" customHeight="1" x14ac:dyDescent="0.2">
      <c r="A123" s="794"/>
      <c r="B123" s="796"/>
      <c r="C123" s="808"/>
      <c r="D123" s="814"/>
      <c r="E123" s="808"/>
      <c r="F123" s="808"/>
      <c r="G123" s="808"/>
      <c r="H123" s="808"/>
      <c r="I123" s="808"/>
      <c r="J123" s="808"/>
      <c r="K123" s="808"/>
      <c r="L123" s="808"/>
      <c r="M123" s="808"/>
      <c r="N123" s="808"/>
      <c r="O123" s="808"/>
      <c r="P123" s="808"/>
      <c r="Q123" s="808"/>
      <c r="R123" s="808"/>
      <c r="S123" s="428"/>
      <c r="T123" s="823"/>
      <c r="U123" s="823"/>
      <c r="V123" s="823"/>
      <c r="W123" s="823"/>
      <c r="X123" s="823"/>
      <c r="Y123" s="823"/>
      <c r="Z123" s="823"/>
      <c r="AA123" s="823"/>
      <c r="AB123" s="823"/>
      <c r="AC123" s="823"/>
      <c r="AD123" s="823"/>
      <c r="AE123" s="823"/>
      <c r="AF123" s="823"/>
      <c r="AG123" s="823"/>
      <c r="AH123" s="823"/>
      <c r="AI123" s="823"/>
      <c r="AJ123" s="823"/>
      <c r="AK123" s="823"/>
      <c r="AL123" s="823"/>
      <c r="AM123" s="823"/>
    </row>
    <row r="124" spans="1:39" ht="15" hidden="1" customHeight="1" x14ac:dyDescent="0.2">
      <c r="A124" s="794"/>
      <c r="B124" s="796"/>
      <c r="C124" s="808"/>
      <c r="D124" s="814"/>
      <c r="E124" s="808"/>
      <c r="F124" s="808"/>
      <c r="G124" s="808"/>
      <c r="H124" s="808"/>
      <c r="I124" s="808"/>
      <c r="J124" s="808"/>
      <c r="K124" s="808"/>
      <c r="L124" s="808"/>
      <c r="M124" s="808"/>
      <c r="N124" s="808"/>
      <c r="O124" s="808"/>
      <c r="P124" s="808"/>
      <c r="Q124" s="808"/>
      <c r="R124" s="808"/>
      <c r="S124" s="428"/>
      <c r="T124" s="823"/>
      <c r="U124" s="823"/>
      <c r="V124" s="823"/>
      <c r="W124" s="823"/>
      <c r="X124" s="823"/>
      <c r="Y124" s="823"/>
      <c r="Z124" s="823"/>
      <c r="AA124" s="823"/>
      <c r="AB124" s="823"/>
      <c r="AC124" s="823"/>
      <c r="AD124" s="823"/>
      <c r="AE124" s="823"/>
      <c r="AF124" s="823"/>
      <c r="AG124" s="823"/>
      <c r="AH124" s="823"/>
      <c r="AI124" s="823"/>
      <c r="AJ124" s="823"/>
      <c r="AK124" s="823"/>
      <c r="AL124" s="823"/>
      <c r="AM124" s="823"/>
    </row>
    <row r="125" spans="1:39" ht="15" hidden="1" customHeight="1" x14ac:dyDescent="0.2">
      <c r="A125" s="794"/>
      <c r="B125" s="796"/>
      <c r="C125" s="808"/>
      <c r="D125" s="814"/>
      <c r="E125" s="808"/>
      <c r="F125" s="808"/>
      <c r="G125" s="808"/>
      <c r="H125" s="808"/>
      <c r="I125" s="808"/>
      <c r="J125" s="808"/>
      <c r="K125" s="808"/>
      <c r="L125" s="808"/>
      <c r="M125" s="808"/>
      <c r="N125" s="808"/>
      <c r="O125" s="808"/>
      <c r="P125" s="808"/>
      <c r="Q125" s="808"/>
      <c r="R125" s="808"/>
      <c r="S125" s="428"/>
      <c r="T125" s="823"/>
      <c r="U125" s="823"/>
      <c r="V125" s="823"/>
      <c r="W125" s="823"/>
      <c r="X125" s="823"/>
      <c r="Y125" s="823"/>
      <c r="Z125" s="823"/>
      <c r="AA125" s="823"/>
      <c r="AB125" s="823"/>
      <c r="AC125" s="823"/>
      <c r="AD125" s="823"/>
      <c r="AE125" s="823"/>
      <c r="AF125" s="823"/>
      <c r="AG125" s="823"/>
      <c r="AH125" s="823"/>
      <c r="AI125" s="823"/>
      <c r="AJ125" s="823"/>
      <c r="AK125" s="823"/>
      <c r="AL125" s="823"/>
      <c r="AM125" s="823"/>
    </row>
    <row r="126" spans="1:39" ht="15" hidden="1" customHeight="1" x14ac:dyDescent="0.2">
      <c r="A126" s="794"/>
      <c r="B126" s="796"/>
      <c r="C126" s="808"/>
      <c r="D126" s="814"/>
      <c r="E126" s="808"/>
      <c r="F126" s="808"/>
      <c r="G126" s="808"/>
      <c r="H126" s="808"/>
      <c r="I126" s="808"/>
      <c r="J126" s="808"/>
      <c r="K126" s="808"/>
      <c r="L126" s="808"/>
      <c r="M126" s="808"/>
      <c r="N126" s="808"/>
      <c r="O126" s="808"/>
      <c r="P126" s="808"/>
      <c r="Q126" s="808"/>
      <c r="R126" s="808"/>
      <c r="S126" s="428"/>
      <c r="T126" s="823"/>
      <c r="U126" s="823"/>
      <c r="V126" s="823"/>
      <c r="W126" s="823"/>
      <c r="X126" s="823"/>
      <c r="Y126" s="823"/>
      <c r="Z126" s="823"/>
      <c r="AA126" s="823"/>
      <c r="AB126" s="823"/>
      <c r="AC126" s="823"/>
      <c r="AD126" s="823"/>
      <c r="AE126" s="823"/>
      <c r="AF126" s="823"/>
      <c r="AG126" s="823"/>
      <c r="AH126" s="823"/>
      <c r="AI126" s="823"/>
      <c r="AJ126" s="823"/>
      <c r="AK126" s="823"/>
      <c r="AL126" s="823"/>
      <c r="AM126" s="823"/>
    </row>
    <row r="127" spans="1:39" ht="15" hidden="1" customHeight="1" x14ac:dyDescent="0.2">
      <c r="A127" s="794"/>
      <c r="B127" s="796"/>
      <c r="C127" s="808"/>
      <c r="D127" s="814"/>
      <c r="E127" s="808"/>
      <c r="F127" s="808"/>
      <c r="G127" s="808"/>
      <c r="H127" s="808"/>
      <c r="I127" s="808"/>
      <c r="J127" s="808"/>
      <c r="K127" s="808"/>
      <c r="L127" s="808"/>
      <c r="M127" s="808"/>
      <c r="N127" s="808"/>
      <c r="O127" s="808"/>
      <c r="P127" s="808"/>
      <c r="Q127" s="808"/>
      <c r="R127" s="808"/>
      <c r="S127" s="428"/>
      <c r="T127" s="823"/>
      <c r="U127" s="823"/>
      <c r="V127" s="823"/>
      <c r="W127" s="823"/>
      <c r="X127" s="823"/>
      <c r="Y127" s="823"/>
      <c r="Z127" s="823"/>
      <c r="AA127" s="823"/>
      <c r="AB127" s="823"/>
      <c r="AC127" s="823"/>
      <c r="AD127" s="823"/>
      <c r="AE127" s="823"/>
      <c r="AF127" s="823"/>
      <c r="AG127" s="823"/>
      <c r="AH127" s="823"/>
      <c r="AI127" s="823"/>
      <c r="AJ127" s="823"/>
      <c r="AK127" s="823"/>
      <c r="AL127" s="823"/>
      <c r="AM127" s="823"/>
    </row>
    <row r="128" spans="1:39" ht="15" hidden="1" customHeight="1" x14ac:dyDescent="0.2">
      <c r="A128" s="794"/>
      <c r="B128" s="796"/>
      <c r="C128" s="808"/>
      <c r="D128" s="814"/>
      <c r="E128" s="808"/>
      <c r="F128" s="808"/>
      <c r="G128" s="808"/>
      <c r="H128" s="808"/>
      <c r="I128" s="808"/>
      <c r="J128" s="808"/>
      <c r="K128" s="808"/>
      <c r="L128" s="808"/>
      <c r="M128" s="808"/>
      <c r="N128" s="808"/>
      <c r="O128" s="808"/>
      <c r="P128" s="808"/>
      <c r="Q128" s="808"/>
      <c r="R128" s="808"/>
      <c r="S128" s="428"/>
      <c r="T128" s="823"/>
      <c r="U128" s="823"/>
      <c r="V128" s="823"/>
      <c r="W128" s="823"/>
      <c r="X128" s="823"/>
      <c r="Y128" s="823"/>
      <c r="Z128" s="823"/>
      <c r="AA128" s="823"/>
      <c r="AB128" s="823"/>
      <c r="AC128" s="823"/>
      <c r="AD128" s="823"/>
      <c r="AE128" s="823"/>
      <c r="AF128" s="823"/>
      <c r="AG128" s="823"/>
      <c r="AH128" s="823"/>
      <c r="AI128" s="823"/>
      <c r="AJ128" s="823"/>
      <c r="AK128" s="823"/>
      <c r="AL128" s="823"/>
      <c r="AM128" s="823"/>
    </row>
    <row r="129" spans="1:39" ht="15" hidden="1" customHeight="1" x14ac:dyDescent="0.2">
      <c r="A129" s="794"/>
      <c r="B129" s="796"/>
      <c r="C129" s="808"/>
      <c r="D129" s="814"/>
      <c r="E129" s="808"/>
      <c r="F129" s="808"/>
      <c r="G129" s="808"/>
      <c r="H129" s="808"/>
      <c r="I129" s="808"/>
      <c r="J129" s="808"/>
      <c r="K129" s="808"/>
      <c r="L129" s="808"/>
      <c r="M129" s="808"/>
      <c r="N129" s="808"/>
      <c r="O129" s="808"/>
      <c r="P129" s="808"/>
      <c r="Q129" s="808"/>
      <c r="R129" s="808"/>
      <c r="S129" s="428"/>
      <c r="T129" s="823"/>
      <c r="U129" s="823"/>
      <c r="V129" s="823"/>
      <c r="W129" s="823"/>
      <c r="X129" s="823"/>
      <c r="Y129" s="823"/>
      <c r="Z129" s="823"/>
      <c r="AA129" s="823"/>
      <c r="AB129" s="823"/>
      <c r="AC129" s="823"/>
      <c r="AD129" s="823"/>
      <c r="AE129" s="823"/>
      <c r="AF129" s="823"/>
      <c r="AG129" s="823"/>
      <c r="AH129" s="823"/>
      <c r="AI129" s="823"/>
      <c r="AJ129" s="823"/>
      <c r="AK129" s="823"/>
      <c r="AL129" s="823"/>
      <c r="AM129" s="823"/>
    </row>
    <row r="130" spans="1:39" ht="15" hidden="1" customHeight="1" x14ac:dyDescent="0.2">
      <c r="A130" s="794"/>
      <c r="B130" s="796"/>
      <c r="C130" s="808"/>
      <c r="D130" s="814"/>
      <c r="E130" s="808"/>
      <c r="F130" s="808"/>
      <c r="G130" s="808"/>
      <c r="H130" s="808"/>
      <c r="I130" s="808"/>
      <c r="J130" s="808"/>
      <c r="K130" s="808"/>
      <c r="L130" s="808"/>
      <c r="M130" s="808"/>
      <c r="N130" s="808"/>
      <c r="O130" s="808"/>
      <c r="P130" s="808"/>
      <c r="Q130" s="808"/>
      <c r="R130" s="808"/>
      <c r="S130" s="428"/>
      <c r="T130" s="823"/>
      <c r="U130" s="823"/>
      <c r="V130" s="823"/>
      <c r="W130" s="823"/>
      <c r="X130" s="823"/>
      <c r="Y130" s="823"/>
      <c r="Z130" s="823"/>
      <c r="AA130" s="823"/>
      <c r="AB130" s="823"/>
      <c r="AC130" s="823"/>
      <c r="AD130" s="823"/>
      <c r="AE130" s="823"/>
      <c r="AF130" s="823"/>
      <c r="AG130" s="823"/>
      <c r="AH130" s="823"/>
      <c r="AI130" s="823"/>
      <c r="AJ130" s="823"/>
      <c r="AK130" s="823"/>
      <c r="AL130" s="823"/>
      <c r="AM130" s="823"/>
    </row>
    <row r="131" spans="1:39" ht="15" hidden="1" customHeight="1" x14ac:dyDescent="0.2">
      <c r="A131" s="794"/>
      <c r="B131" s="796"/>
      <c r="C131" s="808"/>
      <c r="D131" s="814"/>
      <c r="E131" s="808"/>
      <c r="F131" s="808"/>
      <c r="G131" s="808"/>
      <c r="H131" s="808"/>
      <c r="I131" s="808"/>
      <c r="J131" s="808"/>
      <c r="K131" s="808"/>
      <c r="L131" s="808"/>
      <c r="M131" s="808"/>
      <c r="N131" s="808"/>
      <c r="O131" s="808"/>
      <c r="P131" s="808"/>
      <c r="Q131" s="808"/>
      <c r="R131" s="808"/>
      <c r="S131" s="428"/>
      <c r="T131" s="823"/>
      <c r="U131" s="823"/>
      <c r="V131" s="823"/>
      <c r="W131" s="823"/>
      <c r="X131" s="823"/>
      <c r="Y131" s="823"/>
      <c r="Z131" s="823"/>
      <c r="AA131" s="823"/>
      <c r="AB131" s="823"/>
      <c r="AC131" s="823"/>
      <c r="AD131" s="823"/>
      <c r="AE131" s="823"/>
      <c r="AF131" s="823"/>
      <c r="AG131" s="823"/>
      <c r="AH131" s="823"/>
      <c r="AI131" s="823"/>
      <c r="AJ131" s="823"/>
      <c r="AK131" s="823"/>
      <c r="AL131" s="823"/>
      <c r="AM131" s="823"/>
    </row>
    <row r="132" spans="1:39" ht="15" hidden="1" customHeight="1" x14ac:dyDescent="0.2">
      <c r="A132" s="794"/>
      <c r="B132" s="796"/>
      <c r="C132" s="808"/>
      <c r="D132" s="814"/>
      <c r="E132" s="808"/>
      <c r="F132" s="808"/>
      <c r="G132" s="808"/>
      <c r="H132" s="808"/>
      <c r="I132" s="808"/>
      <c r="J132" s="808"/>
      <c r="K132" s="808"/>
      <c r="L132" s="808"/>
      <c r="M132" s="808"/>
      <c r="N132" s="808"/>
      <c r="O132" s="808"/>
      <c r="P132" s="808"/>
      <c r="Q132" s="808"/>
      <c r="R132" s="808"/>
      <c r="S132" s="428"/>
      <c r="T132" s="823"/>
      <c r="U132" s="823"/>
      <c r="V132" s="823"/>
      <c r="W132" s="823"/>
      <c r="X132" s="823"/>
      <c r="Y132" s="823"/>
      <c r="Z132" s="823"/>
      <c r="AA132" s="823"/>
      <c r="AB132" s="823"/>
      <c r="AC132" s="823"/>
      <c r="AD132" s="823"/>
      <c r="AE132" s="823"/>
      <c r="AF132" s="823"/>
      <c r="AG132" s="823"/>
      <c r="AH132" s="823"/>
      <c r="AI132" s="823"/>
      <c r="AJ132" s="823"/>
      <c r="AK132" s="823"/>
      <c r="AL132" s="823"/>
      <c r="AM132" s="823"/>
    </row>
    <row r="133" spans="1:39" ht="15" hidden="1" customHeight="1" x14ac:dyDescent="0.2">
      <c r="A133" s="794"/>
      <c r="B133" s="796"/>
      <c r="C133" s="808"/>
      <c r="D133" s="814"/>
      <c r="E133" s="808"/>
      <c r="F133" s="808"/>
      <c r="G133" s="808"/>
      <c r="H133" s="808"/>
      <c r="I133" s="808"/>
      <c r="J133" s="808"/>
      <c r="K133" s="808"/>
      <c r="L133" s="808"/>
      <c r="M133" s="808"/>
      <c r="N133" s="808"/>
      <c r="O133" s="808"/>
      <c r="P133" s="808"/>
      <c r="Q133" s="808"/>
      <c r="R133" s="808"/>
      <c r="S133" s="428"/>
      <c r="T133" s="823"/>
      <c r="U133" s="823"/>
      <c r="V133" s="823"/>
      <c r="W133" s="823"/>
      <c r="X133" s="823"/>
      <c r="Y133" s="823"/>
      <c r="Z133" s="823"/>
      <c r="AA133" s="823"/>
      <c r="AB133" s="823"/>
      <c r="AC133" s="823"/>
      <c r="AD133" s="823"/>
      <c r="AE133" s="823"/>
      <c r="AF133" s="823"/>
      <c r="AG133" s="823"/>
      <c r="AH133" s="823"/>
      <c r="AI133" s="823"/>
      <c r="AJ133" s="823"/>
      <c r="AK133" s="823"/>
      <c r="AL133" s="823"/>
      <c r="AM133" s="823"/>
    </row>
    <row r="134" spans="1:39" ht="15" hidden="1" customHeight="1" x14ac:dyDescent="0.2">
      <c r="A134" s="824"/>
      <c r="B134" s="796"/>
      <c r="C134" s="808"/>
      <c r="D134" s="814"/>
      <c r="E134" s="808"/>
      <c r="F134" s="808"/>
      <c r="G134" s="808"/>
      <c r="H134" s="808"/>
      <c r="I134" s="808"/>
      <c r="J134" s="808"/>
      <c r="K134" s="825"/>
      <c r="L134" s="808"/>
      <c r="M134" s="808"/>
      <c r="N134" s="808"/>
      <c r="O134" s="808"/>
      <c r="P134" s="808"/>
      <c r="Q134" s="808"/>
      <c r="R134" s="808"/>
      <c r="S134" s="428"/>
      <c r="T134" s="823"/>
      <c r="U134" s="823"/>
      <c r="V134" s="823"/>
      <c r="W134" s="823"/>
      <c r="X134" s="823"/>
      <c r="Y134" s="823"/>
      <c r="Z134" s="823"/>
      <c r="AA134" s="823"/>
      <c r="AB134" s="823"/>
      <c r="AC134" s="823"/>
      <c r="AD134" s="823"/>
      <c r="AE134" s="823"/>
      <c r="AF134" s="823"/>
      <c r="AG134" s="823"/>
      <c r="AH134" s="823"/>
      <c r="AI134" s="823"/>
      <c r="AJ134" s="823"/>
      <c r="AK134" s="823"/>
      <c r="AL134" s="823"/>
      <c r="AM134" s="823"/>
    </row>
    <row r="135" spans="1:39" ht="15" hidden="1" customHeight="1" x14ac:dyDescent="0.2">
      <c r="A135" s="824"/>
      <c r="B135" s="796"/>
      <c r="C135" s="808"/>
      <c r="D135" s="814"/>
      <c r="E135" s="808"/>
      <c r="F135" s="808"/>
      <c r="G135" s="808"/>
      <c r="H135" s="808"/>
      <c r="I135" s="808"/>
      <c r="J135" s="808"/>
      <c r="K135" s="825"/>
      <c r="L135" s="808"/>
      <c r="M135" s="808"/>
      <c r="N135" s="808"/>
      <c r="O135" s="808"/>
      <c r="P135" s="808"/>
      <c r="Q135" s="808"/>
      <c r="R135" s="808"/>
      <c r="S135" s="435"/>
      <c r="T135" s="826"/>
      <c r="U135" s="826"/>
      <c r="V135" s="826"/>
      <c r="W135" s="826"/>
      <c r="X135" s="826"/>
      <c r="Y135" s="826"/>
      <c r="Z135" s="826"/>
      <c r="AA135" s="826"/>
      <c r="AB135" s="826"/>
      <c r="AC135" s="826"/>
      <c r="AD135" s="826"/>
      <c r="AE135" s="826"/>
      <c r="AF135" s="826"/>
      <c r="AG135" s="826"/>
      <c r="AH135" s="826"/>
      <c r="AI135" s="826"/>
      <c r="AJ135" s="826"/>
      <c r="AK135" s="826"/>
      <c r="AL135" s="826"/>
      <c r="AM135" s="826"/>
    </row>
    <row r="136" spans="1:39" ht="15" hidden="1" customHeight="1" x14ac:dyDescent="0.2">
      <c r="A136" s="824"/>
      <c r="B136" s="796"/>
      <c r="C136" s="808"/>
      <c r="D136" s="814"/>
      <c r="E136" s="808"/>
      <c r="F136" s="808"/>
      <c r="G136" s="808"/>
      <c r="H136" s="808"/>
      <c r="I136" s="808"/>
      <c r="J136" s="808"/>
      <c r="K136" s="825"/>
      <c r="L136" s="808"/>
      <c r="M136" s="808"/>
      <c r="N136" s="808"/>
      <c r="O136" s="808"/>
      <c r="P136" s="808"/>
      <c r="Q136" s="808"/>
      <c r="R136" s="808"/>
      <c r="S136" s="435"/>
      <c r="T136" s="826"/>
      <c r="U136" s="826"/>
      <c r="V136" s="826"/>
      <c r="W136" s="826"/>
      <c r="X136" s="826"/>
      <c r="Y136" s="826"/>
      <c r="Z136" s="826"/>
      <c r="AA136" s="826"/>
      <c r="AB136" s="826"/>
      <c r="AC136" s="826"/>
      <c r="AD136" s="826"/>
      <c r="AE136" s="826"/>
      <c r="AF136" s="826"/>
      <c r="AG136" s="826"/>
      <c r="AH136" s="826"/>
      <c r="AI136" s="826"/>
      <c r="AJ136" s="826"/>
      <c r="AK136" s="826"/>
      <c r="AL136" s="826"/>
      <c r="AM136" s="826"/>
    </row>
    <row r="137" spans="1:39" ht="15" hidden="1" customHeight="1" x14ac:dyDescent="0.2">
      <c r="A137" s="824"/>
      <c r="B137" s="796"/>
      <c r="C137" s="808"/>
      <c r="D137" s="814"/>
      <c r="E137" s="808"/>
      <c r="F137" s="808"/>
      <c r="G137" s="808"/>
      <c r="H137" s="808"/>
      <c r="I137" s="808"/>
      <c r="J137" s="808"/>
      <c r="K137" s="825"/>
      <c r="L137" s="808"/>
      <c r="M137" s="808"/>
      <c r="N137" s="808"/>
      <c r="O137" s="808"/>
      <c r="P137" s="808"/>
      <c r="Q137" s="808"/>
      <c r="R137" s="808"/>
      <c r="S137" s="435"/>
      <c r="T137" s="826"/>
      <c r="U137" s="826"/>
      <c r="V137" s="826"/>
      <c r="W137" s="826"/>
      <c r="X137" s="826"/>
      <c r="Y137" s="826"/>
      <c r="Z137" s="826"/>
      <c r="AA137" s="826"/>
      <c r="AB137" s="826"/>
      <c r="AC137" s="826"/>
      <c r="AD137" s="826"/>
      <c r="AE137" s="826"/>
      <c r="AF137" s="826"/>
      <c r="AG137" s="826"/>
      <c r="AH137" s="826"/>
      <c r="AI137" s="826"/>
      <c r="AJ137" s="826"/>
      <c r="AK137" s="826"/>
      <c r="AL137" s="826"/>
      <c r="AM137" s="826"/>
    </row>
    <row r="138" spans="1:39" ht="15" hidden="1" customHeight="1" x14ac:dyDescent="0.2">
      <c r="A138" s="824"/>
      <c r="B138" s="796"/>
      <c r="C138" s="808"/>
      <c r="D138" s="814"/>
      <c r="E138" s="808"/>
      <c r="F138" s="808"/>
      <c r="G138" s="808"/>
      <c r="H138" s="808"/>
      <c r="I138" s="808"/>
      <c r="J138" s="808"/>
      <c r="K138" s="825"/>
      <c r="L138" s="808"/>
      <c r="M138" s="808"/>
      <c r="N138" s="808"/>
      <c r="O138" s="808"/>
      <c r="P138" s="808"/>
      <c r="Q138" s="808"/>
      <c r="R138" s="808"/>
      <c r="S138" s="435"/>
      <c r="T138" s="826"/>
      <c r="U138" s="826"/>
      <c r="V138" s="826"/>
      <c r="W138" s="826"/>
      <c r="X138" s="826"/>
      <c r="Y138" s="826"/>
      <c r="Z138" s="826"/>
      <c r="AA138" s="826"/>
      <c r="AB138" s="826"/>
      <c r="AC138" s="826"/>
      <c r="AD138" s="826"/>
      <c r="AE138" s="826"/>
      <c r="AF138" s="826"/>
      <c r="AG138" s="826"/>
      <c r="AH138" s="826"/>
      <c r="AI138" s="826"/>
      <c r="AJ138" s="826"/>
      <c r="AK138" s="826"/>
      <c r="AL138" s="826"/>
      <c r="AM138" s="826"/>
    </row>
    <row r="139" spans="1:39" ht="15" hidden="1" customHeight="1" x14ac:dyDescent="0.2">
      <c r="A139" s="824"/>
      <c r="B139" s="796"/>
      <c r="C139" s="808"/>
      <c r="D139" s="814"/>
      <c r="E139" s="808"/>
      <c r="F139" s="808"/>
      <c r="G139" s="808"/>
      <c r="H139" s="808"/>
      <c r="I139" s="808"/>
      <c r="J139" s="808"/>
      <c r="K139" s="825"/>
      <c r="L139" s="808"/>
      <c r="M139" s="808"/>
      <c r="N139" s="808"/>
      <c r="O139" s="808"/>
      <c r="P139" s="808"/>
      <c r="Q139" s="808"/>
      <c r="R139" s="808"/>
      <c r="S139" s="435"/>
      <c r="T139" s="826"/>
      <c r="U139" s="826"/>
      <c r="V139" s="826"/>
      <c r="W139" s="826"/>
      <c r="X139" s="826"/>
      <c r="Y139" s="826"/>
      <c r="Z139" s="826"/>
      <c r="AA139" s="826"/>
      <c r="AB139" s="826"/>
      <c r="AC139" s="826"/>
      <c r="AD139" s="826"/>
      <c r="AE139" s="826"/>
      <c r="AF139" s="826"/>
      <c r="AG139" s="826"/>
      <c r="AH139" s="826"/>
      <c r="AI139" s="826"/>
      <c r="AJ139" s="826"/>
      <c r="AK139" s="826"/>
      <c r="AL139" s="826"/>
      <c r="AM139" s="826"/>
    </row>
    <row r="140" spans="1:39" ht="15" hidden="1" customHeight="1" x14ac:dyDescent="0.2">
      <c r="A140" s="824"/>
      <c r="B140" s="796"/>
      <c r="C140" s="808"/>
      <c r="D140" s="814"/>
      <c r="E140" s="808"/>
      <c r="F140" s="808"/>
      <c r="G140" s="808"/>
      <c r="H140" s="808"/>
      <c r="I140" s="808"/>
      <c r="J140" s="808"/>
      <c r="K140" s="825"/>
      <c r="L140" s="808"/>
      <c r="M140" s="808"/>
      <c r="N140" s="808"/>
      <c r="O140" s="808"/>
      <c r="P140" s="808"/>
      <c r="Q140" s="808"/>
      <c r="R140" s="808"/>
      <c r="S140" s="435"/>
      <c r="T140" s="826"/>
      <c r="U140" s="826"/>
      <c r="V140" s="826"/>
      <c r="W140" s="826"/>
      <c r="X140" s="826"/>
      <c r="Y140" s="826"/>
      <c r="Z140" s="826"/>
      <c r="AA140" s="826"/>
      <c r="AB140" s="826"/>
      <c r="AC140" s="826"/>
      <c r="AD140" s="826"/>
      <c r="AE140" s="826"/>
      <c r="AF140" s="826"/>
      <c r="AG140" s="826"/>
      <c r="AH140" s="826"/>
      <c r="AI140" s="826"/>
      <c r="AJ140" s="826"/>
      <c r="AK140" s="826"/>
      <c r="AL140" s="826"/>
      <c r="AM140" s="826"/>
    </row>
    <row r="141" spans="1:39" ht="15" hidden="1" customHeight="1" x14ac:dyDescent="0.2">
      <c r="A141" s="824"/>
      <c r="B141" s="796"/>
      <c r="C141" s="808"/>
      <c r="D141" s="814"/>
      <c r="E141" s="808"/>
      <c r="F141" s="808"/>
      <c r="G141" s="808"/>
      <c r="H141" s="808"/>
      <c r="I141" s="808"/>
      <c r="J141" s="808"/>
      <c r="K141" s="825"/>
      <c r="L141" s="808"/>
      <c r="M141" s="808"/>
      <c r="N141" s="808"/>
      <c r="O141" s="808"/>
      <c r="P141" s="808"/>
      <c r="Q141" s="808"/>
      <c r="R141" s="808"/>
      <c r="S141" s="435"/>
      <c r="T141" s="826"/>
      <c r="U141" s="826"/>
      <c r="V141" s="826"/>
      <c r="W141" s="826"/>
      <c r="X141" s="826"/>
      <c r="Y141" s="826"/>
      <c r="Z141" s="826"/>
      <c r="AA141" s="826"/>
      <c r="AB141" s="826"/>
      <c r="AC141" s="826"/>
      <c r="AD141" s="826"/>
      <c r="AE141" s="826"/>
      <c r="AF141" s="826"/>
      <c r="AG141" s="826"/>
      <c r="AH141" s="826"/>
      <c r="AI141" s="826"/>
      <c r="AJ141" s="826"/>
      <c r="AK141" s="826"/>
      <c r="AL141" s="826"/>
      <c r="AM141" s="826"/>
    </row>
    <row r="142" spans="1:39" ht="15" hidden="1" customHeight="1" x14ac:dyDescent="0.2">
      <c r="A142" s="824"/>
      <c r="B142" s="796"/>
      <c r="C142" s="808"/>
      <c r="D142" s="814"/>
      <c r="E142" s="808"/>
      <c r="F142" s="808"/>
      <c r="G142" s="808"/>
      <c r="H142" s="808"/>
      <c r="I142" s="808"/>
      <c r="J142" s="808"/>
      <c r="K142" s="825"/>
      <c r="L142" s="808"/>
      <c r="M142" s="808"/>
      <c r="N142" s="808"/>
      <c r="O142" s="808"/>
      <c r="P142" s="808"/>
      <c r="Q142" s="808"/>
      <c r="R142" s="808"/>
      <c r="S142" s="435"/>
      <c r="T142" s="826"/>
      <c r="U142" s="826"/>
      <c r="V142" s="826"/>
      <c r="W142" s="826"/>
      <c r="X142" s="826"/>
      <c r="Y142" s="826"/>
      <c r="Z142" s="826"/>
      <c r="AA142" s="826"/>
      <c r="AB142" s="826"/>
      <c r="AC142" s="826"/>
      <c r="AD142" s="826"/>
      <c r="AE142" s="826"/>
      <c r="AF142" s="826"/>
      <c r="AG142" s="826"/>
      <c r="AH142" s="826"/>
      <c r="AI142" s="826"/>
      <c r="AJ142" s="826"/>
      <c r="AK142" s="826"/>
      <c r="AL142" s="826"/>
      <c r="AM142" s="826"/>
    </row>
    <row r="143" spans="1:39" ht="15" hidden="1" customHeight="1" x14ac:dyDescent="0.2">
      <c r="A143" s="824"/>
      <c r="B143" s="796"/>
      <c r="C143" s="808"/>
      <c r="D143" s="814"/>
      <c r="E143" s="808"/>
      <c r="F143" s="808"/>
      <c r="G143" s="808"/>
      <c r="H143" s="808"/>
      <c r="I143" s="808"/>
      <c r="J143" s="808"/>
      <c r="K143" s="825"/>
      <c r="L143" s="808"/>
      <c r="M143" s="808"/>
      <c r="N143" s="808"/>
      <c r="O143" s="808"/>
      <c r="P143" s="808"/>
      <c r="Q143" s="808"/>
      <c r="R143" s="808"/>
      <c r="S143" s="435"/>
      <c r="T143" s="826"/>
      <c r="U143" s="826"/>
      <c r="V143" s="826"/>
      <c r="W143" s="826"/>
      <c r="X143" s="826"/>
      <c r="Y143" s="826"/>
      <c r="Z143" s="826"/>
      <c r="AA143" s="826"/>
      <c r="AB143" s="826"/>
      <c r="AC143" s="826"/>
      <c r="AD143" s="826"/>
      <c r="AE143" s="826"/>
      <c r="AF143" s="826"/>
      <c r="AG143" s="826"/>
      <c r="AH143" s="826"/>
      <c r="AI143" s="826"/>
      <c r="AJ143" s="826"/>
      <c r="AK143" s="826"/>
      <c r="AL143" s="826"/>
      <c r="AM143" s="826"/>
    </row>
    <row r="144" spans="1:39" ht="15" hidden="1" customHeight="1" x14ac:dyDescent="0.2">
      <c r="A144" s="824"/>
      <c r="B144" s="796"/>
      <c r="C144" s="808"/>
      <c r="D144" s="814"/>
      <c r="E144" s="808"/>
      <c r="F144" s="808"/>
      <c r="G144" s="808"/>
      <c r="H144" s="808"/>
      <c r="I144" s="808"/>
      <c r="J144" s="808"/>
      <c r="K144" s="825"/>
      <c r="L144" s="808"/>
      <c r="M144" s="808"/>
      <c r="N144" s="808"/>
      <c r="O144" s="808"/>
      <c r="P144" s="808"/>
      <c r="Q144" s="808"/>
      <c r="R144" s="808"/>
      <c r="S144" s="435"/>
      <c r="T144" s="826"/>
      <c r="U144" s="826"/>
      <c r="V144" s="826"/>
      <c r="W144" s="826"/>
      <c r="X144" s="826"/>
      <c r="Y144" s="826"/>
      <c r="Z144" s="826"/>
      <c r="AA144" s="826"/>
      <c r="AB144" s="826"/>
      <c r="AC144" s="826"/>
      <c r="AD144" s="826"/>
      <c r="AE144" s="826"/>
      <c r="AF144" s="826"/>
      <c r="AG144" s="826"/>
      <c r="AH144" s="826"/>
      <c r="AI144" s="826"/>
      <c r="AJ144" s="826"/>
      <c r="AK144" s="826"/>
      <c r="AL144" s="826"/>
      <c r="AM144" s="826"/>
    </row>
    <row r="145" spans="1:39" ht="15" hidden="1" customHeight="1" x14ac:dyDescent="0.2">
      <c r="A145" s="824"/>
      <c r="B145" s="796"/>
      <c r="C145" s="808"/>
      <c r="D145" s="814"/>
      <c r="E145" s="808"/>
      <c r="F145" s="808"/>
      <c r="G145" s="808"/>
      <c r="H145" s="808"/>
      <c r="I145" s="808"/>
      <c r="J145" s="808"/>
      <c r="K145" s="825"/>
      <c r="L145" s="808"/>
      <c r="M145" s="808"/>
      <c r="N145" s="808"/>
      <c r="O145" s="808"/>
      <c r="P145" s="808"/>
      <c r="Q145" s="808"/>
      <c r="R145" s="808"/>
      <c r="S145" s="435"/>
      <c r="T145" s="826"/>
      <c r="U145" s="826"/>
      <c r="V145" s="826"/>
      <c r="W145" s="826"/>
      <c r="X145" s="826"/>
      <c r="Y145" s="826"/>
      <c r="Z145" s="826"/>
      <c r="AA145" s="826"/>
      <c r="AB145" s="826"/>
      <c r="AC145" s="826"/>
      <c r="AD145" s="826"/>
      <c r="AE145" s="826"/>
      <c r="AF145" s="826"/>
      <c r="AG145" s="826"/>
      <c r="AH145" s="826"/>
      <c r="AI145" s="826"/>
      <c r="AJ145" s="826"/>
      <c r="AK145" s="826"/>
      <c r="AL145" s="826"/>
      <c r="AM145" s="826"/>
    </row>
    <row r="146" spans="1:39" ht="15" hidden="1" customHeight="1" x14ac:dyDescent="0.2">
      <c r="A146" s="824"/>
      <c r="B146" s="796"/>
      <c r="C146" s="808"/>
      <c r="D146" s="814"/>
      <c r="E146" s="808"/>
      <c r="F146" s="808"/>
      <c r="G146" s="808"/>
      <c r="H146" s="808"/>
      <c r="I146" s="808"/>
      <c r="J146" s="808"/>
      <c r="K146" s="825"/>
      <c r="L146" s="808"/>
      <c r="M146" s="808"/>
      <c r="N146" s="808"/>
      <c r="O146" s="808"/>
      <c r="P146" s="808"/>
      <c r="Q146" s="808"/>
      <c r="R146" s="808"/>
      <c r="S146" s="435"/>
      <c r="T146" s="826"/>
      <c r="U146" s="826"/>
      <c r="V146" s="826"/>
      <c r="W146" s="826"/>
      <c r="X146" s="826"/>
      <c r="Y146" s="826"/>
      <c r="Z146" s="826"/>
      <c r="AA146" s="826"/>
      <c r="AB146" s="826"/>
      <c r="AC146" s="826"/>
      <c r="AD146" s="826"/>
      <c r="AE146" s="826"/>
      <c r="AF146" s="826"/>
      <c r="AG146" s="826"/>
      <c r="AH146" s="826"/>
      <c r="AI146" s="826"/>
      <c r="AJ146" s="826"/>
      <c r="AK146" s="826"/>
      <c r="AL146" s="826"/>
      <c r="AM146" s="826"/>
    </row>
    <row r="147" spans="1:39" ht="15" hidden="1" customHeight="1" x14ac:dyDescent="0.2">
      <c r="A147" s="824"/>
      <c r="B147" s="796"/>
      <c r="C147" s="808"/>
      <c r="D147" s="814"/>
      <c r="E147" s="808"/>
      <c r="F147" s="808"/>
      <c r="G147" s="808"/>
      <c r="H147" s="808"/>
      <c r="I147" s="808"/>
      <c r="J147" s="808"/>
      <c r="K147" s="825"/>
      <c r="L147" s="808"/>
      <c r="M147" s="808"/>
      <c r="N147" s="808"/>
      <c r="O147" s="808"/>
      <c r="P147" s="808"/>
      <c r="Q147" s="808"/>
      <c r="R147" s="808"/>
      <c r="S147" s="435"/>
      <c r="T147" s="826"/>
      <c r="U147" s="826"/>
      <c r="V147" s="826"/>
      <c r="W147" s="826"/>
      <c r="X147" s="826"/>
      <c r="Y147" s="826"/>
      <c r="Z147" s="826"/>
      <c r="AA147" s="826"/>
      <c r="AB147" s="826"/>
      <c r="AC147" s="826"/>
      <c r="AD147" s="826"/>
      <c r="AE147" s="826"/>
      <c r="AF147" s="826"/>
      <c r="AG147" s="826"/>
      <c r="AH147" s="826"/>
      <c r="AI147" s="826"/>
      <c r="AJ147" s="826"/>
      <c r="AK147" s="826"/>
      <c r="AL147" s="826"/>
      <c r="AM147" s="826"/>
    </row>
    <row r="148" spans="1:39" ht="15" hidden="1" customHeight="1" x14ac:dyDescent="0.2">
      <c r="A148" s="824"/>
      <c r="B148" s="796"/>
      <c r="C148" s="808"/>
      <c r="D148" s="814"/>
      <c r="E148" s="808"/>
      <c r="F148" s="808"/>
      <c r="G148" s="808"/>
      <c r="H148" s="808"/>
      <c r="I148" s="808"/>
      <c r="J148" s="808"/>
      <c r="K148" s="825"/>
      <c r="L148" s="808"/>
      <c r="M148" s="808"/>
      <c r="N148" s="808"/>
      <c r="O148" s="808"/>
      <c r="P148" s="808"/>
      <c r="Q148" s="808"/>
      <c r="R148" s="808"/>
      <c r="S148" s="435"/>
      <c r="T148" s="826"/>
      <c r="U148" s="826"/>
      <c r="V148" s="826"/>
      <c r="W148" s="826"/>
      <c r="X148" s="826"/>
      <c r="Y148" s="826"/>
      <c r="Z148" s="826"/>
      <c r="AA148" s="826"/>
      <c r="AB148" s="826"/>
      <c r="AC148" s="826"/>
      <c r="AD148" s="826"/>
      <c r="AE148" s="826"/>
      <c r="AF148" s="826"/>
      <c r="AG148" s="826"/>
      <c r="AH148" s="826"/>
      <c r="AI148" s="826"/>
      <c r="AJ148" s="826"/>
      <c r="AK148" s="826"/>
      <c r="AL148" s="826"/>
      <c r="AM148" s="826"/>
    </row>
    <row r="149" spans="1:39" ht="15" hidden="1" customHeight="1" x14ac:dyDescent="0.2">
      <c r="A149" s="824"/>
      <c r="B149" s="796"/>
      <c r="C149" s="808"/>
      <c r="D149" s="814"/>
      <c r="E149" s="808"/>
      <c r="F149" s="808"/>
      <c r="G149" s="808"/>
      <c r="H149" s="808"/>
      <c r="I149" s="808"/>
      <c r="J149" s="808"/>
      <c r="K149" s="825"/>
      <c r="L149" s="808"/>
      <c r="M149" s="808"/>
      <c r="N149" s="808"/>
      <c r="O149" s="808"/>
      <c r="P149" s="808"/>
      <c r="Q149" s="808"/>
      <c r="R149" s="808"/>
      <c r="S149" s="435"/>
      <c r="T149" s="826"/>
      <c r="U149" s="826"/>
      <c r="V149" s="826"/>
      <c r="W149" s="826"/>
      <c r="X149" s="826"/>
      <c r="Y149" s="826"/>
      <c r="Z149" s="826"/>
      <c r="AA149" s="826"/>
      <c r="AB149" s="826"/>
      <c r="AC149" s="826"/>
      <c r="AD149" s="826"/>
      <c r="AE149" s="826"/>
      <c r="AF149" s="826"/>
      <c r="AG149" s="826"/>
      <c r="AH149" s="826"/>
      <c r="AI149" s="826"/>
      <c r="AJ149" s="826"/>
      <c r="AK149" s="826"/>
      <c r="AL149" s="826"/>
      <c r="AM149" s="826"/>
    </row>
    <row r="150" spans="1:39" ht="15" hidden="1" customHeight="1" x14ac:dyDescent="0.2">
      <c r="A150" s="824"/>
      <c r="B150" s="796"/>
      <c r="C150" s="808"/>
      <c r="D150" s="814"/>
      <c r="E150" s="808"/>
      <c r="F150" s="808"/>
      <c r="G150" s="808"/>
      <c r="H150" s="808"/>
      <c r="I150" s="808"/>
      <c r="J150" s="808"/>
      <c r="K150" s="825"/>
      <c r="L150" s="808"/>
      <c r="M150" s="808"/>
      <c r="N150" s="808"/>
      <c r="O150" s="808"/>
      <c r="P150" s="808"/>
      <c r="Q150" s="808"/>
      <c r="R150" s="808"/>
      <c r="S150" s="435"/>
      <c r="T150" s="826"/>
      <c r="U150" s="826"/>
      <c r="V150" s="826"/>
      <c r="W150" s="826"/>
      <c r="X150" s="826"/>
      <c r="Y150" s="826"/>
      <c r="Z150" s="826"/>
      <c r="AA150" s="826"/>
      <c r="AB150" s="826"/>
      <c r="AC150" s="826"/>
      <c r="AD150" s="826"/>
      <c r="AE150" s="826"/>
      <c r="AF150" s="826"/>
      <c r="AG150" s="826"/>
      <c r="AH150" s="826"/>
      <c r="AI150" s="826"/>
      <c r="AJ150" s="826"/>
      <c r="AK150" s="826"/>
      <c r="AL150" s="826"/>
      <c r="AM150" s="826"/>
    </row>
    <row r="151" spans="1:39" ht="15" hidden="1" customHeight="1" x14ac:dyDescent="0.2">
      <c r="A151" s="824"/>
      <c r="B151" s="796"/>
      <c r="C151" s="808"/>
      <c r="D151" s="814"/>
      <c r="E151" s="808"/>
      <c r="F151" s="808"/>
      <c r="G151" s="808"/>
      <c r="H151" s="808"/>
      <c r="I151" s="808"/>
      <c r="J151" s="808"/>
      <c r="K151" s="825"/>
      <c r="L151" s="808"/>
      <c r="M151" s="808"/>
      <c r="N151" s="808"/>
      <c r="O151" s="808"/>
      <c r="P151" s="808"/>
      <c r="Q151" s="808"/>
      <c r="R151" s="808"/>
      <c r="S151" s="435"/>
      <c r="T151" s="826"/>
      <c r="U151" s="826"/>
      <c r="V151" s="826"/>
      <c r="W151" s="826"/>
      <c r="X151" s="826"/>
      <c r="Y151" s="826"/>
      <c r="Z151" s="826"/>
      <c r="AA151" s="826"/>
      <c r="AB151" s="826"/>
      <c r="AC151" s="826"/>
      <c r="AD151" s="826"/>
      <c r="AE151" s="826"/>
      <c r="AF151" s="826"/>
      <c r="AG151" s="826"/>
      <c r="AH151" s="826"/>
      <c r="AI151" s="826"/>
      <c r="AJ151" s="826"/>
      <c r="AK151" s="826"/>
      <c r="AL151" s="826"/>
      <c r="AM151" s="826"/>
    </row>
    <row r="152" spans="1:39" ht="15" hidden="1" customHeight="1" x14ac:dyDescent="0.2">
      <c r="A152" s="824"/>
      <c r="B152" s="796"/>
      <c r="C152" s="808"/>
      <c r="D152" s="814"/>
      <c r="E152" s="808"/>
      <c r="F152" s="808"/>
      <c r="G152" s="808"/>
      <c r="H152" s="808"/>
      <c r="I152" s="808"/>
      <c r="J152" s="808"/>
      <c r="K152" s="825"/>
      <c r="L152" s="808"/>
      <c r="M152" s="808"/>
      <c r="N152" s="808"/>
      <c r="O152" s="808"/>
      <c r="P152" s="808"/>
      <c r="Q152" s="808"/>
      <c r="R152" s="808"/>
      <c r="S152" s="435"/>
      <c r="T152" s="826"/>
      <c r="U152" s="826"/>
      <c r="V152" s="826"/>
      <c r="W152" s="826"/>
      <c r="X152" s="826"/>
      <c r="Y152" s="826"/>
      <c r="Z152" s="826"/>
      <c r="AA152" s="826"/>
      <c r="AB152" s="826"/>
      <c r="AC152" s="826"/>
      <c r="AD152" s="826"/>
      <c r="AE152" s="826"/>
      <c r="AF152" s="826"/>
      <c r="AG152" s="826"/>
      <c r="AH152" s="826"/>
      <c r="AI152" s="826"/>
      <c r="AJ152" s="826"/>
      <c r="AK152" s="826"/>
      <c r="AL152" s="826"/>
      <c r="AM152" s="826"/>
    </row>
    <row r="153" spans="1:39" ht="15" hidden="1" customHeight="1" x14ac:dyDescent="0.2">
      <c r="A153" s="824"/>
      <c r="B153" s="796"/>
      <c r="C153" s="808"/>
      <c r="D153" s="814"/>
      <c r="E153" s="808"/>
      <c r="F153" s="808"/>
      <c r="G153" s="808"/>
      <c r="H153" s="808"/>
      <c r="I153" s="808"/>
      <c r="J153" s="808"/>
      <c r="K153" s="825"/>
      <c r="L153" s="808"/>
      <c r="M153" s="808"/>
      <c r="N153" s="808"/>
      <c r="O153" s="808"/>
      <c r="P153" s="808"/>
      <c r="Q153" s="808"/>
      <c r="R153" s="808"/>
      <c r="S153" s="435"/>
      <c r="T153" s="826"/>
      <c r="U153" s="826"/>
      <c r="V153" s="826"/>
      <c r="W153" s="826"/>
      <c r="X153" s="826"/>
      <c r="Y153" s="826"/>
      <c r="Z153" s="826"/>
      <c r="AA153" s="826"/>
      <c r="AB153" s="826"/>
      <c r="AC153" s="826"/>
      <c r="AD153" s="826"/>
      <c r="AE153" s="826"/>
      <c r="AF153" s="826"/>
      <c r="AG153" s="826"/>
      <c r="AH153" s="826"/>
      <c r="AI153" s="826"/>
      <c r="AJ153" s="826"/>
      <c r="AK153" s="826"/>
      <c r="AL153" s="826"/>
      <c r="AM153" s="826"/>
    </row>
    <row r="154" spans="1:39" ht="15" hidden="1" customHeight="1" x14ac:dyDescent="0.2">
      <c r="A154" s="824"/>
      <c r="B154" s="796"/>
      <c r="C154" s="808"/>
      <c r="D154" s="814"/>
      <c r="E154" s="808"/>
      <c r="F154" s="808"/>
      <c r="G154" s="808"/>
      <c r="H154" s="808"/>
      <c r="I154" s="808"/>
      <c r="J154" s="808"/>
      <c r="K154" s="825"/>
      <c r="L154" s="808"/>
      <c r="M154" s="808"/>
      <c r="N154" s="808"/>
      <c r="O154" s="808"/>
      <c r="P154" s="808"/>
      <c r="Q154" s="808"/>
      <c r="R154" s="808"/>
      <c r="S154" s="435"/>
      <c r="T154" s="826"/>
      <c r="U154" s="826"/>
      <c r="V154" s="826"/>
      <c r="W154" s="826"/>
      <c r="X154" s="826"/>
      <c r="Y154" s="826"/>
      <c r="Z154" s="826"/>
      <c r="AA154" s="826"/>
      <c r="AB154" s="826"/>
      <c r="AC154" s="826"/>
      <c r="AD154" s="826"/>
      <c r="AE154" s="826"/>
      <c r="AF154" s="826"/>
      <c r="AG154" s="826"/>
      <c r="AH154" s="826"/>
      <c r="AI154" s="826"/>
      <c r="AJ154" s="826"/>
      <c r="AK154" s="826"/>
      <c r="AL154" s="826"/>
      <c r="AM154" s="826"/>
    </row>
    <row r="155" spans="1:39" ht="15" hidden="1" customHeight="1" x14ac:dyDescent="0.2">
      <c r="A155" s="824"/>
      <c r="B155" s="796"/>
      <c r="C155" s="808"/>
      <c r="D155" s="814"/>
      <c r="E155" s="808"/>
      <c r="F155" s="808"/>
      <c r="G155" s="808"/>
      <c r="H155" s="808"/>
      <c r="I155" s="808"/>
      <c r="J155" s="808"/>
      <c r="K155" s="825"/>
      <c r="L155" s="808"/>
      <c r="M155" s="808"/>
      <c r="N155" s="808"/>
      <c r="O155" s="808"/>
      <c r="P155" s="808"/>
      <c r="Q155" s="808"/>
      <c r="R155" s="808"/>
      <c r="S155" s="435"/>
      <c r="T155" s="826"/>
      <c r="U155" s="826"/>
      <c r="V155" s="826"/>
      <c r="W155" s="826"/>
      <c r="X155" s="826"/>
      <c r="Y155" s="826"/>
      <c r="Z155" s="826"/>
      <c r="AA155" s="826"/>
      <c r="AB155" s="826"/>
      <c r="AC155" s="826"/>
      <c r="AD155" s="826"/>
      <c r="AE155" s="826"/>
      <c r="AF155" s="826"/>
      <c r="AG155" s="826"/>
      <c r="AH155" s="826"/>
      <c r="AI155" s="826"/>
      <c r="AJ155" s="826"/>
      <c r="AK155" s="826"/>
      <c r="AL155" s="826"/>
      <c r="AM155" s="826"/>
    </row>
    <row r="156" spans="1:39" ht="15" hidden="1" customHeight="1" x14ac:dyDescent="0.2">
      <c r="A156" s="824"/>
      <c r="B156" s="796"/>
      <c r="C156" s="808"/>
      <c r="D156" s="814"/>
      <c r="E156" s="808"/>
      <c r="F156" s="808"/>
      <c r="G156" s="808"/>
      <c r="H156" s="808"/>
      <c r="I156" s="808"/>
      <c r="J156" s="808"/>
      <c r="K156" s="825"/>
      <c r="L156" s="808"/>
      <c r="M156" s="808"/>
      <c r="N156" s="808"/>
      <c r="O156" s="808"/>
      <c r="P156" s="808"/>
      <c r="Q156" s="808"/>
      <c r="R156" s="808"/>
      <c r="S156" s="435"/>
      <c r="T156" s="826"/>
      <c r="U156" s="826"/>
      <c r="V156" s="826"/>
      <c r="W156" s="826"/>
      <c r="X156" s="826"/>
      <c r="Y156" s="826"/>
      <c r="Z156" s="826"/>
      <c r="AA156" s="826"/>
      <c r="AB156" s="826"/>
      <c r="AC156" s="826"/>
      <c r="AD156" s="826"/>
      <c r="AE156" s="826"/>
      <c r="AF156" s="826"/>
      <c r="AG156" s="826"/>
      <c r="AH156" s="826"/>
      <c r="AI156" s="826"/>
      <c r="AJ156" s="826"/>
      <c r="AK156" s="826"/>
      <c r="AL156" s="826"/>
      <c r="AM156" s="826"/>
    </row>
    <row r="157" spans="1:39" ht="15" hidden="1" customHeight="1" x14ac:dyDescent="0.2">
      <c r="A157" s="824"/>
      <c r="B157" s="796"/>
      <c r="C157" s="808"/>
      <c r="D157" s="814"/>
      <c r="E157" s="808"/>
      <c r="F157" s="808"/>
      <c r="G157" s="808"/>
      <c r="H157" s="808"/>
      <c r="I157" s="808"/>
      <c r="J157" s="808"/>
      <c r="K157" s="825"/>
      <c r="L157" s="808"/>
      <c r="M157" s="808"/>
      <c r="N157" s="808"/>
      <c r="O157" s="808"/>
      <c r="P157" s="808"/>
      <c r="Q157" s="808"/>
      <c r="R157" s="808"/>
      <c r="S157" s="435"/>
      <c r="T157" s="826"/>
      <c r="U157" s="826"/>
      <c r="V157" s="826"/>
      <c r="W157" s="826"/>
      <c r="X157" s="826"/>
      <c r="Y157" s="826"/>
      <c r="Z157" s="826"/>
      <c r="AA157" s="826"/>
      <c r="AB157" s="826"/>
      <c r="AC157" s="826"/>
      <c r="AD157" s="826"/>
      <c r="AE157" s="826"/>
      <c r="AF157" s="826"/>
      <c r="AG157" s="826"/>
      <c r="AH157" s="826"/>
      <c r="AI157" s="826"/>
      <c r="AJ157" s="826"/>
      <c r="AK157" s="826"/>
      <c r="AL157" s="826"/>
      <c r="AM157" s="826"/>
    </row>
    <row r="158" spans="1:39" ht="15" hidden="1" customHeight="1" x14ac:dyDescent="0.2">
      <c r="A158" s="824"/>
      <c r="B158" s="796"/>
      <c r="C158" s="808"/>
      <c r="D158" s="814"/>
      <c r="E158" s="808"/>
      <c r="F158" s="808"/>
      <c r="G158" s="808"/>
      <c r="H158" s="808"/>
      <c r="I158" s="808"/>
      <c r="J158" s="808"/>
      <c r="K158" s="825"/>
      <c r="L158" s="808"/>
      <c r="M158" s="808"/>
      <c r="N158" s="808"/>
      <c r="O158" s="808"/>
      <c r="P158" s="808"/>
      <c r="Q158" s="808"/>
      <c r="R158" s="808"/>
      <c r="S158" s="435"/>
      <c r="T158" s="826"/>
      <c r="U158" s="826"/>
      <c r="V158" s="826"/>
      <c r="W158" s="826"/>
      <c r="X158" s="826"/>
      <c r="Y158" s="826"/>
      <c r="Z158" s="826"/>
      <c r="AA158" s="826"/>
      <c r="AB158" s="826"/>
      <c r="AC158" s="826"/>
      <c r="AD158" s="826"/>
      <c r="AE158" s="826"/>
      <c r="AF158" s="826"/>
      <c r="AG158" s="826"/>
      <c r="AH158" s="826"/>
      <c r="AI158" s="826"/>
      <c r="AJ158" s="826"/>
      <c r="AK158" s="826"/>
      <c r="AL158" s="826"/>
      <c r="AM158" s="826"/>
    </row>
    <row r="159" spans="1:39" ht="15" hidden="1" customHeight="1" x14ac:dyDescent="0.2">
      <c r="A159" s="824"/>
      <c r="B159" s="796"/>
      <c r="C159" s="808"/>
      <c r="D159" s="814"/>
      <c r="E159" s="808"/>
      <c r="F159" s="808"/>
      <c r="G159" s="808"/>
      <c r="H159" s="808"/>
      <c r="I159" s="808"/>
      <c r="J159" s="808"/>
      <c r="K159" s="825"/>
      <c r="L159" s="808"/>
      <c r="M159" s="808"/>
      <c r="N159" s="808"/>
      <c r="O159" s="808"/>
      <c r="P159" s="808"/>
      <c r="Q159" s="808"/>
      <c r="R159" s="808"/>
      <c r="S159" s="435"/>
      <c r="T159" s="826"/>
      <c r="U159" s="826"/>
      <c r="V159" s="826"/>
      <c r="W159" s="826"/>
      <c r="X159" s="826"/>
      <c r="Y159" s="826"/>
      <c r="Z159" s="826"/>
      <c r="AA159" s="826"/>
      <c r="AB159" s="826"/>
      <c r="AC159" s="826"/>
      <c r="AD159" s="826"/>
      <c r="AE159" s="826"/>
      <c r="AF159" s="826"/>
      <c r="AG159" s="826"/>
      <c r="AH159" s="826"/>
      <c r="AI159" s="826"/>
      <c r="AJ159" s="826"/>
      <c r="AK159" s="826"/>
      <c r="AL159" s="826"/>
      <c r="AM159" s="826"/>
    </row>
    <row r="160" spans="1:39" ht="15" hidden="1" customHeight="1" x14ac:dyDescent="0.2">
      <c r="A160" s="824"/>
      <c r="B160" s="796"/>
      <c r="C160" s="808"/>
      <c r="D160" s="814"/>
      <c r="E160" s="808"/>
      <c r="F160" s="808"/>
      <c r="G160" s="808"/>
      <c r="H160" s="808"/>
      <c r="I160" s="808"/>
      <c r="J160" s="808"/>
      <c r="K160" s="825"/>
      <c r="L160" s="808"/>
      <c r="M160" s="808"/>
      <c r="N160" s="808"/>
      <c r="O160" s="808"/>
      <c r="P160" s="808"/>
      <c r="Q160" s="808"/>
      <c r="R160" s="808"/>
      <c r="S160" s="435"/>
      <c r="T160" s="826"/>
      <c r="U160" s="826"/>
      <c r="V160" s="826"/>
      <c r="W160" s="826"/>
      <c r="X160" s="826"/>
      <c r="Y160" s="826"/>
      <c r="Z160" s="826"/>
      <c r="AA160" s="826"/>
      <c r="AB160" s="826"/>
      <c r="AC160" s="826"/>
      <c r="AD160" s="826"/>
      <c r="AE160" s="826"/>
      <c r="AF160" s="826"/>
      <c r="AG160" s="826"/>
      <c r="AH160" s="826"/>
      <c r="AI160" s="826"/>
      <c r="AJ160" s="826"/>
      <c r="AK160" s="826"/>
      <c r="AL160" s="826"/>
      <c r="AM160" s="826"/>
    </row>
    <row r="161" spans="1:39" ht="15" hidden="1" customHeight="1" x14ac:dyDescent="0.2">
      <c r="A161" s="824"/>
      <c r="B161" s="796"/>
      <c r="C161" s="808"/>
      <c r="D161" s="814"/>
      <c r="E161" s="827"/>
      <c r="F161" s="808"/>
      <c r="G161" s="808"/>
      <c r="H161" s="796"/>
      <c r="I161" s="828"/>
      <c r="J161" s="808"/>
      <c r="K161" s="829"/>
      <c r="L161" s="830"/>
      <c r="M161" s="808"/>
      <c r="N161" s="808"/>
      <c r="O161" s="808"/>
      <c r="P161" s="808"/>
      <c r="Q161" s="808"/>
      <c r="R161" s="808"/>
      <c r="S161" s="435"/>
      <c r="T161" s="826"/>
      <c r="U161" s="826"/>
      <c r="V161" s="826"/>
      <c r="W161" s="826"/>
      <c r="X161" s="826"/>
      <c r="Y161" s="826"/>
      <c r="Z161" s="826"/>
      <c r="AA161" s="826"/>
      <c r="AB161" s="826"/>
      <c r="AC161" s="826"/>
      <c r="AD161" s="826"/>
      <c r="AE161" s="826"/>
      <c r="AF161" s="826"/>
      <c r="AG161" s="826"/>
      <c r="AH161" s="826"/>
      <c r="AI161" s="826"/>
      <c r="AJ161" s="826"/>
      <c r="AK161" s="826"/>
      <c r="AL161" s="826"/>
      <c r="AM161" s="826"/>
    </row>
    <row r="162" spans="1:39" ht="15" hidden="1" customHeight="1" x14ac:dyDescent="0.2">
      <c r="A162" s="824"/>
      <c r="B162" s="796"/>
      <c r="C162" s="796"/>
      <c r="D162" s="814"/>
      <c r="E162" s="831"/>
      <c r="F162" s="796"/>
      <c r="G162" s="808"/>
      <c r="H162" s="797"/>
      <c r="I162" s="798"/>
      <c r="J162" s="828"/>
      <c r="K162" s="832"/>
      <c r="L162" s="833"/>
      <c r="M162" s="808"/>
      <c r="N162" s="808"/>
      <c r="O162" s="808"/>
      <c r="P162" s="808"/>
      <c r="Q162" s="834"/>
      <c r="R162" s="834"/>
      <c r="S162" s="435"/>
      <c r="T162" s="826"/>
      <c r="U162" s="826"/>
      <c r="V162" s="826"/>
      <c r="W162" s="826"/>
      <c r="X162" s="826"/>
      <c r="Y162" s="826"/>
      <c r="Z162" s="826"/>
      <c r="AA162" s="826"/>
      <c r="AB162" s="826"/>
      <c r="AC162" s="826"/>
      <c r="AD162" s="826"/>
      <c r="AE162" s="826"/>
      <c r="AF162" s="826"/>
      <c r="AG162" s="826"/>
      <c r="AH162" s="826"/>
      <c r="AI162" s="826"/>
      <c r="AJ162" s="826"/>
      <c r="AK162" s="826"/>
      <c r="AL162" s="826"/>
      <c r="AM162" s="826"/>
    </row>
    <row r="163" spans="1:39" ht="15" hidden="1" customHeight="1" x14ac:dyDescent="0.2">
      <c r="A163" s="824"/>
      <c r="B163" s="800"/>
      <c r="C163" s="797"/>
      <c r="D163" s="801"/>
      <c r="E163" s="802"/>
      <c r="F163" s="797"/>
      <c r="G163" s="796"/>
      <c r="H163" s="835"/>
      <c r="I163" s="836"/>
      <c r="J163" s="798"/>
      <c r="K163" s="837"/>
      <c r="L163" s="838"/>
      <c r="M163" s="839"/>
      <c r="N163" s="839"/>
      <c r="O163" s="839"/>
      <c r="P163" s="839"/>
      <c r="Q163" s="834"/>
      <c r="R163" s="834"/>
    </row>
    <row r="164" spans="1:39" ht="15" hidden="1" customHeight="1" x14ac:dyDescent="0.2">
      <c r="A164" s="824"/>
      <c r="B164" s="840"/>
      <c r="C164" s="835"/>
      <c r="D164" s="801"/>
      <c r="E164" s="841"/>
      <c r="F164" s="835"/>
      <c r="G164" s="797"/>
      <c r="H164" s="842"/>
      <c r="I164" s="842"/>
      <c r="J164" s="836"/>
      <c r="K164" s="843"/>
      <c r="L164" s="836"/>
      <c r="M164" s="834"/>
      <c r="N164" s="834"/>
      <c r="O164" s="834"/>
      <c r="P164" s="834"/>
      <c r="Q164" s="806"/>
      <c r="R164" s="806"/>
    </row>
    <row r="165" spans="1:39" ht="15" hidden="1" customHeight="1" x14ac:dyDescent="0.2">
      <c r="A165" s="844"/>
      <c r="B165" s="796"/>
      <c r="C165" s="842"/>
      <c r="D165" s="845"/>
      <c r="E165" s="842"/>
      <c r="F165" s="842"/>
      <c r="G165" s="835"/>
      <c r="H165" s="808"/>
      <c r="I165" s="808"/>
      <c r="J165" s="842"/>
      <c r="K165" s="825"/>
      <c r="L165" s="842"/>
      <c r="M165" s="806"/>
      <c r="N165" s="806"/>
      <c r="O165" s="806"/>
      <c r="P165" s="806"/>
      <c r="Q165" s="836"/>
      <c r="R165" s="836"/>
    </row>
    <row r="166" spans="1:39" s="295" customFormat="1" ht="15" hidden="1" customHeight="1" x14ac:dyDescent="0.2">
      <c r="A166" s="824"/>
      <c r="B166" s="796"/>
      <c r="C166" s="808"/>
      <c r="D166" s="814"/>
      <c r="E166" s="808"/>
      <c r="F166" s="808"/>
      <c r="G166" s="842"/>
      <c r="H166" s="808"/>
      <c r="I166" s="808"/>
      <c r="J166" s="808"/>
      <c r="K166" s="825"/>
      <c r="L166" s="808"/>
      <c r="M166" s="836"/>
      <c r="N166" s="836"/>
      <c r="O166" s="836"/>
      <c r="P166" s="836"/>
      <c r="Q166" s="842"/>
      <c r="R166" s="842"/>
    </row>
    <row r="167" spans="1:39" ht="15" hidden="1" customHeight="1" x14ac:dyDescent="0.2">
      <c r="A167" s="824"/>
      <c r="B167" s="796"/>
      <c r="C167" s="808"/>
      <c r="D167" s="814"/>
      <c r="E167" s="808"/>
      <c r="F167" s="808"/>
      <c r="G167" s="808"/>
      <c r="H167" s="808"/>
      <c r="I167" s="808"/>
      <c r="J167" s="808"/>
      <c r="K167" s="825"/>
      <c r="L167" s="808"/>
      <c r="M167" s="842"/>
      <c r="N167" s="842"/>
      <c r="O167" s="842"/>
      <c r="P167" s="842"/>
      <c r="Q167" s="808"/>
      <c r="R167" s="808"/>
    </row>
    <row r="168" spans="1:39" ht="15" hidden="1" customHeight="1" x14ac:dyDescent="0.2">
      <c r="A168" s="824"/>
      <c r="B168" s="796"/>
      <c r="C168" s="808"/>
      <c r="D168" s="814"/>
      <c r="E168" s="808"/>
      <c r="F168" s="808"/>
      <c r="G168" s="808"/>
      <c r="H168" s="808"/>
      <c r="I168" s="808"/>
      <c r="J168" s="808"/>
      <c r="K168" s="825"/>
      <c r="L168" s="808"/>
      <c r="M168" s="808"/>
      <c r="N168" s="808"/>
      <c r="O168" s="808"/>
      <c r="P168" s="808"/>
      <c r="Q168" s="808"/>
      <c r="R168" s="808"/>
    </row>
    <row r="169" spans="1:39" ht="15" hidden="1" customHeight="1" x14ac:dyDescent="0.2">
      <c r="A169" s="824"/>
      <c r="B169" s="796"/>
      <c r="C169" s="808"/>
      <c r="D169" s="814"/>
      <c r="E169" s="808"/>
      <c r="F169" s="808"/>
      <c r="G169" s="808"/>
      <c r="H169" s="808"/>
      <c r="I169" s="808"/>
      <c r="J169" s="808"/>
      <c r="K169" s="825"/>
      <c r="L169" s="808"/>
      <c r="M169" s="808"/>
      <c r="N169" s="808"/>
      <c r="O169" s="808"/>
      <c r="P169" s="808"/>
      <c r="Q169" s="808"/>
      <c r="R169" s="808"/>
    </row>
    <row r="170" spans="1:39" ht="15" hidden="1" customHeight="1" x14ac:dyDescent="0.2">
      <c r="A170" s="824"/>
      <c r="B170" s="796"/>
      <c r="C170" s="808"/>
      <c r="D170" s="814"/>
      <c r="E170" s="808"/>
      <c r="F170" s="808"/>
      <c r="G170" s="808"/>
      <c r="H170" s="808"/>
      <c r="I170" s="808"/>
      <c r="J170" s="808"/>
      <c r="K170" s="825"/>
      <c r="L170" s="808"/>
      <c r="M170" s="808"/>
      <c r="N170" s="808"/>
      <c r="O170" s="808"/>
      <c r="P170" s="808"/>
      <c r="Q170" s="808"/>
      <c r="R170" s="808"/>
    </row>
    <row r="171" spans="1:39" ht="15" hidden="1" customHeight="1" x14ac:dyDescent="0.2">
      <c r="A171" s="824"/>
      <c r="B171" s="796"/>
      <c r="C171" s="808"/>
      <c r="D171" s="814"/>
      <c r="E171" s="808"/>
      <c r="F171" s="808"/>
      <c r="G171" s="808"/>
      <c r="H171" s="808"/>
      <c r="I171" s="808"/>
      <c r="J171" s="808"/>
      <c r="K171" s="825"/>
      <c r="L171" s="808"/>
      <c r="M171" s="808"/>
      <c r="N171" s="808"/>
      <c r="O171" s="808"/>
      <c r="P171" s="808"/>
      <c r="Q171" s="808"/>
      <c r="R171" s="808"/>
    </row>
    <row r="172" spans="1:39" ht="15" hidden="1" customHeight="1" x14ac:dyDescent="0.2">
      <c r="A172" s="824"/>
      <c r="B172" s="796"/>
      <c r="C172" s="808"/>
      <c r="D172" s="814"/>
      <c r="E172" s="808"/>
      <c r="F172" s="808"/>
      <c r="G172" s="808"/>
      <c r="H172" s="808"/>
      <c r="I172" s="808"/>
      <c r="J172" s="808"/>
      <c r="K172" s="825"/>
      <c r="L172" s="808"/>
      <c r="M172" s="808"/>
      <c r="N172" s="808"/>
      <c r="O172" s="808"/>
      <c r="P172" s="808"/>
      <c r="Q172" s="808"/>
      <c r="R172" s="808"/>
    </row>
    <row r="173" spans="1:39" ht="15" hidden="1" customHeight="1" x14ac:dyDescent="0.2">
      <c r="A173" s="824"/>
      <c r="B173" s="796"/>
      <c r="C173" s="808"/>
      <c r="D173" s="814"/>
      <c r="E173" s="808"/>
      <c r="F173" s="808"/>
      <c r="G173" s="808"/>
      <c r="H173" s="808"/>
      <c r="I173" s="808"/>
      <c r="J173" s="808"/>
      <c r="K173" s="825"/>
      <c r="L173" s="808"/>
      <c r="M173" s="808"/>
      <c r="N173" s="808"/>
      <c r="O173" s="808"/>
      <c r="P173" s="808"/>
      <c r="Q173" s="808"/>
      <c r="R173" s="808"/>
    </row>
    <row r="174" spans="1:39" ht="15" hidden="1" customHeight="1" x14ac:dyDescent="0.2">
      <c r="A174" s="824"/>
      <c r="B174" s="796"/>
      <c r="C174" s="808"/>
      <c r="D174" s="814"/>
      <c r="E174" s="808"/>
      <c r="F174" s="808"/>
      <c r="G174" s="808"/>
      <c r="H174" s="808"/>
      <c r="I174" s="808"/>
      <c r="J174" s="808"/>
      <c r="K174" s="825"/>
      <c r="L174" s="808"/>
      <c r="M174" s="808"/>
      <c r="N174" s="808"/>
      <c r="O174" s="808"/>
      <c r="P174" s="808"/>
      <c r="Q174" s="808"/>
      <c r="R174" s="808"/>
    </row>
    <row r="175" spans="1:39" ht="15" hidden="1" customHeight="1" x14ac:dyDescent="0.2">
      <c r="A175" s="824"/>
      <c r="B175" s="796"/>
      <c r="C175" s="808"/>
      <c r="D175" s="814"/>
      <c r="E175" s="808"/>
      <c r="F175" s="808"/>
      <c r="G175" s="808"/>
      <c r="H175" s="808"/>
      <c r="I175" s="808"/>
      <c r="J175" s="808"/>
      <c r="K175" s="825"/>
      <c r="L175" s="808"/>
      <c r="M175" s="808"/>
      <c r="N175" s="808"/>
      <c r="O175" s="808"/>
      <c r="P175" s="808"/>
      <c r="Q175" s="808"/>
      <c r="R175" s="808"/>
    </row>
    <row r="176" spans="1:39" ht="15" hidden="1" customHeight="1" x14ac:dyDescent="0.2">
      <c r="A176" s="824"/>
      <c r="B176" s="840"/>
      <c r="C176" s="808"/>
      <c r="D176" s="814"/>
      <c r="E176" s="808"/>
      <c r="F176" s="808"/>
      <c r="G176" s="808"/>
      <c r="H176" s="842"/>
      <c r="I176" s="842"/>
      <c r="J176" s="808"/>
      <c r="K176" s="825"/>
      <c r="L176" s="808"/>
      <c r="M176" s="808"/>
      <c r="N176" s="808"/>
      <c r="O176" s="808"/>
      <c r="P176" s="808"/>
      <c r="Q176" s="808"/>
      <c r="R176" s="808"/>
    </row>
    <row r="177" spans="1:18" ht="15" hidden="1" customHeight="1" x14ac:dyDescent="0.2">
      <c r="A177" s="844"/>
      <c r="B177" s="796"/>
      <c r="C177" s="842"/>
      <c r="D177" s="845"/>
      <c r="E177" s="842"/>
      <c r="F177" s="842"/>
      <c r="G177" s="808"/>
      <c r="H177" s="808"/>
      <c r="I177" s="808"/>
      <c r="J177" s="842"/>
      <c r="K177" s="825"/>
      <c r="L177" s="842"/>
      <c r="M177" s="808"/>
      <c r="N177" s="808"/>
      <c r="O177" s="808"/>
      <c r="P177" s="808"/>
      <c r="Q177" s="808"/>
      <c r="R177" s="808"/>
    </row>
    <row r="178" spans="1:18" s="295" customFormat="1" ht="15" hidden="1" customHeight="1" x14ac:dyDescent="0.2">
      <c r="A178" s="824"/>
      <c r="B178" s="796"/>
      <c r="C178" s="808"/>
      <c r="D178" s="814"/>
      <c r="E178" s="808"/>
      <c r="F178" s="808"/>
      <c r="G178" s="842"/>
      <c r="H178" s="808"/>
      <c r="I178" s="808"/>
      <c r="J178" s="808"/>
      <c r="K178" s="825"/>
      <c r="L178" s="808"/>
      <c r="M178" s="808"/>
      <c r="N178" s="808"/>
      <c r="O178" s="808"/>
      <c r="P178" s="808"/>
      <c r="Q178" s="842"/>
      <c r="R178" s="842"/>
    </row>
    <row r="179" spans="1:18" ht="15" hidden="1" customHeight="1" x14ac:dyDescent="0.2">
      <c r="A179" s="824"/>
      <c r="B179" s="796"/>
      <c r="C179" s="808"/>
      <c r="D179" s="814"/>
      <c r="E179" s="808"/>
      <c r="F179" s="808"/>
      <c r="G179" s="808"/>
      <c r="H179" s="808"/>
      <c r="I179" s="808"/>
      <c r="J179" s="808"/>
      <c r="K179" s="825"/>
      <c r="L179" s="808"/>
      <c r="M179" s="842"/>
      <c r="N179" s="842"/>
      <c r="O179" s="842"/>
      <c r="P179" s="842"/>
      <c r="Q179" s="808"/>
      <c r="R179" s="808"/>
    </row>
    <row r="180" spans="1:18" ht="15" hidden="1" customHeight="1" x14ac:dyDescent="0.2">
      <c r="A180" s="824"/>
      <c r="B180" s="796"/>
      <c r="C180" s="808"/>
      <c r="D180" s="814"/>
      <c r="E180" s="808"/>
      <c r="F180" s="808"/>
      <c r="G180" s="808"/>
      <c r="H180" s="808"/>
      <c r="I180" s="808"/>
      <c r="J180" s="808"/>
      <c r="K180" s="825"/>
      <c r="L180" s="808"/>
      <c r="M180" s="808"/>
      <c r="N180" s="808"/>
      <c r="O180" s="808"/>
      <c r="P180" s="808"/>
      <c r="Q180" s="808"/>
      <c r="R180" s="808"/>
    </row>
    <row r="181" spans="1:18" ht="15" hidden="1" customHeight="1" x14ac:dyDescent="0.2">
      <c r="A181" s="824"/>
      <c r="B181" s="796"/>
      <c r="C181" s="808"/>
      <c r="D181" s="814"/>
      <c r="E181" s="808"/>
      <c r="F181" s="808"/>
      <c r="G181" s="808"/>
      <c r="H181" s="808"/>
      <c r="I181" s="808"/>
      <c r="J181" s="808"/>
      <c r="K181" s="825"/>
      <c r="L181" s="808"/>
      <c r="M181" s="808"/>
      <c r="N181" s="808"/>
      <c r="O181" s="808"/>
      <c r="P181" s="808"/>
      <c r="Q181" s="808"/>
      <c r="R181" s="808"/>
    </row>
    <row r="182" spans="1:18" ht="15" hidden="1" customHeight="1" x14ac:dyDescent="0.2">
      <c r="A182" s="824"/>
      <c r="B182" s="840"/>
      <c r="C182" s="808"/>
      <c r="D182" s="814"/>
      <c r="E182" s="808"/>
      <c r="F182" s="808"/>
      <c r="G182" s="808"/>
      <c r="H182" s="842"/>
      <c r="I182" s="842"/>
      <c r="J182" s="808"/>
      <c r="K182" s="825"/>
      <c r="L182" s="808"/>
      <c r="M182" s="808"/>
      <c r="N182" s="808"/>
      <c r="O182" s="808"/>
      <c r="P182" s="808"/>
      <c r="Q182" s="808"/>
      <c r="R182" s="808"/>
    </row>
    <row r="183" spans="1:18" ht="15" hidden="1" customHeight="1" x14ac:dyDescent="0.2">
      <c r="A183" s="844"/>
      <c r="B183" s="796"/>
      <c r="C183" s="842"/>
      <c r="D183" s="845"/>
      <c r="E183" s="842"/>
      <c r="F183" s="842"/>
      <c r="G183" s="808"/>
      <c r="H183" s="808"/>
      <c r="I183" s="808"/>
      <c r="J183" s="842"/>
      <c r="K183" s="825"/>
      <c r="L183" s="842"/>
      <c r="M183" s="808"/>
      <c r="N183" s="808"/>
      <c r="O183" s="808"/>
      <c r="P183" s="808"/>
      <c r="Q183" s="808"/>
      <c r="R183" s="808"/>
    </row>
    <row r="184" spans="1:18" s="295" customFormat="1" ht="15" hidden="1" customHeight="1" x14ac:dyDescent="0.2">
      <c r="A184" s="824"/>
      <c r="B184" s="796"/>
      <c r="C184" s="808"/>
      <c r="D184" s="814"/>
      <c r="E184" s="808"/>
      <c r="F184" s="808"/>
      <c r="G184" s="842"/>
      <c r="H184" s="808"/>
      <c r="I184" s="808"/>
      <c r="J184" s="808"/>
      <c r="K184" s="825"/>
      <c r="L184" s="808"/>
      <c r="M184" s="808"/>
      <c r="N184" s="808"/>
      <c r="O184" s="808"/>
      <c r="P184" s="808"/>
      <c r="Q184" s="842"/>
      <c r="R184" s="842"/>
    </row>
    <row r="185" spans="1:18" ht="15" hidden="1" customHeight="1" x14ac:dyDescent="0.2">
      <c r="A185" s="824"/>
      <c r="B185" s="796"/>
      <c r="C185" s="808"/>
      <c r="D185" s="814"/>
      <c r="E185" s="808"/>
      <c r="F185" s="808"/>
      <c r="G185" s="808"/>
      <c r="H185" s="808"/>
      <c r="I185" s="808"/>
      <c r="J185" s="808"/>
      <c r="K185" s="825"/>
      <c r="L185" s="808"/>
      <c r="M185" s="842"/>
      <c r="N185" s="842"/>
      <c r="O185" s="842"/>
      <c r="P185" s="842"/>
      <c r="Q185" s="808"/>
      <c r="R185" s="808"/>
    </row>
    <row r="186" spans="1:18" ht="15" hidden="1" customHeight="1" x14ac:dyDescent="0.2">
      <c r="A186" s="824"/>
      <c r="B186" s="796"/>
      <c r="C186" s="808"/>
      <c r="D186" s="814"/>
      <c r="E186" s="808"/>
      <c r="F186" s="808"/>
      <c r="G186" s="808"/>
      <c r="H186" s="808"/>
      <c r="I186" s="808"/>
      <c r="J186" s="808"/>
      <c r="K186" s="825"/>
      <c r="L186" s="808"/>
      <c r="M186" s="808"/>
      <c r="N186" s="808"/>
      <c r="O186" s="808"/>
      <c r="P186" s="808"/>
      <c r="Q186" s="808"/>
      <c r="R186" s="808"/>
    </row>
    <row r="187" spans="1:18" ht="15" hidden="1" customHeight="1" x14ac:dyDescent="0.2">
      <c r="A187" s="824"/>
      <c r="B187" s="796"/>
      <c r="C187" s="808"/>
      <c r="D187" s="814"/>
      <c r="E187" s="808"/>
      <c r="F187" s="808"/>
      <c r="G187" s="808"/>
      <c r="H187" s="808"/>
      <c r="I187" s="808"/>
      <c r="J187" s="808"/>
      <c r="K187" s="825"/>
      <c r="L187" s="808"/>
      <c r="M187" s="808"/>
      <c r="N187" s="808"/>
      <c r="O187" s="808"/>
      <c r="P187" s="808"/>
      <c r="Q187" s="808"/>
      <c r="R187" s="808"/>
    </row>
    <row r="188" spans="1:18" ht="15" hidden="1" customHeight="1" x14ac:dyDescent="0.2">
      <c r="A188" s="824"/>
      <c r="B188" s="840"/>
      <c r="C188" s="808"/>
      <c r="D188" s="814"/>
      <c r="E188" s="808"/>
      <c r="F188" s="808"/>
      <c r="G188" s="808"/>
      <c r="H188" s="842"/>
      <c r="I188" s="842"/>
      <c r="J188" s="808"/>
      <c r="K188" s="825"/>
      <c r="L188" s="808"/>
      <c r="M188" s="808"/>
      <c r="N188" s="808"/>
      <c r="O188" s="808"/>
      <c r="P188" s="808"/>
      <c r="Q188" s="808"/>
      <c r="R188" s="808"/>
    </row>
    <row r="189" spans="1:18" ht="15" hidden="1" customHeight="1" x14ac:dyDescent="0.2">
      <c r="A189" s="844"/>
      <c r="B189" s="796"/>
      <c r="C189" s="842"/>
      <c r="D189" s="845"/>
      <c r="E189" s="842"/>
      <c r="F189" s="842"/>
      <c r="G189" s="808"/>
      <c r="H189" s="808"/>
      <c r="I189" s="808"/>
      <c r="J189" s="842"/>
      <c r="K189" s="825"/>
      <c r="L189" s="842"/>
      <c r="M189" s="808"/>
      <c r="N189" s="808"/>
      <c r="O189" s="808"/>
      <c r="P189" s="808"/>
      <c r="Q189" s="808"/>
      <c r="R189" s="808"/>
    </row>
    <row r="190" spans="1:18" s="295" customFormat="1" ht="15" hidden="1" customHeight="1" x14ac:dyDescent="0.2">
      <c r="A190" s="824"/>
      <c r="B190" s="796"/>
      <c r="C190" s="808"/>
      <c r="D190" s="814"/>
      <c r="E190" s="808"/>
      <c r="F190" s="808"/>
      <c r="G190" s="842"/>
      <c r="H190" s="808"/>
      <c r="I190" s="808"/>
      <c r="J190" s="808"/>
      <c r="K190" s="825"/>
      <c r="L190" s="808"/>
      <c r="M190" s="808"/>
      <c r="N190" s="808"/>
      <c r="O190" s="808"/>
      <c r="P190" s="808"/>
      <c r="Q190" s="842"/>
      <c r="R190" s="842"/>
    </row>
    <row r="191" spans="1:18" ht="15" hidden="1" customHeight="1" x14ac:dyDescent="0.2">
      <c r="A191" s="824"/>
      <c r="B191" s="796"/>
      <c r="C191" s="808"/>
      <c r="D191" s="814"/>
      <c r="E191" s="808"/>
      <c r="F191" s="808"/>
      <c r="G191" s="808"/>
      <c r="H191" s="808"/>
      <c r="I191" s="808"/>
      <c r="J191" s="808"/>
      <c r="K191" s="825"/>
      <c r="L191" s="808"/>
      <c r="M191" s="842"/>
      <c r="N191" s="842"/>
      <c r="O191" s="842"/>
      <c r="P191" s="842"/>
      <c r="Q191" s="808"/>
      <c r="R191" s="808"/>
    </row>
    <row r="192" spans="1:18" ht="15" hidden="1" customHeight="1" x14ac:dyDescent="0.2">
      <c r="A192" s="824"/>
      <c r="B192" s="796"/>
      <c r="C192" s="808"/>
      <c r="D192" s="814"/>
      <c r="E192" s="808"/>
      <c r="F192" s="808"/>
      <c r="G192" s="808"/>
      <c r="H192" s="808"/>
      <c r="I192" s="808"/>
      <c r="J192" s="808"/>
      <c r="K192" s="825"/>
      <c r="L192" s="808"/>
      <c r="M192" s="808"/>
      <c r="N192" s="808"/>
      <c r="O192" s="808"/>
      <c r="P192" s="808"/>
      <c r="Q192" s="808"/>
      <c r="R192" s="808"/>
    </row>
    <row r="193" spans="1:18" ht="15" hidden="1" customHeight="1" x14ac:dyDescent="0.2">
      <c r="A193" s="824"/>
      <c r="B193" s="796"/>
      <c r="C193" s="808"/>
      <c r="D193" s="814"/>
      <c r="E193" s="808"/>
      <c r="F193" s="808"/>
      <c r="G193" s="808"/>
      <c r="H193" s="808"/>
      <c r="I193" s="808"/>
      <c r="J193" s="808"/>
      <c r="K193" s="825"/>
      <c r="L193" s="808"/>
      <c r="M193" s="808"/>
      <c r="N193" s="808"/>
      <c r="O193" s="808"/>
      <c r="P193" s="808"/>
      <c r="Q193" s="808"/>
      <c r="R193" s="808"/>
    </row>
    <row r="194" spans="1:18" ht="15" hidden="1" customHeight="1" x14ac:dyDescent="0.2">
      <c r="A194" s="824"/>
      <c r="B194" s="840"/>
      <c r="C194" s="808"/>
      <c r="D194" s="814"/>
      <c r="E194" s="808"/>
      <c r="F194" s="808"/>
      <c r="G194" s="808"/>
      <c r="H194" s="842"/>
      <c r="I194" s="842"/>
      <c r="J194" s="808"/>
      <c r="K194" s="825"/>
      <c r="L194" s="808"/>
      <c r="M194" s="808"/>
      <c r="N194" s="808"/>
      <c r="O194" s="808"/>
      <c r="P194" s="808"/>
      <c r="Q194" s="808"/>
      <c r="R194" s="808"/>
    </row>
    <row r="195" spans="1:18" ht="15" hidden="1" customHeight="1" x14ac:dyDescent="0.2">
      <c r="A195" s="844"/>
      <c r="B195" s="796"/>
      <c r="C195" s="842"/>
      <c r="D195" s="845"/>
      <c r="E195" s="842"/>
      <c r="F195" s="842"/>
      <c r="G195" s="808"/>
      <c r="H195" s="808"/>
      <c r="I195" s="808"/>
      <c r="J195" s="842"/>
      <c r="K195" s="825"/>
      <c r="L195" s="842"/>
      <c r="M195" s="808"/>
      <c r="N195" s="808"/>
      <c r="O195" s="808"/>
      <c r="P195" s="808"/>
      <c r="Q195" s="808"/>
      <c r="R195" s="808"/>
    </row>
    <row r="196" spans="1:18" s="295" customFormat="1" ht="15" hidden="1" customHeight="1" x14ac:dyDescent="0.2">
      <c r="A196" s="824"/>
      <c r="B196" s="796"/>
      <c r="C196" s="808"/>
      <c r="D196" s="814"/>
      <c r="E196" s="808"/>
      <c r="F196" s="808"/>
      <c r="G196" s="842"/>
      <c r="H196" s="808"/>
      <c r="I196" s="808"/>
      <c r="J196" s="808"/>
      <c r="K196" s="825"/>
      <c r="L196" s="808"/>
      <c r="M196" s="808"/>
      <c r="N196" s="808"/>
      <c r="O196" s="808"/>
      <c r="P196" s="808"/>
      <c r="Q196" s="842"/>
      <c r="R196" s="842"/>
    </row>
    <row r="197" spans="1:18" ht="15" hidden="1" customHeight="1" x14ac:dyDescent="0.2">
      <c r="A197" s="824"/>
      <c r="B197" s="796"/>
      <c r="C197" s="808"/>
      <c r="D197" s="814"/>
      <c r="E197" s="808"/>
      <c r="F197" s="808"/>
      <c r="G197" s="808"/>
      <c r="H197" s="808"/>
      <c r="I197" s="808"/>
      <c r="J197" s="808"/>
      <c r="K197" s="825"/>
      <c r="L197" s="808"/>
      <c r="M197" s="842"/>
      <c r="N197" s="842"/>
      <c r="O197" s="842"/>
      <c r="P197" s="842"/>
      <c r="Q197" s="808"/>
      <c r="R197" s="808"/>
    </row>
    <row r="198" spans="1:18" ht="15" hidden="1" customHeight="1" x14ac:dyDescent="0.2">
      <c r="A198" s="824"/>
      <c r="B198" s="796"/>
      <c r="C198" s="808"/>
      <c r="D198" s="814"/>
      <c r="E198" s="808"/>
      <c r="F198" s="808"/>
      <c r="G198" s="808"/>
      <c r="H198" s="808"/>
      <c r="I198" s="808"/>
      <c r="J198" s="808"/>
      <c r="K198" s="825"/>
      <c r="L198" s="808"/>
      <c r="M198" s="808"/>
      <c r="N198" s="808"/>
      <c r="O198" s="808"/>
      <c r="P198" s="808"/>
      <c r="Q198" s="808"/>
      <c r="R198" s="808"/>
    </row>
    <row r="199" spans="1:18" ht="15" hidden="1" customHeight="1" x14ac:dyDescent="0.2">
      <c r="A199" s="824"/>
      <c r="B199" s="796"/>
      <c r="C199" s="808"/>
      <c r="D199" s="814"/>
      <c r="E199" s="808"/>
      <c r="F199" s="808"/>
      <c r="G199" s="808"/>
      <c r="H199" s="808"/>
      <c r="I199" s="808"/>
      <c r="J199" s="808"/>
      <c r="K199" s="825"/>
      <c r="L199" s="808"/>
      <c r="M199" s="808"/>
      <c r="N199" s="808"/>
      <c r="O199" s="808"/>
      <c r="P199" s="808"/>
      <c r="Q199" s="808"/>
      <c r="R199" s="808"/>
    </row>
    <row r="200" spans="1:18" ht="15" hidden="1" customHeight="1" x14ac:dyDescent="0.2">
      <c r="A200" s="824"/>
      <c r="B200" s="796"/>
      <c r="C200" s="808"/>
      <c r="D200" s="814"/>
      <c r="E200" s="808"/>
      <c r="F200" s="808"/>
      <c r="G200" s="808"/>
      <c r="H200" s="808"/>
      <c r="I200" s="808"/>
      <c r="J200" s="808"/>
      <c r="K200" s="825"/>
      <c r="L200" s="808"/>
      <c r="M200" s="808"/>
      <c r="N200" s="808"/>
      <c r="O200" s="808"/>
      <c r="P200" s="808"/>
      <c r="Q200" s="808"/>
      <c r="R200" s="808"/>
    </row>
    <row r="201" spans="1:18" ht="15" hidden="1" customHeight="1" x14ac:dyDescent="0.2">
      <c r="A201" s="824"/>
      <c r="B201" s="796"/>
      <c r="C201" s="808"/>
      <c r="D201" s="814"/>
      <c r="E201" s="808"/>
      <c r="F201" s="808"/>
      <c r="G201" s="808"/>
      <c r="H201" s="808"/>
      <c r="I201" s="808"/>
      <c r="J201" s="808"/>
      <c r="K201" s="825"/>
      <c r="L201" s="808"/>
      <c r="M201" s="808"/>
      <c r="N201" s="808"/>
      <c r="O201" s="808"/>
      <c r="P201" s="808"/>
      <c r="Q201" s="808"/>
      <c r="R201" s="808"/>
    </row>
    <row r="202" spans="1:18" ht="15" hidden="1" customHeight="1" x14ac:dyDescent="0.2">
      <c r="A202" s="824"/>
      <c r="B202" s="435"/>
      <c r="C202" s="808"/>
      <c r="D202" s="814"/>
      <c r="E202" s="808"/>
      <c r="F202" s="808"/>
      <c r="G202" s="808"/>
      <c r="H202" s="846"/>
      <c r="J202" s="808"/>
      <c r="K202" s="825"/>
      <c r="L202" s="808"/>
      <c r="M202" s="808"/>
      <c r="N202" s="808"/>
      <c r="O202" s="808"/>
      <c r="P202" s="808"/>
      <c r="Q202" s="808"/>
      <c r="R202" s="808"/>
    </row>
    <row r="203" spans="1:18" ht="15" hidden="1" customHeight="1" x14ac:dyDescent="0.2">
      <c r="A203" s="824"/>
      <c r="B203" s="435"/>
      <c r="C203" s="435"/>
      <c r="D203" s="795"/>
      <c r="E203" s="435"/>
      <c r="F203" s="435"/>
      <c r="G203" s="808"/>
      <c r="H203" s="846"/>
      <c r="M203" s="808"/>
      <c r="N203" s="808"/>
      <c r="O203" s="808"/>
      <c r="P203" s="808"/>
      <c r="Q203" s="808"/>
      <c r="R203" s="808"/>
    </row>
    <row r="204" spans="1:18" ht="15" hidden="1" customHeight="1" x14ac:dyDescent="0.2">
      <c r="A204" s="824"/>
      <c r="C204" s="435"/>
      <c r="D204" s="795"/>
      <c r="E204" s="435"/>
      <c r="F204" s="435"/>
      <c r="G204" s="435"/>
      <c r="H204" s="846"/>
      <c r="M204" s="808"/>
      <c r="N204" s="808"/>
      <c r="O204" s="808"/>
      <c r="P204" s="808"/>
    </row>
    <row r="205" spans="1:18" ht="15" hidden="1" customHeight="1" x14ac:dyDescent="0.2">
      <c r="A205" s="824"/>
      <c r="D205" s="795"/>
      <c r="E205" s="435"/>
      <c r="F205" s="435"/>
      <c r="G205" s="435"/>
      <c r="H205" s="846"/>
    </row>
    <row r="206" spans="1:18" ht="15" hidden="1" customHeight="1" x14ac:dyDescent="0.2">
      <c r="A206" s="824"/>
      <c r="D206" s="795"/>
      <c r="E206" s="435"/>
      <c r="F206" s="435"/>
      <c r="G206" s="435"/>
      <c r="H206" s="846"/>
    </row>
    <row r="207" spans="1:18" ht="15" hidden="1" customHeight="1" x14ac:dyDescent="0.2">
      <c r="A207" s="824"/>
      <c r="C207" s="847"/>
      <c r="D207" s="795"/>
      <c r="E207" s="435"/>
      <c r="F207" s="435"/>
      <c r="G207" s="435"/>
      <c r="H207" s="846"/>
    </row>
    <row r="208" spans="1:18" ht="15" hidden="1" customHeight="1" x14ac:dyDescent="0.2">
      <c r="A208" s="824"/>
      <c r="B208" s="294"/>
      <c r="D208" s="795"/>
      <c r="E208" s="435"/>
      <c r="F208" s="435"/>
      <c r="G208" s="435"/>
      <c r="H208" s="846"/>
    </row>
    <row r="209" spans="1:8" ht="15" hidden="1" customHeight="1" x14ac:dyDescent="0.2">
      <c r="A209" s="824"/>
      <c r="B209" s="294"/>
      <c r="C209" s="294"/>
      <c r="D209" s="795"/>
      <c r="E209" s="435"/>
      <c r="F209" s="435"/>
      <c r="G209" s="435"/>
      <c r="H209" s="846"/>
    </row>
    <row r="210" spans="1:8" ht="15" hidden="1" customHeight="1" x14ac:dyDescent="0.2">
      <c r="A210" s="824"/>
      <c r="B210" s="848"/>
      <c r="C210" s="294"/>
      <c r="D210" s="795"/>
      <c r="E210" s="435"/>
      <c r="F210" s="435"/>
      <c r="G210" s="435"/>
      <c r="H210" s="846"/>
    </row>
    <row r="211" spans="1:8" ht="9" hidden="1" customHeight="1" x14ac:dyDescent="0.2">
      <c r="A211" s="824"/>
      <c r="B211" s="848"/>
      <c r="C211" s="295"/>
      <c r="D211" s="795"/>
      <c r="E211" s="435"/>
      <c r="F211" s="435"/>
      <c r="G211" s="435"/>
      <c r="H211" s="846"/>
    </row>
    <row r="212" spans="1:8" ht="15" hidden="1" customHeight="1" x14ac:dyDescent="0.2">
      <c r="A212" s="824"/>
      <c r="B212" s="848"/>
      <c r="D212" s="795"/>
      <c r="E212" s="435"/>
      <c r="F212" s="435"/>
      <c r="G212" s="435"/>
      <c r="H212" s="846"/>
    </row>
    <row r="213" spans="1:8" ht="15" hidden="1" customHeight="1" x14ac:dyDescent="0.2">
      <c r="A213" s="824"/>
      <c r="B213" s="848"/>
      <c r="C213" s="295"/>
      <c r="D213" s="795"/>
      <c r="E213" s="435"/>
      <c r="F213" s="435"/>
      <c r="G213" s="435"/>
      <c r="H213" s="846"/>
    </row>
    <row r="214" spans="1:8" ht="15" hidden="1" customHeight="1" x14ac:dyDescent="0.2">
      <c r="A214" s="824"/>
      <c r="B214" s="848"/>
      <c r="D214" s="795"/>
      <c r="E214" s="435"/>
      <c r="F214" s="435"/>
      <c r="G214" s="435"/>
      <c r="H214" s="846"/>
    </row>
    <row r="215" spans="1:8" ht="15" hidden="1" customHeight="1" x14ac:dyDescent="0.2">
      <c r="A215" s="824"/>
      <c r="B215" s="848"/>
      <c r="C215" s="295"/>
      <c r="D215" s="795"/>
      <c r="E215" s="435"/>
      <c r="F215" s="435"/>
      <c r="G215" s="435"/>
      <c r="H215" s="846"/>
    </row>
    <row r="216" spans="1:8" ht="15" hidden="1" customHeight="1" x14ac:dyDescent="0.2">
      <c r="A216" s="824"/>
      <c r="B216" s="848"/>
      <c r="D216" s="795"/>
      <c r="E216" s="435"/>
      <c r="F216" s="435"/>
      <c r="G216" s="435"/>
      <c r="H216" s="846"/>
    </row>
    <row r="217" spans="1:8" ht="15" hidden="1" customHeight="1" x14ac:dyDescent="0.2">
      <c r="A217" s="824"/>
      <c r="B217" s="848"/>
      <c r="C217" s="295"/>
      <c r="D217" s="795"/>
      <c r="E217" s="435"/>
      <c r="F217" s="435"/>
      <c r="G217" s="435"/>
      <c r="H217" s="846"/>
    </row>
    <row r="218" spans="1:8" ht="3" hidden="1" customHeight="1" x14ac:dyDescent="0.2">
      <c r="A218" s="824"/>
      <c r="B218" s="848"/>
      <c r="D218" s="795"/>
      <c r="E218" s="435"/>
      <c r="F218" s="435"/>
      <c r="G218" s="435"/>
      <c r="H218" s="846"/>
    </row>
    <row r="219" spans="1:8" ht="15" hidden="1" customHeight="1" x14ac:dyDescent="0.2">
      <c r="A219" s="824"/>
      <c r="B219" s="848"/>
      <c r="C219" s="295"/>
      <c r="D219" s="795"/>
      <c r="E219" s="435"/>
      <c r="F219" s="435"/>
      <c r="G219" s="435"/>
      <c r="H219" s="846"/>
    </row>
    <row r="220" spans="1:8" ht="15" hidden="1" customHeight="1" x14ac:dyDescent="0.2">
      <c r="A220" s="824"/>
      <c r="B220" s="848"/>
      <c r="D220" s="795"/>
      <c r="E220" s="435"/>
      <c r="F220" s="435"/>
      <c r="G220" s="435"/>
      <c r="H220" s="846"/>
    </row>
    <row r="221" spans="1:8" ht="15" hidden="1" customHeight="1" x14ac:dyDescent="0.2">
      <c r="A221" s="824"/>
      <c r="B221" s="848"/>
      <c r="C221" s="295"/>
      <c r="D221" s="795"/>
      <c r="E221" s="435"/>
      <c r="F221" s="435"/>
      <c r="G221" s="435"/>
      <c r="H221" s="846"/>
    </row>
    <row r="222" spans="1:8" ht="15" hidden="1" customHeight="1" x14ac:dyDescent="0.2">
      <c r="A222" s="824"/>
      <c r="B222" s="848"/>
      <c r="D222" s="795"/>
      <c r="E222" s="435"/>
      <c r="F222" s="435"/>
      <c r="G222" s="435"/>
      <c r="H222" s="846"/>
    </row>
    <row r="223" spans="1:8" ht="15" hidden="1" customHeight="1" x14ac:dyDescent="0.2">
      <c r="A223" s="824"/>
      <c r="B223" s="848"/>
      <c r="C223" s="295"/>
      <c r="D223" s="795"/>
      <c r="E223" s="435"/>
      <c r="F223" s="435"/>
      <c r="G223" s="435"/>
      <c r="H223" s="846"/>
    </row>
    <row r="224" spans="1:8" ht="15" hidden="1" customHeight="1" x14ac:dyDescent="0.2">
      <c r="A224" s="824"/>
      <c r="B224" s="848"/>
      <c r="D224" s="795"/>
      <c r="E224" s="435"/>
      <c r="F224" s="435"/>
      <c r="G224" s="435"/>
      <c r="H224" s="846"/>
    </row>
    <row r="225" spans="1:8" ht="15" hidden="1" customHeight="1" x14ac:dyDescent="0.2">
      <c r="A225" s="824"/>
      <c r="B225" s="848"/>
      <c r="C225" s="295"/>
      <c r="D225" s="795"/>
      <c r="E225" s="435"/>
      <c r="F225" s="435"/>
      <c r="G225" s="435"/>
      <c r="H225" s="846"/>
    </row>
    <row r="226" spans="1:8" ht="15" hidden="1" customHeight="1" x14ac:dyDescent="0.2">
      <c r="A226" s="824"/>
      <c r="B226" s="848"/>
      <c r="D226" s="795"/>
      <c r="E226" s="435"/>
      <c r="F226" s="435"/>
      <c r="G226" s="435"/>
      <c r="H226" s="846"/>
    </row>
    <row r="227" spans="1:8" ht="15" hidden="1" customHeight="1" x14ac:dyDescent="0.2">
      <c r="A227" s="824"/>
      <c r="B227" s="848"/>
      <c r="C227" s="295"/>
      <c r="D227" s="795"/>
      <c r="E227" s="435"/>
      <c r="F227" s="435"/>
      <c r="G227" s="435"/>
      <c r="H227" s="846"/>
    </row>
    <row r="228" spans="1:8" ht="15" hidden="1" customHeight="1" x14ac:dyDescent="0.2">
      <c r="A228" s="824"/>
      <c r="B228" s="848"/>
      <c r="D228" s="795"/>
      <c r="E228" s="435"/>
      <c r="F228" s="435"/>
      <c r="G228" s="435"/>
      <c r="H228" s="846"/>
    </row>
    <row r="229" spans="1:8" ht="15" hidden="1" customHeight="1" x14ac:dyDescent="0.2">
      <c r="A229" s="824"/>
      <c r="B229" s="848"/>
      <c r="C229" s="295"/>
      <c r="D229" s="795"/>
      <c r="E229" s="435"/>
      <c r="F229" s="435"/>
      <c r="G229" s="435"/>
      <c r="H229" s="846"/>
    </row>
    <row r="230" spans="1:8" ht="15" hidden="1" customHeight="1" x14ac:dyDescent="0.2">
      <c r="A230" s="824"/>
      <c r="B230" s="848"/>
      <c r="D230" s="795"/>
      <c r="E230" s="435"/>
      <c r="F230" s="435"/>
      <c r="G230" s="435"/>
      <c r="H230" s="846"/>
    </row>
    <row r="231" spans="1:8" ht="15" hidden="1" customHeight="1" x14ac:dyDescent="0.2">
      <c r="A231" s="824"/>
      <c r="B231" s="848"/>
      <c r="C231" s="295"/>
      <c r="D231" s="795"/>
      <c r="E231" s="435"/>
      <c r="F231" s="435"/>
      <c r="G231" s="435"/>
      <c r="H231" s="846"/>
    </row>
    <row r="232" spans="1:8" ht="15" hidden="1" customHeight="1" x14ac:dyDescent="0.2">
      <c r="A232" s="824"/>
      <c r="B232" s="848"/>
      <c r="D232" s="795"/>
      <c r="E232" s="435"/>
      <c r="F232" s="435"/>
      <c r="G232" s="435"/>
      <c r="H232" s="846"/>
    </row>
    <row r="233" spans="1:8" ht="5.25" hidden="1" customHeight="1" x14ac:dyDescent="0.2">
      <c r="A233" s="824"/>
      <c r="B233" s="848"/>
      <c r="C233" s="295"/>
      <c r="D233" s="795"/>
      <c r="E233" s="435"/>
      <c r="F233" s="435"/>
      <c r="G233" s="435"/>
      <c r="H233" s="846"/>
    </row>
    <row r="234" spans="1:8" ht="15" hidden="1" customHeight="1" x14ac:dyDescent="0.2">
      <c r="A234" s="824"/>
      <c r="B234" s="848"/>
      <c r="D234" s="795"/>
      <c r="E234" s="435"/>
      <c r="F234" s="435"/>
      <c r="G234" s="435"/>
      <c r="H234" s="846"/>
    </row>
    <row r="235" spans="1:8" ht="15" hidden="1" customHeight="1" x14ac:dyDescent="0.2">
      <c r="A235" s="824"/>
      <c r="B235" s="848"/>
      <c r="C235" s="769"/>
      <c r="D235" s="795"/>
      <c r="E235" s="435"/>
      <c r="F235" s="435"/>
      <c r="G235" s="435"/>
      <c r="H235" s="846"/>
    </row>
    <row r="236" spans="1:8" ht="15" hidden="1" customHeight="1" x14ac:dyDescent="0.2">
      <c r="A236" s="824"/>
      <c r="B236" s="848"/>
      <c r="C236" s="769"/>
      <c r="D236" s="795"/>
      <c r="E236" s="435"/>
      <c r="F236" s="435"/>
      <c r="G236" s="435"/>
      <c r="H236" s="846"/>
    </row>
    <row r="237" spans="1:8" ht="15" hidden="1" customHeight="1" x14ac:dyDescent="0.2">
      <c r="A237" s="824"/>
      <c r="B237" s="848"/>
      <c r="C237" s="769"/>
      <c r="D237" s="795"/>
      <c r="E237" s="435"/>
      <c r="F237" s="435"/>
      <c r="G237" s="435"/>
      <c r="H237" s="846"/>
    </row>
    <row r="238" spans="1:8" ht="15" hidden="1" customHeight="1" x14ac:dyDescent="0.2">
      <c r="A238" s="824"/>
      <c r="B238" s="848"/>
      <c r="C238" s="769"/>
      <c r="D238" s="795"/>
      <c r="E238" s="435"/>
      <c r="F238" s="435"/>
      <c r="G238" s="435"/>
      <c r="H238" s="846"/>
    </row>
    <row r="239" spans="1:8" ht="15" hidden="1" customHeight="1" x14ac:dyDescent="0.2">
      <c r="A239" s="824"/>
      <c r="B239" s="848"/>
      <c r="C239" s="849"/>
      <c r="D239" s="795"/>
      <c r="E239" s="435"/>
      <c r="F239" s="435"/>
      <c r="G239" s="435"/>
      <c r="H239" s="846"/>
    </row>
    <row r="240" spans="1:8" ht="15" hidden="1" customHeight="1" x14ac:dyDescent="0.2">
      <c r="A240" s="824"/>
      <c r="B240" s="848"/>
      <c r="C240" s="849"/>
      <c r="D240" s="795"/>
      <c r="E240" s="435"/>
      <c r="F240" s="435"/>
      <c r="G240" s="435"/>
      <c r="H240" s="846"/>
    </row>
    <row r="241" spans="1:8" ht="6.75" hidden="1" customHeight="1" x14ac:dyDescent="0.2">
      <c r="A241" s="824"/>
      <c r="B241" s="848"/>
      <c r="D241" s="795"/>
      <c r="E241" s="435"/>
      <c r="F241" s="435"/>
      <c r="G241" s="435"/>
      <c r="H241" s="846"/>
    </row>
    <row r="242" spans="1:8" ht="15" hidden="1" customHeight="1" x14ac:dyDescent="0.2">
      <c r="A242" s="824"/>
      <c r="B242" s="848"/>
      <c r="D242" s="795"/>
      <c r="E242" s="435"/>
      <c r="F242" s="435"/>
      <c r="G242" s="435"/>
      <c r="H242" s="846"/>
    </row>
    <row r="243" spans="1:8" ht="15" hidden="1" customHeight="1" x14ac:dyDescent="0.2">
      <c r="A243" s="824"/>
      <c r="B243" s="848"/>
      <c r="C243" s="295"/>
      <c r="D243" s="795"/>
      <c r="E243" s="435"/>
      <c r="F243" s="435"/>
      <c r="G243" s="435"/>
      <c r="H243" s="846"/>
    </row>
    <row r="244" spans="1:8" ht="15" hidden="1" customHeight="1" x14ac:dyDescent="0.2">
      <c r="A244" s="824"/>
      <c r="B244" s="848"/>
      <c r="D244" s="795"/>
      <c r="E244" s="435"/>
      <c r="F244" s="435"/>
      <c r="G244" s="435"/>
      <c r="H244" s="846"/>
    </row>
    <row r="245" spans="1:8" ht="15" hidden="1" customHeight="1" x14ac:dyDescent="0.2">
      <c r="A245" s="824"/>
      <c r="B245" s="848"/>
      <c r="C245" s="295"/>
      <c r="D245" s="795"/>
      <c r="E245" s="435"/>
      <c r="F245" s="435"/>
      <c r="G245" s="435"/>
      <c r="H245" s="846"/>
    </row>
    <row r="246" spans="1:8" ht="15" hidden="1" customHeight="1" x14ac:dyDescent="0.2">
      <c r="A246" s="824"/>
      <c r="B246" s="848"/>
      <c r="D246" s="795"/>
      <c r="E246" s="435"/>
      <c r="F246" s="435"/>
      <c r="G246" s="435"/>
      <c r="H246" s="846"/>
    </row>
    <row r="247" spans="1:8" ht="15" hidden="1" customHeight="1" x14ac:dyDescent="0.2">
      <c r="A247" s="824"/>
      <c r="B247" s="848"/>
      <c r="C247" s="295"/>
      <c r="D247" s="795"/>
      <c r="E247" s="435"/>
      <c r="F247" s="435"/>
      <c r="G247" s="435"/>
      <c r="H247" s="846"/>
    </row>
    <row r="248" spans="1:8" ht="15" hidden="1" customHeight="1" x14ac:dyDescent="0.2">
      <c r="A248" s="824"/>
      <c r="B248" s="848"/>
      <c r="D248" s="795"/>
      <c r="E248" s="435"/>
      <c r="F248" s="435"/>
      <c r="G248" s="435"/>
      <c r="H248" s="846"/>
    </row>
    <row r="249" spans="1:8" ht="15" hidden="1" customHeight="1" x14ac:dyDescent="0.2">
      <c r="A249" s="824"/>
      <c r="B249" s="848"/>
      <c r="C249" s="295"/>
      <c r="D249" s="795"/>
      <c r="E249" s="435"/>
      <c r="F249" s="435"/>
      <c r="G249" s="435"/>
      <c r="H249" s="846"/>
    </row>
    <row r="250" spans="1:8" ht="15" hidden="1" customHeight="1" x14ac:dyDescent="0.2">
      <c r="A250" s="824"/>
      <c r="B250" s="848"/>
      <c r="D250" s="795"/>
      <c r="E250" s="435"/>
      <c r="F250" s="435"/>
      <c r="G250" s="435"/>
      <c r="H250" s="846"/>
    </row>
    <row r="251" spans="1:8" ht="15" hidden="1" customHeight="1" x14ac:dyDescent="0.2">
      <c r="A251" s="824"/>
      <c r="B251" s="848"/>
      <c r="C251" s="295"/>
      <c r="D251" s="795"/>
      <c r="E251" s="435"/>
      <c r="F251" s="435"/>
      <c r="G251" s="435"/>
      <c r="H251" s="846"/>
    </row>
    <row r="252" spans="1:8" ht="15" hidden="1" customHeight="1" x14ac:dyDescent="0.2">
      <c r="A252" s="824"/>
      <c r="B252" s="769"/>
      <c r="D252" s="795"/>
      <c r="E252" s="435"/>
      <c r="F252" s="435"/>
      <c r="G252" s="435"/>
      <c r="H252" s="846"/>
    </row>
    <row r="253" spans="1:8" ht="15" hidden="1" customHeight="1" x14ac:dyDescent="0.2">
      <c r="A253" s="824"/>
      <c r="B253" s="769"/>
      <c r="C253" s="295"/>
      <c r="D253" s="795"/>
      <c r="E253" s="435"/>
      <c r="F253" s="435"/>
      <c r="G253" s="435"/>
      <c r="H253" s="846"/>
    </row>
    <row r="254" spans="1:8" ht="15" hidden="1" customHeight="1" x14ac:dyDescent="0.2">
      <c r="A254" s="824"/>
      <c r="B254" s="769"/>
      <c r="D254" s="795"/>
      <c r="E254" s="435"/>
      <c r="F254" s="435"/>
      <c r="G254" s="435"/>
      <c r="H254" s="846"/>
    </row>
    <row r="255" spans="1:8" ht="15" hidden="1" customHeight="1" x14ac:dyDescent="0.2">
      <c r="A255" s="824"/>
      <c r="B255" s="769"/>
      <c r="C255" s="295"/>
      <c r="D255" s="795"/>
      <c r="E255" s="435"/>
      <c r="F255" s="435"/>
      <c r="G255" s="435"/>
      <c r="H255" s="846"/>
    </row>
    <row r="256" spans="1:8" ht="15" hidden="1" customHeight="1" x14ac:dyDescent="0.2">
      <c r="A256" s="824"/>
      <c r="B256" s="769"/>
      <c r="D256" s="795"/>
      <c r="E256" s="435"/>
      <c r="F256" s="435"/>
      <c r="G256" s="435"/>
      <c r="H256" s="846"/>
    </row>
    <row r="257" spans="1:8" ht="15" hidden="1" customHeight="1" x14ac:dyDescent="0.2">
      <c r="A257" s="824"/>
      <c r="B257" s="769"/>
      <c r="C257" s="295"/>
      <c r="D257" s="795"/>
      <c r="E257" s="435"/>
      <c r="F257" s="435"/>
      <c r="G257" s="435"/>
      <c r="H257" s="846"/>
    </row>
    <row r="258" spans="1:8" ht="15" hidden="1" customHeight="1" x14ac:dyDescent="0.2">
      <c r="A258" s="824"/>
      <c r="B258" s="769"/>
      <c r="D258" s="795"/>
      <c r="E258" s="435"/>
      <c r="F258" s="435"/>
      <c r="G258" s="435"/>
      <c r="H258" s="846"/>
    </row>
    <row r="259" spans="1:8" ht="15" hidden="1" customHeight="1" x14ac:dyDescent="0.2">
      <c r="A259" s="824"/>
      <c r="B259" s="848"/>
      <c r="D259" s="795"/>
      <c r="E259" s="435"/>
      <c r="F259" s="435"/>
      <c r="G259" s="435"/>
      <c r="H259" s="846"/>
    </row>
    <row r="260" spans="1:8" ht="6.75" hidden="1" customHeight="1" x14ac:dyDescent="0.2">
      <c r="A260" s="824"/>
      <c r="B260" s="848"/>
      <c r="D260" s="795"/>
      <c r="E260" s="435"/>
      <c r="F260" s="435"/>
      <c r="G260" s="435"/>
      <c r="H260" s="846"/>
    </row>
    <row r="261" spans="1:8" ht="5.25" hidden="1" customHeight="1" x14ac:dyDescent="0.2">
      <c r="A261" s="824"/>
      <c r="B261" s="848"/>
      <c r="C261" s="295"/>
      <c r="D261" s="795"/>
      <c r="E261" s="435"/>
      <c r="F261" s="435"/>
      <c r="G261" s="435"/>
      <c r="H261" s="846"/>
    </row>
    <row r="262" spans="1:8" ht="15" hidden="1" customHeight="1" x14ac:dyDescent="0.2">
      <c r="A262" s="824"/>
      <c r="B262" s="848"/>
      <c r="D262" s="795"/>
      <c r="E262" s="435"/>
      <c r="F262" s="435"/>
      <c r="G262" s="435"/>
      <c r="H262" s="846"/>
    </row>
    <row r="263" spans="1:8" ht="15" hidden="1" customHeight="1" x14ac:dyDescent="0.2">
      <c r="A263" s="824"/>
      <c r="B263" s="848"/>
      <c r="C263" s="295"/>
      <c r="D263" s="795"/>
      <c r="E263" s="435"/>
      <c r="F263" s="435"/>
      <c r="G263" s="435"/>
      <c r="H263" s="846"/>
    </row>
    <row r="264" spans="1:8" ht="15" hidden="1" customHeight="1" x14ac:dyDescent="0.2">
      <c r="A264" s="824"/>
      <c r="B264" s="848"/>
      <c r="D264" s="795"/>
      <c r="E264" s="435"/>
      <c r="F264" s="435"/>
      <c r="G264" s="435"/>
      <c r="H264" s="846"/>
    </row>
    <row r="265" spans="1:8" ht="15" hidden="1" customHeight="1" x14ac:dyDescent="0.2">
      <c r="A265" s="824"/>
      <c r="B265" s="848"/>
      <c r="C265" s="295"/>
      <c r="D265" s="795"/>
      <c r="E265" s="435"/>
      <c r="F265" s="435"/>
      <c r="G265" s="435"/>
      <c r="H265" s="846"/>
    </row>
    <row r="266" spans="1:8" ht="15" hidden="1" customHeight="1" x14ac:dyDescent="0.2">
      <c r="A266" s="824"/>
      <c r="B266" s="848"/>
      <c r="D266" s="795"/>
      <c r="E266" s="435"/>
      <c r="F266" s="435"/>
      <c r="G266" s="435"/>
      <c r="H266" s="846"/>
    </row>
    <row r="267" spans="1:8" ht="15" hidden="1" customHeight="1" x14ac:dyDescent="0.2">
      <c r="A267" s="824"/>
      <c r="B267" s="848"/>
      <c r="C267" s="295"/>
      <c r="D267" s="795"/>
      <c r="E267" s="435"/>
      <c r="F267" s="435"/>
      <c r="G267" s="435"/>
      <c r="H267" s="846"/>
    </row>
    <row r="268" spans="1:8" ht="15" hidden="1" customHeight="1" x14ac:dyDescent="0.2">
      <c r="A268" s="824"/>
      <c r="B268" s="848"/>
      <c r="D268" s="795"/>
      <c r="E268" s="435"/>
      <c r="F268" s="435"/>
      <c r="G268" s="435"/>
      <c r="H268" s="846"/>
    </row>
    <row r="269" spans="1:8" ht="15" hidden="1" customHeight="1" x14ac:dyDescent="0.2">
      <c r="A269" s="824"/>
      <c r="B269" s="848"/>
      <c r="C269" s="295"/>
      <c r="D269" s="795"/>
      <c r="E269" s="435"/>
      <c r="F269" s="435"/>
      <c r="G269" s="435"/>
      <c r="H269" s="846"/>
    </row>
    <row r="270" spans="1:8" ht="15" hidden="1" customHeight="1" x14ac:dyDescent="0.2">
      <c r="A270" s="824"/>
      <c r="B270" s="848"/>
      <c r="D270" s="795"/>
      <c r="E270" s="435"/>
      <c r="F270" s="435"/>
      <c r="G270" s="435"/>
      <c r="H270" s="846"/>
    </row>
    <row r="271" spans="1:8" ht="15" hidden="1" customHeight="1" x14ac:dyDescent="0.2">
      <c r="A271" s="824"/>
      <c r="B271" s="848"/>
      <c r="C271" s="295"/>
      <c r="D271" s="795"/>
      <c r="E271" s="435"/>
      <c r="F271" s="435"/>
      <c r="G271" s="435"/>
      <c r="H271" s="846"/>
    </row>
    <row r="272" spans="1:8" ht="15" hidden="1" customHeight="1" x14ac:dyDescent="0.2">
      <c r="A272" s="824"/>
      <c r="B272" s="848"/>
      <c r="D272" s="795"/>
      <c r="E272" s="435"/>
      <c r="F272" s="435"/>
      <c r="G272" s="435"/>
      <c r="H272" s="846"/>
    </row>
    <row r="273" spans="1:8" ht="15" hidden="1" customHeight="1" x14ac:dyDescent="0.2">
      <c r="A273" s="824"/>
      <c r="B273" s="848"/>
      <c r="C273" s="295"/>
      <c r="D273" s="795"/>
      <c r="E273" s="435"/>
      <c r="F273" s="435"/>
      <c r="G273" s="435"/>
      <c r="H273" s="846"/>
    </row>
    <row r="274" spans="1:8" ht="15" hidden="1" customHeight="1" x14ac:dyDescent="0.2">
      <c r="A274" s="824"/>
      <c r="B274" s="848"/>
      <c r="D274" s="795"/>
      <c r="E274" s="435"/>
      <c r="F274" s="435"/>
      <c r="G274" s="435"/>
      <c r="H274" s="846"/>
    </row>
    <row r="275" spans="1:8" ht="15" hidden="1" customHeight="1" x14ac:dyDescent="0.2">
      <c r="A275" s="824"/>
      <c r="B275" s="848"/>
      <c r="C275" s="295"/>
      <c r="D275" s="795"/>
      <c r="E275" s="435"/>
      <c r="F275" s="435"/>
      <c r="G275" s="435"/>
      <c r="H275" s="846"/>
    </row>
    <row r="276" spans="1:8" ht="15" hidden="1" customHeight="1" x14ac:dyDescent="0.2">
      <c r="A276" s="824"/>
      <c r="B276" s="848"/>
      <c r="D276" s="795"/>
      <c r="E276" s="435"/>
      <c r="F276" s="435"/>
      <c r="G276" s="435"/>
      <c r="H276" s="846"/>
    </row>
    <row r="277" spans="1:8" ht="15" hidden="1" customHeight="1" x14ac:dyDescent="0.2">
      <c r="A277" s="824"/>
      <c r="B277" s="848"/>
      <c r="C277" s="295"/>
      <c r="D277" s="795"/>
      <c r="E277" s="435"/>
      <c r="F277" s="435"/>
      <c r="G277" s="435"/>
      <c r="H277" s="846"/>
    </row>
    <row r="278" spans="1:8" ht="15" hidden="1" customHeight="1" x14ac:dyDescent="0.2">
      <c r="A278" s="824"/>
      <c r="B278" s="435"/>
      <c r="D278" s="795"/>
      <c r="E278" s="435"/>
      <c r="F278" s="435"/>
      <c r="G278" s="435"/>
      <c r="H278" s="846"/>
    </row>
    <row r="279" spans="1:8" ht="15" hidden="1" customHeight="1" x14ac:dyDescent="0.2">
      <c r="A279" s="824"/>
      <c r="B279" s="435"/>
      <c r="C279" s="435"/>
      <c r="D279" s="795"/>
      <c r="E279" s="435"/>
      <c r="F279" s="435"/>
      <c r="G279" s="435"/>
      <c r="H279" s="846"/>
    </row>
    <row r="280" spans="1:8" ht="15" hidden="1" customHeight="1" x14ac:dyDescent="0.2">
      <c r="A280" s="824"/>
      <c r="B280" s="435"/>
      <c r="C280" s="435"/>
      <c r="D280" s="795"/>
      <c r="E280" s="435"/>
      <c r="F280" s="435"/>
      <c r="G280" s="435"/>
      <c r="H280" s="846"/>
    </row>
    <row r="281" spans="1:8" ht="15" hidden="1" customHeight="1" x14ac:dyDescent="0.2">
      <c r="A281" s="824"/>
      <c r="B281" s="435"/>
      <c r="C281" s="435"/>
      <c r="D281" s="795"/>
      <c r="E281" s="435"/>
      <c r="F281" s="435"/>
      <c r="G281" s="435"/>
      <c r="H281" s="846"/>
    </row>
    <row r="282" spans="1:8" ht="15" hidden="1" customHeight="1" x14ac:dyDescent="0.2">
      <c r="A282" s="824"/>
      <c r="B282" s="435"/>
      <c r="C282" s="435"/>
      <c r="D282" s="795"/>
      <c r="E282" s="435"/>
      <c r="F282" s="435"/>
      <c r="G282" s="435"/>
      <c r="H282" s="846"/>
    </row>
    <row r="283" spans="1:8" ht="15" hidden="1" customHeight="1" x14ac:dyDescent="0.2">
      <c r="A283" s="824"/>
      <c r="B283" s="435"/>
      <c r="C283" s="435"/>
      <c r="D283" s="795"/>
      <c r="E283" s="435"/>
      <c r="F283" s="435"/>
      <c r="G283" s="435"/>
      <c r="H283" s="846"/>
    </row>
    <row r="284" spans="1:8" ht="15" hidden="1" customHeight="1" x14ac:dyDescent="0.2">
      <c r="A284" s="824"/>
      <c r="B284" s="435"/>
      <c r="C284" s="435"/>
      <c r="D284" s="795"/>
      <c r="E284" s="435"/>
      <c r="F284" s="435"/>
      <c r="G284" s="435"/>
      <c r="H284" s="846"/>
    </row>
    <row r="285" spans="1:8" ht="15" hidden="1" customHeight="1" x14ac:dyDescent="0.2">
      <c r="A285" s="824"/>
      <c r="B285" s="435"/>
      <c r="C285" s="435"/>
      <c r="D285" s="795"/>
      <c r="E285" s="435"/>
      <c r="F285" s="435"/>
      <c r="G285" s="435"/>
      <c r="H285" s="846"/>
    </row>
    <row r="286" spans="1:8" ht="15" hidden="1" customHeight="1" x14ac:dyDescent="0.2">
      <c r="A286" s="824"/>
      <c r="B286" s="435"/>
      <c r="C286" s="435"/>
      <c r="D286" s="795"/>
      <c r="E286" s="435"/>
      <c r="F286" s="435"/>
      <c r="G286" s="435"/>
      <c r="H286" s="846"/>
    </row>
    <row r="287" spans="1:8" ht="15" hidden="1" customHeight="1" x14ac:dyDescent="0.2">
      <c r="A287" s="824"/>
      <c r="B287" s="435"/>
      <c r="C287" s="435"/>
      <c r="D287" s="795"/>
      <c r="E287" s="435"/>
      <c r="F287" s="435"/>
      <c r="G287" s="435"/>
      <c r="H287" s="846"/>
    </row>
    <row r="288" spans="1:8" ht="15" hidden="1" customHeight="1" x14ac:dyDescent="0.2">
      <c r="A288" s="824"/>
      <c r="B288" s="435"/>
      <c r="C288" s="435"/>
      <c r="D288" s="795"/>
      <c r="E288" s="435"/>
      <c r="F288" s="435"/>
      <c r="G288" s="435"/>
      <c r="H288" s="846"/>
    </row>
    <row r="289" spans="1:8" ht="15" hidden="1" customHeight="1" x14ac:dyDescent="0.2">
      <c r="A289" s="824"/>
      <c r="B289" s="435"/>
      <c r="C289" s="435"/>
      <c r="D289" s="795"/>
      <c r="E289" s="435"/>
      <c r="F289" s="435"/>
      <c r="G289" s="435"/>
      <c r="H289" s="846"/>
    </row>
    <row r="290" spans="1:8" ht="15" hidden="1" customHeight="1" x14ac:dyDescent="0.2">
      <c r="A290" s="824"/>
      <c r="B290" s="435"/>
      <c r="C290" s="435"/>
      <c r="D290" s="795"/>
      <c r="E290" s="435"/>
      <c r="F290" s="435"/>
      <c r="G290" s="435"/>
      <c r="H290" s="846"/>
    </row>
    <row r="291" spans="1:8" ht="15" hidden="1" customHeight="1" x14ac:dyDescent="0.2">
      <c r="A291" s="824"/>
      <c r="B291" s="435"/>
      <c r="C291" s="435"/>
      <c r="D291" s="795"/>
      <c r="E291" s="435"/>
      <c r="F291" s="435"/>
      <c r="G291" s="435"/>
      <c r="H291" s="846"/>
    </row>
    <row r="292" spans="1:8" ht="15" hidden="1" customHeight="1" x14ac:dyDescent="0.2">
      <c r="A292" s="824"/>
      <c r="B292" s="435"/>
      <c r="C292" s="435"/>
      <c r="D292" s="795"/>
      <c r="E292" s="435"/>
      <c r="F292" s="435"/>
      <c r="G292" s="435"/>
      <c r="H292" s="846"/>
    </row>
    <row r="293" spans="1:8" ht="15" hidden="1" customHeight="1" x14ac:dyDescent="0.2">
      <c r="A293" s="824"/>
      <c r="B293" s="435"/>
      <c r="C293" s="435"/>
      <c r="D293" s="795"/>
      <c r="E293" s="435"/>
      <c r="F293" s="435"/>
      <c r="G293" s="435"/>
      <c r="H293" s="846"/>
    </row>
    <row r="294" spans="1:8" ht="15" hidden="1" customHeight="1" x14ac:dyDescent="0.2">
      <c r="A294" s="824"/>
      <c r="B294" s="435"/>
      <c r="C294" s="435"/>
      <c r="D294" s="795"/>
      <c r="E294" s="435"/>
      <c r="F294" s="435"/>
      <c r="G294" s="435"/>
      <c r="H294" s="846"/>
    </row>
    <row r="295" spans="1:8" ht="15" hidden="1" customHeight="1" x14ac:dyDescent="0.2">
      <c r="A295" s="824"/>
      <c r="B295" s="435"/>
      <c r="C295" s="435"/>
      <c r="D295" s="795"/>
      <c r="E295" s="435"/>
      <c r="F295" s="435"/>
      <c r="G295" s="435"/>
      <c r="H295" s="846"/>
    </row>
    <row r="296" spans="1:8" ht="15" hidden="1" customHeight="1" x14ac:dyDescent="0.2">
      <c r="A296" s="824"/>
      <c r="B296" s="435"/>
      <c r="C296" s="435"/>
      <c r="D296" s="795"/>
      <c r="E296" s="435"/>
      <c r="F296" s="435"/>
      <c r="G296" s="435"/>
      <c r="H296" s="846"/>
    </row>
    <row r="297" spans="1:8" ht="15" hidden="1" customHeight="1" x14ac:dyDescent="0.2">
      <c r="A297" s="824"/>
      <c r="B297" s="435"/>
      <c r="C297" s="435"/>
      <c r="D297" s="795"/>
      <c r="E297" s="435"/>
      <c r="F297" s="435"/>
      <c r="G297" s="435"/>
      <c r="H297" s="846"/>
    </row>
    <row r="298" spans="1:8" ht="15" hidden="1" customHeight="1" x14ac:dyDescent="0.2">
      <c r="A298" s="824"/>
      <c r="B298" s="435"/>
      <c r="C298" s="435"/>
      <c r="D298" s="795"/>
      <c r="E298" s="435"/>
      <c r="F298" s="435"/>
      <c r="G298" s="435"/>
      <c r="H298" s="846"/>
    </row>
    <row r="299" spans="1:8" ht="15" hidden="1" customHeight="1" x14ac:dyDescent="0.2">
      <c r="A299" s="824"/>
      <c r="B299" s="435"/>
      <c r="C299" s="435"/>
      <c r="D299" s="795"/>
      <c r="E299" s="435"/>
      <c r="F299" s="435"/>
      <c r="G299" s="435"/>
      <c r="H299" s="846"/>
    </row>
    <row r="300" spans="1:8" ht="15" hidden="1" customHeight="1" x14ac:dyDescent="0.2">
      <c r="A300" s="824"/>
      <c r="B300" s="435"/>
      <c r="C300" s="435"/>
      <c r="D300" s="795"/>
      <c r="E300" s="435"/>
      <c r="F300" s="435"/>
      <c r="G300" s="435"/>
      <c r="H300" s="846"/>
    </row>
    <row r="301" spans="1:8" ht="15" hidden="1" customHeight="1" x14ac:dyDescent="0.2">
      <c r="A301" s="824"/>
      <c r="B301" s="435"/>
      <c r="C301" s="435"/>
      <c r="D301" s="795"/>
      <c r="E301" s="435"/>
      <c r="F301" s="435"/>
      <c r="G301" s="435"/>
      <c r="H301" s="846"/>
    </row>
    <row r="302" spans="1:8" ht="15" hidden="1" customHeight="1" x14ac:dyDescent="0.2">
      <c r="A302" s="824"/>
      <c r="B302" s="435"/>
      <c r="C302" s="435"/>
      <c r="D302" s="795"/>
      <c r="E302" s="435"/>
      <c r="F302" s="435"/>
      <c r="G302" s="435"/>
      <c r="H302" s="846"/>
    </row>
    <row r="303" spans="1:8" ht="15" hidden="1" customHeight="1" x14ac:dyDescent="0.2">
      <c r="A303" s="824"/>
      <c r="B303" s="435"/>
      <c r="C303" s="435"/>
      <c r="D303" s="795"/>
      <c r="E303" s="435"/>
      <c r="F303" s="435"/>
      <c r="G303" s="435"/>
      <c r="H303" s="846"/>
    </row>
    <row r="304" spans="1:8" ht="15" hidden="1" customHeight="1" x14ac:dyDescent="0.2">
      <c r="A304" s="824"/>
      <c r="B304" s="435"/>
      <c r="C304" s="435"/>
      <c r="D304" s="795"/>
      <c r="E304" s="435"/>
      <c r="F304" s="435"/>
      <c r="G304" s="435"/>
      <c r="H304" s="846"/>
    </row>
    <row r="305" spans="1:8" ht="15" hidden="1" customHeight="1" x14ac:dyDescent="0.2">
      <c r="A305" s="824"/>
      <c r="B305" s="435"/>
      <c r="C305" s="435"/>
      <c r="D305" s="795"/>
      <c r="E305" s="435"/>
      <c r="F305" s="435"/>
      <c r="G305" s="435"/>
      <c r="H305" s="846"/>
    </row>
    <row r="306" spans="1:8" ht="15" hidden="1" customHeight="1" x14ac:dyDescent="0.2">
      <c r="A306" s="824"/>
      <c r="B306" s="435"/>
      <c r="C306" s="435"/>
      <c r="D306" s="795"/>
      <c r="E306" s="435"/>
      <c r="F306" s="435"/>
      <c r="G306" s="435"/>
      <c r="H306" s="846"/>
    </row>
    <row r="307" spans="1:8" ht="15" hidden="1" customHeight="1" x14ac:dyDescent="0.2">
      <c r="A307" s="824"/>
      <c r="B307" s="435"/>
      <c r="C307" s="435"/>
      <c r="D307" s="795"/>
      <c r="E307" s="435"/>
      <c r="F307" s="435"/>
      <c r="G307" s="435"/>
      <c r="H307" s="846"/>
    </row>
    <row r="308" spans="1:8" ht="15" hidden="1" customHeight="1" x14ac:dyDescent="0.2">
      <c r="A308" s="824"/>
      <c r="B308" s="435"/>
      <c r="C308" s="435"/>
      <c r="D308" s="795"/>
      <c r="E308" s="435"/>
      <c r="F308" s="435"/>
      <c r="G308" s="435"/>
      <c r="H308" s="846"/>
    </row>
    <row r="309" spans="1:8" ht="15" hidden="1" customHeight="1" x14ac:dyDescent="0.2">
      <c r="A309" s="824"/>
      <c r="B309" s="435"/>
      <c r="C309" s="435"/>
      <c r="D309" s="795"/>
      <c r="E309" s="435"/>
      <c r="F309" s="435"/>
      <c r="G309" s="435"/>
      <c r="H309" s="846"/>
    </row>
    <row r="310" spans="1:8" ht="15" hidden="1" customHeight="1" x14ac:dyDescent="0.2">
      <c r="A310" s="824"/>
      <c r="B310" s="435"/>
      <c r="C310" s="435"/>
      <c r="D310" s="795"/>
      <c r="E310" s="435"/>
      <c r="F310" s="435"/>
      <c r="G310" s="435"/>
      <c r="H310" s="846"/>
    </row>
    <row r="311" spans="1:8" ht="15" hidden="1" customHeight="1" x14ac:dyDescent="0.2">
      <c r="A311" s="824"/>
      <c r="B311" s="435"/>
      <c r="C311" s="435"/>
      <c r="D311" s="795"/>
      <c r="E311" s="435"/>
      <c r="F311" s="435"/>
      <c r="G311" s="435"/>
      <c r="H311" s="846"/>
    </row>
    <row r="312" spans="1:8" ht="15" hidden="1" customHeight="1" x14ac:dyDescent="0.2">
      <c r="A312" s="824"/>
      <c r="B312" s="435"/>
      <c r="C312" s="435"/>
      <c r="D312" s="795"/>
      <c r="E312" s="435"/>
      <c r="F312" s="435"/>
      <c r="G312" s="435"/>
      <c r="H312" s="846"/>
    </row>
    <row r="313" spans="1:8" ht="15" hidden="1" customHeight="1" x14ac:dyDescent="0.2">
      <c r="A313" s="824"/>
      <c r="B313" s="435"/>
      <c r="C313" s="435"/>
      <c r="D313" s="795"/>
      <c r="E313" s="435"/>
      <c r="F313" s="435"/>
      <c r="G313" s="435"/>
      <c r="H313" s="846"/>
    </row>
    <row r="314" spans="1:8" ht="15" hidden="1" customHeight="1" x14ac:dyDescent="0.2">
      <c r="A314" s="824"/>
      <c r="B314" s="435"/>
      <c r="C314" s="435"/>
      <c r="D314" s="795"/>
      <c r="E314" s="435"/>
      <c r="F314" s="435"/>
      <c r="G314" s="435"/>
      <c r="H314" s="846"/>
    </row>
    <row r="315" spans="1:8" ht="15" hidden="1" customHeight="1" x14ac:dyDescent="0.2">
      <c r="A315" s="824"/>
      <c r="B315" s="435"/>
      <c r="C315" s="435"/>
      <c r="D315" s="795"/>
      <c r="E315" s="435"/>
      <c r="F315" s="435"/>
      <c r="G315" s="435"/>
      <c r="H315" s="846"/>
    </row>
    <row r="316" spans="1:8" ht="15" hidden="1" customHeight="1" x14ac:dyDescent="0.2">
      <c r="A316" s="824"/>
      <c r="B316" s="435"/>
      <c r="C316" s="435"/>
      <c r="D316" s="795"/>
      <c r="E316" s="435"/>
      <c r="F316" s="435"/>
      <c r="G316" s="435"/>
      <c r="H316" s="846"/>
    </row>
    <row r="317" spans="1:8" ht="15" hidden="1" customHeight="1" x14ac:dyDescent="0.2">
      <c r="A317" s="824"/>
      <c r="B317" s="435"/>
      <c r="C317" s="435"/>
      <c r="D317" s="795"/>
      <c r="E317" s="435"/>
      <c r="F317" s="435"/>
      <c r="G317" s="435"/>
      <c r="H317" s="846"/>
    </row>
    <row r="318" spans="1:8" ht="15" hidden="1" customHeight="1" x14ac:dyDescent="0.2">
      <c r="A318" s="824"/>
      <c r="B318" s="435"/>
      <c r="C318" s="435"/>
      <c r="D318" s="795"/>
      <c r="E318" s="435"/>
      <c r="F318" s="435"/>
      <c r="G318" s="435"/>
      <c r="H318" s="846"/>
    </row>
    <row r="319" spans="1:8" ht="15" hidden="1" customHeight="1" x14ac:dyDescent="0.2">
      <c r="A319" s="824"/>
      <c r="B319" s="435"/>
      <c r="C319" s="435"/>
      <c r="D319" s="795"/>
      <c r="E319" s="435"/>
      <c r="F319" s="435"/>
      <c r="G319" s="435"/>
      <c r="H319" s="846"/>
    </row>
    <row r="320" spans="1:8" ht="15" hidden="1" customHeight="1" x14ac:dyDescent="0.2">
      <c r="A320" s="824"/>
      <c r="B320" s="435"/>
      <c r="C320" s="435"/>
      <c r="D320" s="795"/>
      <c r="E320" s="435"/>
      <c r="F320" s="435"/>
      <c r="G320" s="435"/>
      <c r="H320" s="846"/>
    </row>
    <row r="321" spans="1:8" ht="15" hidden="1" customHeight="1" x14ac:dyDescent="0.2">
      <c r="A321" s="824"/>
      <c r="B321" s="435"/>
      <c r="C321" s="435"/>
      <c r="D321" s="795"/>
      <c r="E321" s="435"/>
      <c r="F321" s="435"/>
      <c r="G321" s="435"/>
      <c r="H321" s="846"/>
    </row>
    <row r="322" spans="1:8" ht="15" hidden="1" customHeight="1" x14ac:dyDescent="0.2">
      <c r="A322" s="824"/>
      <c r="B322" s="435"/>
      <c r="C322" s="435"/>
      <c r="D322" s="795"/>
      <c r="E322" s="435"/>
      <c r="F322" s="435"/>
      <c r="G322" s="435"/>
      <c r="H322" s="846"/>
    </row>
    <row r="323" spans="1:8" ht="15" hidden="1" customHeight="1" x14ac:dyDescent="0.2">
      <c r="A323" s="824"/>
      <c r="B323" s="435"/>
      <c r="C323" s="435"/>
      <c r="D323" s="795"/>
      <c r="E323" s="435"/>
      <c r="F323" s="435"/>
      <c r="G323" s="435"/>
      <c r="H323" s="846"/>
    </row>
    <row r="324" spans="1:8" ht="15" hidden="1" customHeight="1" x14ac:dyDescent="0.2">
      <c r="A324" s="824"/>
      <c r="B324" s="435"/>
      <c r="C324" s="435"/>
      <c r="D324" s="795"/>
      <c r="E324" s="435"/>
      <c r="F324" s="435"/>
      <c r="G324" s="435"/>
      <c r="H324" s="846"/>
    </row>
    <row r="325" spans="1:8" ht="15" hidden="1" customHeight="1" x14ac:dyDescent="0.2">
      <c r="A325" s="824"/>
      <c r="B325" s="435"/>
      <c r="C325" s="435"/>
      <c r="D325" s="795"/>
      <c r="E325" s="435"/>
      <c r="F325" s="435"/>
      <c r="G325" s="435"/>
      <c r="H325" s="846"/>
    </row>
    <row r="326" spans="1:8" ht="15" hidden="1" customHeight="1" x14ac:dyDescent="0.2">
      <c r="A326" s="824"/>
      <c r="B326" s="435"/>
      <c r="C326" s="435"/>
      <c r="D326" s="795"/>
      <c r="E326" s="435"/>
      <c r="F326" s="435"/>
      <c r="G326" s="435"/>
      <c r="H326" s="846"/>
    </row>
    <row r="327" spans="1:8" ht="15" hidden="1" customHeight="1" x14ac:dyDescent="0.2">
      <c r="A327" s="824"/>
      <c r="B327" s="435"/>
      <c r="C327" s="435"/>
      <c r="D327" s="795"/>
      <c r="E327" s="435"/>
      <c r="F327" s="435"/>
      <c r="G327" s="435"/>
      <c r="H327" s="846"/>
    </row>
    <row r="328" spans="1:8" ht="15" hidden="1" customHeight="1" x14ac:dyDescent="0.2">
      <c r="A328" s="824"/>
      <c r="B328" s="435"/>
      <c r="C328" s="435"/>
      <c r="D328" s="795"/>
      <c r="E328" s="435"/>
      <c r="F328" s="435"/>
      <c r="G328" s="435"/>
      <c r="H328" s="846"/>
    </row>
    <row r="329" spans="1:8" ht="15" hidden="1" customHeight="1" x14ac:dyDescent="0.2">
      <c r="A329" s="824"/>
      <c r="B329" s="435"/>
      <c r="C329" s="435"/>
      <c r="D329" s="795"/>
      <c r="E329" s="435"/>
      <c r="F329" s="435"/>
      <c r="G329" s="435"/>
      <c r="H329" s="846"/>
    </row>
    <row r="330" spans="1:8" ht="15" hidden="1" customHeight="1" x14ac:dyDescent="0.2">
      <c r="A330" s="824"/>
      <c r="B330" s="435"/>
      <c r="C330" s="435"/>
      <c r="D330" s="795"/>
      <c r="E330" s="435"/>
      <c r="F330" s="435"/>
      <c r="G330" s="435"/>
      <c r="H330" s="846"/>
    </row>
    <row r="331" spans="1:8" ht="15" hidden="1" customHeight="1" x14ac:dyDescent="0.2">
      <c r="A331" s="824"/>
      <c r="B331" s="435"/>
      <c r="C331" s="435"/>
      <c r="D331" s="795"/>
      <c r="E331" s="435"/>
      <c r="F331" s="435"/>
      <c r="G331" s="435"/>
      <c r="H331" s="846"/>
    </row>
    <row r="332" spans="1:8" ht="15" hidden="1" customHeight="1" x14ac:dyDescent="0.2">
      <c r="A332" s="824"/>
      <c r="B332" s="435"/>
      <c r="C332" s="435"/>
      <c r="D332" s="795"/>
      <c r="E332" s="435"/>
      <c r="F332" s="435"/>
      <c r="G332" s="435"/>
      <c r="H332" s="846"/>
    </row>
    <row r="333" spans="1:8" ht="15" hidden="1" customHeight="1" x14ac:dyDescent="0.2">
      <c r="A333" s="824"/>
      <c r="B333" s="435"/>
      <c r="C333" s="435"/>
      <c r="D333" s="795"/>
      <c r="E333" s="435"/>
      <c r="F333" s="435"/>
      <c r="G333" s="435"/>
      <c r="H333" s="846"/>
    </row>
    <row r="334" spans="1:8" ht="15" hidden="1" customHeight="1" x14ac:dyDescent="0.2">
      <c r="A334" s="824"/>
      <c r="B334" s="435"/>
      <c r="C334" s="435"/>
      <c r="D334" s="795"/>
      <c r="E334" s="435"/>
      <c r="F334" s="435"/>
      <c r="G334" s="435"/>
      <c r="H334" s="846"/>
    </row>
    <row r="335" spans="1:8" ht="15" hidden="1" customHeight="1" x14ac:dyDescent="0.2">
      <c r="A335" s="824"/>
      <c r="B335" s="435"/>
      <c r="C335" s="435"/>
      <c r="D335" s="795"/>
      <c r="E335" s="435"/>
      <c r="F335" s="435"/>
      <c r="G335" s="435"/>
      <c r="H335" s="846"/>
    </row>
    <row r="336" spans="1:8" ht="15" hidden="1" customHeight="1" x14ac:dyDescent="0.2">
      <c r="A336" s="824"/>
      <c r="B336" s="435"/>
      <c r="C336" s="435"/>
      <c r="D336" s="795"/>
      <c r="E336" s="435"/>
      <c r="F336" s="435"/>
      <c r="G336" s="435"/>
      <c r="H336" s="846"/>
    </row>
    <row r="337" spans="1:8" ht="15" hidden="1" customHeight="1" x14ac:dyDescent="0.2">
      <c r="A337" s="824"/>
      <c r="B337" s="435"/>
      <c r="C337" s="435"/>
      <c r="D337" s="795"/>
      <c r="E337" s="435"/>
      <c r="F337" s="435"/>
      <c r="G337" s="435"/>
      <c r="H337" s="846"/>
    </row>
    <row r="338" spans="1:8" ht="15" hidden="1" customHeight="1" x14ac:dyDescent="0.2">
      <c r="A338" s="824"/>
      <c r="B338" s="435"/>
      <c r="C338" s="435"/>
      <c r="D338" s="795"/>
      <c r="E338" s="435"/>
      <c r="F338" s="435"/>
      <c r="G338" s="435"/>
      <c r="H338" s="846"/>
    </row>
    <row r="339" spans="1:8" ht="15" hidden="1" customHeight="1" x14ac:dyDescent="0.2">
      <c r="A339" s="824"/>
      <c r="B339" s="435"/>
      <c r="C339" s="435"/>
      <c r="D339" s="795"/>
      <c r="E339" s="435"/>
      <c r="F339" s="435"/>
      <c r="G339" s="435"/>
      <c r="H339" s="846"/>
    </row>
    <row r="340" spans="1:8" ht="15" hidden="1" customHeight="1" x14ac:dyDescent="0.2">
      <c r="A340" s="824"/>
      <c r="B340" s="435"/>
      <c r="C340" s="435"/>
      <c r="D340" s="795"/>
      <c r="E340" s="435"/>
      <c r="F340" s="435"/>
      <c r="G340" s="435"/>
      <c r="H340" s="846"/>
    </row>
    <row r="341" spans="1:8" ht="15" hidden="1" customHeight="1" x14ac:dyDescent="0.2">
      <c r="A341" s="824"/>
      <c r="B341" s="435"/>
      <c r="C341" s="435"/>
      <c r="D341" s="795"/>
      <c r="E341" s="435"/>
      <c r="F341" s="435"/>
      <c r="G341" s="435"/>
      <c r="H341" s="846"/>
    </row>
    <row r="342" spans="1:8" ht="15" hidden="1" customHeight="1" x14ac:dyDescent="0.2">
      <c r="A342" s="824"/>
      <c r="B342" s="435"/>
      <c r="C342" s="435"/>
      <c r="D342" s="795"/>
      <c r="E342" s="435"/>
      <c r="F342" s="435"/>
      <c r="G342" s="435"/>
      <c r="H342" s="846"/>
    </row>
    <row r="343" spans="1:8" ht="15" hidden="1" customHeight="1" x14ac:dyDescent="0.2">
      <c r="A343" s="824"/>
      <c r="B343" s="435"/>
      <c r="C343" s="435"/>
      <c r="D343" s="795"/>
      <c r="E343" s="435"/>
      <c r="F343" s="435"/>
      <c r="G343" s="435"/>
      <c r="H343" s="846"/>
    </row>
    <row r="344" spans="1:8" ht="15" hidden="1" customHeight="1" x14ac:dyDescent="0.2">
      <c r="A344" s="824"/>
      <c r="B344" s="435"/>
      <c r="C344" s="435"/>
      <c r="D344" s="795"/>
      <c r="E344" s="435"/>
      <c r="F344" s="435"/>
      <c r="G344" s="435"/>
      <c r="H344" s="846"/>
    </row>
    <row r="345" spans="1:8" ht="15" hidden="1" customHeight="1" x14ac:dyDescent="0.2">
      <c r="A345" s="824"/>
      <c r="B345" s="435"/>
      <c r="C345" s="435"/>
      <c r="D345" s="795"/>
      <c r="E345" s="435"/>
      <c r="F345" s="435"/>
      <c r="G345" s="435"/>
      <c r="H345" s="846"/>
    </row>
    <row r="346" spans="1:8" ht="15" hidden="1" customHeight="1" x14ac:dyDescent="0.2">
      <c r="A346" s="824"/>
      <c r="B346" s="435"/>
      <c r="C346" s="435"/>
      <c r="D346" s="795"/>
      <c r="E346" s="435"/>
      <c r="F346" s="435"/>
      <c r="G346" s="435"/>
      <c r="H346" s="846"/>
    </row>
    <row r="347" spans="1:8" ht="15" hidden="1" customHeight="1" x14ac:dyDescent="0.2">
      <c r="A347" s="824"/>
      <c r="B347" s="435"/>
      <c r="C347" s="435"/>
      <c r="D347" s="795"/>
      <c r="E347" s="435"/>
      <c r="F347" s="435"/>
      <c r="G347" s="435"/>
      <c r="H347" s="846"/>
    </row>
    <row r="348" spans="1:8" ht="15" hidden="1" customHeight="1" x14ac:dyDescent="0.2">
      <c r="A348" s="824"/>
      <c r="B348" s="435"/>
      <c r="C348" s="435"/>
      <c r="D348" s="795"/>
      <c r="E348" s="435"/>
      <c r="F348" s="435"/>
      <c r="G348" s="435"/>
      <c r="H348" s="846"/>
    </row>
    <row r="349" spans="1:8" ht="15" hidden="1" customHeight="1" x14ac:dyDescent="0.2">
      <c r="A349" s="824"/>
      <c r="B349" s="435"/>
      <c r="C349" s="435"/>
      <c r="D349" s="795"/>
      <c r="E349" s="435"/>
      <c r="F349" s="435"/>
      <c r="G349" s="435"/>
      <c r="H349" s="846"/>
    </row>
    <row r="350" spans="1:8" ht="15" hidden="1" customHeight="1" x14ac:dyDescent="0.2">
      <c r="A350" s="824"/>
      <c r="B350" s="435"/>
      <c r="C350" s="435"/>
      <c r="D350" s="795"/>
      <c r="E350" s="435"/>
      <c r="F350" s="435"/>
      <c r="G350" s="435"/>
      <c r="H350" s="846"/>
    </row>
    <row r="351" spans="1:8" ht="15" hidden="1" customHeight="1" x14ac:dyDescent="0.2">
      <c r="A351" s="824"/>
      <c r="B351" s="435"/>
      <c r="C351" s="435"/>
      <c r="D351" s="795"/>
      <c r="E351" s="435"/>
      <c r="F351" s="435"/>
      <c r="G351" s="435"/>
      <c r="H351" s="846"/>
    </row>
    <row r="352" spans="1:8" ht="15" hidden="1" customHeight="1" x14ac:dyDescent="0.2">
      <c r="A352" s="824"/>
      <c r="B352" s="435"/>
      <c r="C352" s="435"/>
      <c r="D352" s="795"/>
      <c r="E352" s="435"/>
      <c r="F352" s="435"/>
      <c r="G352" s="435"/>
      <c r="H352" s="846"/>
    </row>
    <row r="353" spans="1:8" ht="15" hidden="1" customHeight="1" x14ac:dyDescent="0.2">
      <c r="A353" s="824"/>
      <c r="B353" s="435"/>
      <c r="C353" s="435"/>
      <c r="D353" s="795"/>
      <c r="E353" s="435"/>
      <c r="F353" s="435"/>
      <c r="G353" s="435"/>
      <c r="H353" s="846"/>
    </row>
    <row r="354" spans="1:8" ht="15" hidden="1" customHeight="1" x14ac:dyDescent="0.2">
      <c r="A354" s="824"/>
      <c r="B354" s="435"/>
      <c r="C354" s="435"/>
      <c r="D354" s="795"/>
      <c r="E354" s="435"/>
      <c r="F354" s="435"/>
      <c r="G354" s="435"/>
      <c r="H354" s="846"/>
    </row>
    <row r="355" spans="1:8" ht="15" hidden="1" customHeight="1" x14ac:dyDescent="0.2">
      <c r="A355" s="824"/>
      <c r="B355" s="435"/>
      <c r="C355" s="435"/>
      <c r="D355" s="795"/>
      <c r="E355" s="435"/>
      <c r="F355" s="435"/>
      <c r="G355" s="435"/>
      <c r="H355" s="846"/>
    </row>
    <row r="356" spans="1:8" ht="15" hidden="1" customHeight="1" x14ac:dyDescent="0.2">
      <c r="A356" s="824"/>
      <c r="B356" s="435"/>
      <c r="C356" s="435"/>
      <c r="D356" s="795"/>
      <c r="E356" s="435"/>
      <c r="F356" s="435"/>
      <c r="G356" s="435"/>
      <c r="H356" s="846"/>
    </row>
    <row r="357" spans="1:8" ht="15" hidden="1" customHeight="1" x14ac:dyDescent="0.2">
      <c r="A357" s="824"/>
      <c r="B357" s="435"/>
      <c r="C357" s="435"/>
      <c r="D357" s="795"/>
      <c r="E357" s="435"/>
      <c r="F357" s="435"/>
      <c r="G357" s="435"/>
      <c r="H357" s="846"/>
    </row>
    <row r="358" spans="1:8" ht="15" hidden="1" customHeight="1" x14ac:dyDescent="0.2">
      <c r="A358" s="824"/>
      <c r="B358" s="435"/>
      <c r="C358" s="435"/>
      <c r="D358" s="795"/>
      <c r="E358" s="435"/>
      <c r="F358" s="435"/>
      <c r="G358" s="435"/>
      <c r="H358" s="846"/>
    </row>
    <row r="359" spans="1:8" ht="15" hidden="1" customHeight="1" x14ac:dyDescent="0.2">
      <c r="A359" s="824"/>
      <c r="B359" s="435"/>
      <c r="C359" s="435"/>
      <c r="D359" s="795"/>
      <c r="E359" s="435"/>
      <c r="F359" s="435"/>
      <c r="G359" s="435"/>
      <c r="H359" s="846"/>
    </row>
    <row r="360" spans="1:8" ht="15" hidden="1" customHeight="1" x14ac:dyDescent="0.2">
      <c r="A360" s="824"/>
      <c r="B360" s="435"/>
      <c r="C360" s="435"/>
      <c r="D360" s="795"/>
      <c r="E360" s="435"/>
      <c r="F360" s="435"/>
      <c r="G360" s="435"/>
      <c r="H360" s="846"/>
    </row>
    <row r="361" spans="1:8" ht="15" hidden="1" customHeight="1" x14ac:dyDescent="0.2">
      <c r="A361" s="824"/>
      <c r="B361" s="435"/>
      <c r="C361" s="435"/>
      <c r="D361" s="795"/>
      <c r="E361" s="435"/>
      <c r="F361" s="435"/>
      <c r="G361" s="435"/>
      <c r="H361" s="846"/>
    </row>
    <row r="362" spans="1:8" ht="15" hidden="1" customHeight="1" x14ac:dyDescent="0.2">
      <c r="A362" s="824"/>
      <c r="B362" s="435"/>
      <c r="C362" s="435"/>
      <c r="D362" s="795"/>
      <c r="E362" s="435"/>
      <c r="F362" s="435"/>
      <c r="G362" s="435"/>
      <c r="H362" s="846"/>
    </row>
    <row r="363" spans="1:8" ht="15" hidden="1" customHeight="1" x14ac:dyDescent="0.2">
      <c r="A363" s="824"/>
      <c r="B363" s="435"/>
      <c r="C363" s="435"/>
      <c r="D363" s="795"/>
      <c r="E363" s="435"/>
      <c r="F363" s="435"/>
      <c r="G363" s="435"/>
      <c r="H363" s="846"/>
    </row>
    <row r="364" spans="1:8" ht="15" hidden="1" customHeight="1" x14ac:dyDescent="0.2">
      <c r="A364" s="824"/>
      <c r="B364" s="435"/>
      <c r="C364" s="435"/>
      <c r="D364" s="795"/>
      <c r="E364" s="435"/>
      <c r="F364" s="435"/>
      <c r="G364" s="435"/>
      <c r="H364" s="846"/>
    </row>
    <row r="365" spans="1:8" ht="15" hidden="1" customHeight="1" x14ac:dyDescent="0.2">
      <c r="A365" s="824"/>
      <c r="B365" s="435"/>
      <c r="C365" s="435"/>
      <c r="D365" s="795"/>
      <c r="E365" s="435"/>
      <c r="F365" s="435"/>
      <c r="G365" s="435"/>
      <c r="H365" s="846"/>
    </row>
    <row r="366" spans="1:8" ht="15" hidden="1" customHeight="1" x14ac:dyDescent="0.2">
      <c r="A366" s="824"/>
      <c r="B366" s="435"/>
      <c r="C366" s="435"/>
      <c r="D366" s="795"/>
      <c r="E366" s="435"/>
      <c r="F366" s="435"/>
      <c r="G366" s="435"/>
      <c r="H366" s="846"/>
    </row>
    <row r="367" spans="1:8" ht="15" hidden="1" customHeight="1" x14ac:dyDescent="0.2">
      <c r="A367" s="824"/>
      <c r="B367" s="435"/>
      <c r="C367" s="435"/>
      <c r="D367" s="795"/>
      <c r="E367" s="435"/>
      <c r="F367" s="435"/>
      <c r="G367" s="435"/>
      <c r="H367" s="846"/>
    </row>
    <row r="368" spans="1:8" ht="15" hidden="1" customHeight="1" x14ac:dyDescent="0.2">
      <c r="A368" s="824"/>
      <c r="B368" s="435"/>
      <c r="C368" s="435"/>
      <c r="D368" s="795"/>
      <c r="E368" s="435"/>
      <c r="F368" s="435"/>
      <c r="G368" s="435"/>
      <c r="H368" s="846"/>
    </row>
    <row r="369" spans="1:8" ht="15" hidden="1" customHeight="1" x14ac:dyDescent="0.2">
      <c r="A369" s="824"/>
      <c r="B369" s="435"/>
      <c r="C369" s="435"/>
      <c r="D369" s="795"/>
      <c r="E369" s="435"/>
      <c r="F369" s="435"/>
      <c r="G369" s="435"/>
      <c r="H369" s="846"/>
    </row>
    <row r="370" spans="1:8" ht="15" hidden="1" customHeight="1" x14ac:dyDescent="0.2">
      <c r="A370" s="824"/>
      <c r="B370" s="435"/>
      <c r="C370" s="435"/>
      <c r="D370" s="795"/>
      <c r="E370" s="435"/>
      <c r="F370" s="435"/>
      <c r="G370" s="435"/>
      <c r="H370" s="846"/>
    </row>
    <row r="371" spans="1:8" ht="15" hidden="1" customHeight="1" x14ac:dyDescent="0.2">
      <c r="A371" s="824"/>
      <c r="B371" s="435"/>
      <c r="C371" s="435"/>
      <c r="D371" s="795"/>
      <c r="E371" s="435"/>
      <c r="F371" s="435"/>
      <c r="G371" s="435"/>
      <c r="H371" s="846"/>
    </row>
    <row r="372" spans="1:8" ht="15" hidden="1" customHeight="1" x14ac:dyDescent="0.2">
      <c r="A372" s="824"/>
      <c r="B372" s="435"/>
      <c r="C372" s="435"/>
      <c r="D372" s="795"/>
      <c r="E372" s="435"/>
      <c r="F372" s="435"/>
      <c r="G372" s="435"/>
      <c r="H372" s="846"/>
    </row>
    <row r="373" spans="1:8" ht="15" hidden="1" customHeight="1" x14ac:dyDescent="0.2">
      <c r="A373" s="824"/>
      <c r="B373" s="435"/>
      <c r="C373" s="435"/>
      <c r="D373" s="795"/>
      <c r="E373" s="435"/>
      <c r="F373" s="435"/>
      <c r="G373" s="435"/>
      <c r="H373" s="846"/>
    </row>
    <row r="374" spans="1:8" ht="15" hidden="1" customHeight="1" x14ac:dyDescent="0.2">
      <c r="A374" s="824"/>
      <c r="B374" s="435"/>
      <c r="C374" s="435"/>
      <c r="D374" s="795"/>
      <c r="E374" s="435"/>
      <c r="F374" s="435"/>
      <c r="G374" s="435"/>
      <c r="H374" s="846"/>
    </row>
    <row r="375" spans="1:8" ht="15" hidden="1" customHeight="1" x14ac:dyDescent="0.2">
      <c r="A375" s="824"/>
      <c r="B375" s="435"/>
      <c r="C375" s="435"/>
      <c r="D375" s="795"/>
      <c r="E375" s="435"/>
      <c r="F375" s="435"/>
      <c r="G375" s="435"/>
      <c r="H375" s="846"/>
    </row>
    <row r="376" spans="1:8" ht="15" hidden="1" customHeight="1" x14ac:dyDescent="0.2">
      <c r="A376" s="824"/>
      <c r="B376" s="435"/>
      <c r="C376" s="435"/>
      <c r="D376" s="795"/>
      <c r="E376" s="435"/>
      <c r="F376" s="435"/>
      <c r="G376" s="435"/>
      <c r="H376" s="846"/>
    </row>
    <row r="377" spans="1:8" ht="15" hidden="1" customHeight="1" x14ac:dyDescent="0.2">
      <c r="A377" s="824"/>
      <c r="B377" s="435"/>
      <c r="C377" s="435"/>
      <c r="D377" s="795"/>
      <c r="E377" s="435"/>
      <c r="F377" s="435"/>
      <c r="G377" s="435"/>
      <c r="H377" s="846"/>
    </row>
    <row r="378" spans="1:8" ht="15" hidden="1" customHeight="1" x14ac:dyDescent="0.2">
      <c r="A378" s="824"/>
      <c r="B378" s="435"/>
      <c r="C378" s="435"/>
      <c r="D378" s="795"/>
      <c r="E378" s="435"/>
      <c r="F378" s="435"/>
      <c r="G378" s="435"/>
      <c r="H378" s="846"/>
    </row>
    <row r="379" spans="1:8" ht="15" hidden="1" customHeight="1" x14ac:dyDescent="0.2">
      <c r="A379" s="824"/>
      <c r="B379" s="435"/>
      <c r="C379" s="435"/>
      <c r="D379" s="795"/>
      <c r="E379" s="435"/>
      <c r="F379" s="435"/>
      <c r="G379" s="435"/>
      <c r="H379" s="846"/>
    </row>
    <row r="380" spans="1:8" ht="15" hidden="1" customHeight="1" x14ac:dyDescent="0.2">
      <c r="A380" s="824"/>
      <c r="B380" s="435"/>
      <c r="C380" s="435"/>
      <c r="D380" s="795"/>
      <c r="E380" s="435"/>
      <c r="F380" s="435"/>
      <c r="G380" s="435"/>
      <c r="H380" s="846"/>
    </row>
    <row r="381" spans="1:8" ht="15" hidden="1" customHeight="1" x14ac:dyDescent="0.2">
      <c r="A381" s="824"/>
      <c r="B381" s="435"/>
      <c r="C381" s="435"/>
      <c r="D381" s="795"/>
      <c r="E381" s="435"/>
      <c r="F381" s="435"/>
      <c r="G381" s="435"/>
      <c r="H381" s="846"/>
    </row>
    <row r="382" spans="1:8" ht="15" hidden="1" customHeight="1" x14ac:dyDescent="0.2">
      <c r="A382" s="824"/>
      <c r="B382" s="435"/>
      <c r="C382" s="435"/>
      <c r="D382" s="795"/>
      <c r="E382" s="435"/>
      <c r="F382" s="435"/>
      <c r="G382" s="435"/>
      <c r="H382" s="846"/>
    </row>
    <row r="383" spans="1:8" ht="15" hidden="1" customHeight="1" x14ac:dyDescent="0.2">
      <c r="A383" s="824"/>
      <c r="B383" s="435"/>
      <c r="C383" s="435"/>
      <c r="D383" s="795"/>
      <c r="E383" s="435"/>
      <c r="F383" s="435"/>
      <c r="G383" s="435"/>
      <c r="H383" s="846"/>
    </row>
    <row r="384" spans="1:8" ht="15" hidden="1" customHeight="1" x14ac:dyDescent="0.2">
      <c r="A384" s="824"/>
      <c r="B384" s="435"/>
      <c r="C384" s="435"/>
      <c r="D384" s="795"/>
      <c r="E384" s="435"/>
      <c r="F384" s="435"/>
      <c r="G384" s="435"/>
      <c r="H384" s="846"/>
    </row>
    <row r="385" spans="1:8" ht="15" hidden="1" customHeight="1" x14ac:dyDescent="0.2">
      <c r="A385" s="824"/>
      <c r="B385" s="435"/>
      <c r="C385" s="435"/>
      <c r="D385" s="795"/>
      <c r="E385" s="435"/>
      <c r="F385" s="435"/>
      <c r="G385" s="435"/>
      <c r="H385" s="846"/>
    </row>
    <row r="386" spans="1:8" ht="15" hidden="1" customHeight="1" x14ac:dyDescent="0.2">
      <c r="A386" s="824"/>
      <c r="B386" s="435"/>
      <c r="C386" s="435"/>
      <c r="D386" s="795"/>
      <c r="E386" s="435"/>
      <c r="F386" s="435"/>
      <c r="G386" s="435"/>
      <c r="H386" s="846"/>
    </row>
    <row r="387" spans="1:8" ht="15" hidden="1" customHeight="1" x14ac:dyDescent="0.2">
      <c r="A387" s="824"/>
      <c r="B387" s="435"/>
      <c r="C387" s="435"/>
      <c r="D387" s="795"/>
      <c r="E387" s="435"/>
      <c r="F387" s="435"/>
      <c r="G387" s="435"/>
      <c r="H387" s="846"/>
    </row>
    <row r="388" spans="1:8" ht="15" hidden="1" customHeight="1" x14ac:dyDescent="0.2">
      <c r="A388" s="824"/>
      <c r="B388" s="435"/>
      <c r="C388" s="435"/>
      <c r="D388" s="795"/>
      <c r="E388" s="435"/>
      <c r="F388" s="435"/>
      <c r="G388" s="435"/>
      <c r="H388" s="846"/>
    </row>
    <row r="389" spans="1:8" ht="15" hidden="1" customHeight="1" x14ac:dyDescent="0.2">
      <c r="A389" s="824"/>
      <c r="B389" s="435"/>
      <c r="C389" s="435"/>
      <c r="D389" s="795"/>
      <c r="E389" s="435"/>
      <c r="F389" s="435"/>
      <c r="G389" s="435"/>
      <c r="H389" s="846"/>
    </row>
    <row r="390" spans="1:8" ht="15" hidden="1" customHeight="1" x14ac:dyDescent="0.2">
      <c r="A390" s="824"/>
      <c r="B390" s="435"/>
      <c r="C390" s="435"/>
      <c r="D390" s="795"/>
      <c r="E390" s="435"/>
      <c r="F390" s="435"/>
      <c r="G390" s="435"/>
      <c r="H390" s="846"/>
    </row>
    <row r="391" spans="1:8" ht="15" hidden="1" customHeight="1" x14ac:dyDescent="0.2">
      <c r="A391" s="824"/>
      <c r="B391" s="435"/>
      <c r="C391" s="435"/>
      <c r="D391" s="795"/>
      <c r="E391" s="435"/>
      <c r="F391" s="435"/>
      <c r="G391" s="435"/>
      <c r="H391" s="846"/>
    </row>
    <row r="392" spans="1:8" ht="15" hidden="1" customHeight="1" x14ac:dyDescent="0.2">
      <c r="A392" s="824"/>
      <c r="B392" s="435"/>
      <c r="C392" s="435"/>
      <c r="D392" s="795"/>
      <c r="E392" s="435"/>
      <c r="F392" s="435"/>
      <c r="G392" s="435"/>
      <c r="H392" s="846"/>
    </row>
    <row r="393" spans="1:8" ht="15" hidden="1" customHeight="1" x14ac:dyDescent="0.2">
      <c r="A393" s="824"/>
      <c r="B393" s="435"/>
      <c r="C393" s="435"/>
      <c r="D393" s="795"/>
      <c r="E393" s="435"/>
      <c r="F393" s="435"/>
      <c r="G393" s="435"/>
      <c r="H393" s="846"/>
    </row>
    <row r="394" spans="1:8" ht="15" hidden="1" customHeight="1" x14ac:dyDescent="0.2">
      <c r="A394" s="824"/>
      <c r="B394" s="435"/>
      <c r="C394" s="435"/>
      <c r="D394" s="795"/>
      <c r="E394" s="435"/>
      <c r="F394" s="435"/>
      <c r="G394" s="435"/>
      <c r="H394" s="846"/>
    </row>
    <row r="395" spans="1:8" ht="15" hidden="1" customHeight="1" x14ac:dyDescent="0.2">
      <c r="A395" s="824"/>
      <c r="B395" s="435"/>
      <c r="C395" s="435"/>
      <c r="D395" s="795"/>
      <c r="E395" s="435"/>
      <c r="F395" s="435"/>
      <c r="G395" s="435"/>
      <c r="H395" s="846"/>
    </row>
    <row r="396" spans="1:8" ht="15" hidden="1" customHeight="1" x14ac:dyDescent="0.2">
      <c r="A396" s="824"/>
      <c r="B396" s="435"/>
      <c r="C396" s="435"/>
      <c r="D396" s="795"/>
      <c r="E396" s="435"/>
      <c r="F396" s="435"/>
      <c r="G396" s="435"/>
      <c r="H396" s="846"/>
    </row>
    <row r="397" spans="1:8" ht="15" hidden="1" customHeight="1" x14ac:dyDescent="0.2">
      <c r="A397" s="824"/>
      <c r="B397" s="435"/>
      <c r="C397" s="435"/>
      <c r="D397" s="795"/>
      <c r="E397" s="435"/>
      <c r="F397" s="435"/>
      <c r="G397" s="435"/>
      <c r="H397" s="846"/>
    </row>
    <row r="398" spans="1:8" ht="15" hidden="1" customHeight="1" x14ac:dyDescent="0.2">
      <c r="A398" s="824"/>
      <c r="B398" s="435"/>
      <c r="C398" s="435"/>
      <c r="D398" s="795"/>
      <c r="E398" s="435"/>
      <c r="F398" s="435"/>
      <c r="G398" s="435"/>
      <c r="H398" s="846"/>
    </row>
    <row r="399" spans="1:8" ht="15" hidden="1" customHeight="1" x14ac:dyDescent="0.2">
      <c r="A399" s="824"/>
      <c r="B399" s="435"/>
      <c r="C399" s="435"/>
      <c r="D399" s="795"/>
      <c r="E399" s="435"/>
      <c r="F399" s="435"/>
      <c r="G399" s="435"/>
      <c r="H399" s="846"/>
    </row>
    <row r="400" spans="1:8" ht="15" hidden="1" customHeight="1" x14ac:dyDescent="0.2">
      <c r="A400" s="824"/>
      <c r="B400" s="435"/>
      <c r="C400" s="435"/>
      <c r="D400" s="795"/>
      <c r="E400" s="435"/>
      <c r="F400" s="435"/>
      <c r="G400" s="435"/>
      <c r="H400" s="846"/>
    </row>
    <row r="401" spans="1:8" ht="15" hidden="1" customHeight="1" x14ac:dyDescent="0.2">
      <c r="A401" s="824"/>
      <c r="B401" s="435"/>
      <c r="C401" s="435"/>
      <c r="D401" s="795"/>
      <c r="E401" s="435"/>
      <c r="F401" s="435"/>
      <c r="G401" s="435"/>
      <c r="H401" s="846"/>
    </row>
    <row r="402" spans="1:8" ht="15" hidden="1" customHeight="1" x14ac:dyDescent="0.2">
      <c r="A402" s="824"/>
      <c r="B402" s="435"/>
      <c r="C402" s="435"/>
      <c r="D402" s="795"/>
      <c r="E402" s="435"/>
      <c r="F402" s="435"/>
      <c r="G402" s="435"/>
      <c r="H402" s="846"/>
    </row>
    <row r="403" spans="1:8" ht="15" hidden="1" customHeight="1" x14ac:dyDescent="0.2">
      <c r="A403" s="824"/>
      <c r="B403" s="435"/>
      <c r="C403" s="435"/>
      <c r="D403" s="795"/>
      <c r="E403" s="435"/>
      <c r="F403" s="435"/>
      <c r="G403" s="435"/>
      <c r="H403" s="846"/>
    </row>
    <row r="404" spans="1:8" ht="15" hidden="1" customHeight="1" x14ac:dyDescent="0.2">
      <c r="A404" s="824"/>
      <c r="B404" s="435"/>
      <c r="C404" s="435"/>
      <c r="D404" s="795"/>
      <c r="E404" s="435"/>
      <c r="F404" s="435"/>
      <c r="G404" s="435"/>
      <c r="H404" s="846"/>
    </row>
    <row r="405" spans="1:8" ht="15" hidden="1" customHeight="1" x14ac:dyDescent="0.2">
      <c r="A405" s="824"/>
      <c r="B405" s="435"/>
      <c r="C405" s="435"/>
      <c r="D405" s="795"/>
      <c r="E405" s="435"/>
      <c r="F405" s="435"/>
      <c r="G405" s="435"/>
      <c r="H405" s="846"/>
    </row>
    <row r="406" spans="1:8" ht="15" hidden="1" customHeight="1" x14ac:dyDescent="0.2">
      <c r="A406" s="824"/>
      <c r="B406" s="435"/>
      <c r="C406" s="435"/>
      <c r="D406" s="795"/>
      <c r="E406" s="435"/>
      <c r="F406" s="435"/>
      <c r="G406" s="435"/>
      <c r="H406" s="846"/>
    </row>
    <row r="407" spans="1:8" ht="15" hidden="1" customHeight="1" x14ac:dyDescent="0.2">
      <c r="A407" s="824"/>
      <c r="B407" s="435"/>
      <c r="C407" s="435"/>
      <c r="D407" s="795"/>
      <c r="E407" s="435"/>
      <c r="F407" s="435"/>
      <c r="G407" s="435"/>
      <c r="H407" s="846"/>
    </row>
    <row r="408" spans="1:8" ht="15" hidden="1" customHeight="1" x14ac:dyDescent="0.2">
      <c r="A408" s="824"/>
      <c r="B408" s="435"/>
      <c r="C408" s="435"/>
      <c r="D408" s="795"/>
      <c r="E408" s="435"/>
      <c r="F408" s="435"/>
      <c r="G408" s="435"/>
      <c r="H408" s="846"/>
    </row>
    <row r="409" spans="1:8" ht="15" hidden="1" customHeight="1" x14ac:dyDescent="0.2">
      <c r="A409" s="824"/>
      <c r="B409" s="435"/>
      <c r="C409" s="435"/>
      <c r="D409" s="795"/>
      <c r="E409" s="435"/>
      <c r="F409" s="435"/>
      <c r="G409" s="435"/>
      <c r="H409" s="846"/>
    </row>
    <row r="410" spans="1:8" ht="15" hidden="1" customHeight="1" x14ac:dyDescent="0.2">
      <c r="A410" s="824"/>
      <c r="B410" s="435"/>
      <c r="C410" s="435"/>
      <c r="D410" s="795"/>
      <c r="E410" s="435"/>
      <c r="F410" s="435"/>
      <c r="G410" s="435"/>
      <c r="H410" s="846"/>
    </row>
    <row r="411" spans="1:8" ht="15" hidden="1" customHeight="1" x14ac:dyDescent="0.2">
      <c r="A411" s="824"/>
      <c r="B411" s="435"/>
      <c r="C411" s="435"/>
      <c r="D411" s="795"/>
      <c r="E411" s="435"/>
      <c r="F411" s="435"/>
      <c r="G411" s="435"/>
      <c r="H411" s="846"/>
    </row>
    <row r="412" spans="1:8" ht="15" hidden="1" customHeight="1" x14ac:dyDescent="0.2">
      <c r="A412" s="824"/>
      <c r="B412" s="435"/>
      <c r="C412" s="435"/>
      <c r="D412" s="795"/>
      <c r="E412" s="435"/>
      <c r="F412" s="435"/>
      <c r="G412" s="435"/>
      <c r="H412" s="846"/>
    </row>
    <row r="413" spans="1:8" ht="15" hidden="1" customHeight="1" x14ac:dyDescent="0.2">
      <c r="A413" s="824"/>
      <c r="B413" s="435"/>
      <c r="C413" s="435"/>
      <c r="D413" s="795"/>
      <c r="E413" s="435"/>
      <c r="F413" s="435"/>
      <c r="G413" s="435"/>
      <c r="H413" s="846"/>
    </row>
    <row r="414" spans="1:8" ht="15" hidden="1" customHeight="1" x14ac:dyDescent="0.2">
      <c r="A414" s="824"/>
      <c r="B414" s="435"/>
      <c r="C414" s="435"/>
      <c r="D414" s="795"/>
      <c r="E414" s="435"/>
      <c r="F414" s="435"/>
      <c r="G414" s="435"/>
      <c r="H414" s="846"/>
    </row>
    <row r="415" spans="1:8" ht="15" hidden="1" customHeight="1" x14ac:dyDescent="0.2">
      <c r="A415" s="824"/>
      <c r="B415" s="435"/>
      <c r="C415" s="435"/>
      <c r="D415" s="795"/>
      <c r="E415" s="435"/>
      <c r="F415" s="435"/>
      <c r="G415" s="435"/>
      <c r="H415" s="846"/>
    </row>
    <row r="416" spans="1:8" ht="15" hidden="1" customHeight="1" x14ac:dyDescent="0.2">
      <c r="A416" s="824"/>
      <c r="B416" s="435"/>
      <c r="C416" s="435"/>
      <c r="D416" s="795"/>
      <c r="E416" s="435"/>
      <c r="F416" s="435"/>
      <c r="G416" s="435"/>
      <c r="H416" s="846"/>
    </row>
    <row r="417" spans="1:8" ht="15" hidden="1" customHeight="1" x14ac:dyDescent="0.2">
      <c r="A417" s="824"/>
      <c r="B417" s="435"/>
      <c r="C417" s="435"/>
      <c r="D417" s="795"/>
      <c r="E417" s="435"/>
      <c r="F417" s="435"/>
      <c r="G417" s="435"/>
      <c r="H417" s="846"/>
    </row>
    <row r="418" spans="1:8" ht="15" hidden="1" customHeight="1" x14ac:dyDescent="0.2">
      <c r="A418" s="824"/>
      <c r="B418" s="435"/>
      <c r="C418" s="435"/>
      <c r="D418" s="795"/>
      <c r="E418" s="435"/>
      <c r="F418" s="435"/>
      <c r="G418" s="435"/>
      <c r="H418" s="846"/>
    </row>
    <row r="419" spans="1:8" ht="15" hidden="1" customHeight="1" x14ac:dyDescent="0.2">
      <c r="A419" s="824"/>
      <c r="B419" s="435"/>
      <c r="C419" s="435"/>
      <c r="D419" s="795"/>
      <c r="E419" s="435"/>
      <c r="F419" s="435"/>
      <c r="G419" s="435"/>
      <c r="H419" s="846"/>
    </row>
    <row r="420" spans="1:8" ht="15" hidden="1" customHeight="1" x14ac:dyDescent="0.2">
      <c r="A420" s="824"/>
      <c r="B420" s="435"/>
      <c r="C420" s="435"/>
      <c r="D420" s="795"/>
      <c r="E420" s="435"/>
      <c r="F420" s="435"/>
      <c r="G420" s="435"/>
      <c r="H420" s="846"/>
    </row>
    <row r="421" spans="1:8" ht="15" hidden="1" customHeight="1" x14ac:dyDescent="0.2">
      <c r="A421" s="824"/>
      <c r="B421" s="435"/>
      <c r="C421" s="435"/>
      <c r="D421" s="795"/>
      <c r="E421" s="435"/>
      <c r="F421" s="435"/>
      <c r="G421" s="435"/>
      <c r="H421" s="846"/>
    </row>
    <row r="422" spans="1:8" ht="15" hidden="1" customHeight="1" x14ac:dyDescent="0.2">
      <c r="A422" s="824"/>
      <c r="B422" s="435"/>
      <c r="C422" s="435"/>
      <c r="D422" s="795"/>
      <c r="E422" s="435"/>
      <c r="F422" s="435"/>
      <c r="G422" s="435"/>
      <c r="H422" s="846"/>
    </row>
    <row r="423" spans="1:8" ht="15" hidden="1" customHeight="1" x14ac:dyDescent="0.2">
      <c r="A423" s="824"/>
      <c r="B423" s="435"/>
      <c r="C423" s="435"/>
      <c r="D423" s="795"/>
      <c r="E423" s="435"/>
      <c r="F423" s="435"/>
      <c r="G423" s="435"/>
      <c r="H423" s="846"/>
    </row>
    <row r="424" spans="1:8" ht="15" hidden="1" customHeight="1" x14ac:dyDescent="0.2">
      <c r="A424" s="824"/>
      <c r="B424" s="435"/>
      <c r="C424" s="435"/>
      <c r="D424" s="795"/>
      <c r="E424" s="435"/>
      <c r="F424" s="435"/>
      <c r="G424" s="435"/>
      <c r="H424" s="846"/>
    </row>
    <row r="425" spans="1:8" ht="15" hidden="1" customHeight="1" x14ac:dyDescent="0.2">
      <c r="A425" s="824"/>
      <c r="B425" s="435"/>
      <c r="C425" s="435"/>
      <c r="D425" s="795"/>
      <c r="E425" s="435"/>
      <c r="F425" s="435"/>
      <c r="G425" s="435"/>
      <c r="H425" s="846"/>
    </row>
    <row r="426" spans="1:8" ht="15" hidden="1" customHeight="1" x14ac:dyDescent="0.2">
      <c r="A426" s="824"/>
      <c r="B426" s="435"/>
      <c r="C426" s="435"/>
      <c r="D426" s="795"/>
      <c r="E426" s="435"/>
      <c r="F426" s="435"/>
      <c r="G426" s="435"/>
      <c r="H426" s="846"/>
    </row>
    <row r="427" spans="1:8" ht="15" hidden="1" customHeight="1" x14ac:dyDescent="0.2">
      <c r="A427" s="824"/>
      <c r="B427" s="435"/>
      <c r="C427" s="435"/>
      <c r="D427" s="795"/>
      <c r="E427" s="435"/>
      <c r="F427" s="435"/>
      <c r="G427" s="435"/>
      <c r="H427" s="846"/>
    </row>
    <row r="428" spans="1:8" ht="15" hidden="1" customHeight="1" x14ac:dyDescent="0.2">
      <c r="A428" s="824"/>
      <c r="B428" s="435"/>
      <c r="C428" s="435"/>
      <c r="D428" s="795"/>
      <c r="E428" s="435"/>
      <c r="F428" s="435"/>
      <c r="G428" s="435"/>
      <c r="H428" s="846"/>
    </row>
    <row r="429" spans="1:8" ht="15" hidden="1" customHeight="1" x14ac:dyDescent="0.2">
      <c r="A429" s="824"/>
      <c r="B429" s="435"/>
      <c r="C429" s="435"/>
      <c r="D429" s="795"/>
      <c r="E429" s="435"/>
      <c r="F429" s="435"/>
      <c r="G429" s="435"/>
      <c r="H429" s="846"/>
    </row>
    <row r="430" spans="1:8" ht="15" hidden="1" customHeight="1" x14ac:dyDescent="0.2">
      <c r="A430" s="824"/>
      <c r="B430" s="435"/>
      <c r="C430" s="435"/>
      <c r="D430" s="795"/>
      <c r="E430" s="435"/>
      <c r="F430" s="435"/>
      <c r="G430" s="435"/>
      <c r="H430" s="846"/>
    </row>
    <row r="431" spans="1:8" ht="15" hidden="1" customHeight="1" x14ac:dyDescent="0.2">
      <c r="A431" s="824"/>
      <c r="B431" s="435"/>
      <c r="C431" s="435"/>
      <c r="D431" s="795"/>
      <c r="E431" s="435"/>
      <c r="F431" s="435"/>
      <c r="G431" s="435"/>
      <c r="H431" s="846"/>
    </row>
    <row r="432" spans="1:8" ht="15" hidden="1" customHeight="1" x14ac:dyDescent="0.2">
      <c r="A432" s="824"/>
      <c r="B432" s="435"/>
      <c r="C432" s="435"/>
      <c r="D432" s="795"/>
      <c r="E432" s="435"/>
      <c r="F432" s="435"/>
      <c r="G432" s="435"/>
      <c r="H432" s="846"/>
    </row>
    <row r="433" spans="1:8" ht="15" hidden="1" customHeight="1" x14ac:dyDescent="0.2">
      <c r="A433" s="824"/>
      <c r="B433" s="435"/>
      <c r="C433" s="435"/>
      <c r="D433" s="795"/>
      <c r="E433" s="435"/>
      <c r="F433" s="435"/>
      <c r="G433" s="435"/>
      <c r="H433" s="846"/>
    </row>
    <row r="434" spans="1:8" ht="15" hidden="1" customHeight="1" x14ac:dyDescent="0.2">
      <c r="A434" s="824"/>
      <c r="B434" s="435"/>
      <c r="C434" s="435"/>
      <c r="D434" s="795"/>
      <c r="E434" s="435"/>
      <c r="F434" s="435"/>
      <c r="G434" s="435"/>
      <c r="H434" s="846"/>
    </row>
    <row r="435" spans="1:8" ht="15" hidden="1" customHeight="1" x14ac:dyDescent="0.2">
      <c r="A435" s="824"/>
      <c r="B435" s="435"/>
      <c r="C435" s="435"/>
      <c r="D435" s="795"/>
      <c r="E435" s="435"/>
      <c r="F435" s="435"/>
      <c r="G435" s="435"/>
      <c r="H435" s="846"/>
    </row>
    <row r="436" spans="1:8" ht="15" hidden="1" customHeight="1" x14ac:dyDescent="0.2">
      <c r="A436" s="824"/>
      <c r="B436" s="435"/>
      <c r="C436" s="435"/>
      <c r="D436" s="795"/>
      <c r="E436" s="435"/>
      <c r="F436" s="435"/>
      <c r="G436" s="435"/>
      <c r="H436" s="846"/>
    </row>
    <row r="437" spans="1:8" ht="15" hidden="1" customHeight="1" x14ac:dyDescent="0.2">
      <c r="A437" s="824"/>
      <c r="B437" s="435"/>
      <c r="C437" s="435"/>
      <c r="D437" s="795"/>
      <c r="E437" s="435"/>
      <c r="F437" s="435"/>
      <c r="G437" s="435"/>
      <c r="H437" s="846"/>
    </row>
    <row r="438" spans="1:8" ht="15" hidden="1" customHeight="1" x14ac:dyDescent="0.2">
      <c r="A438" s="824"/>
      <c r="B438" s="435"/>
      <c r="C438" s="435"/>
      <c r="D438" s="795"/>
      <c r="E438" s="435"/>
      <c r="F438" s="435"/>
      <c r="G438" s="435"/>
      <c r="H438" s="846"/>
    </row>
    <row r="439" spans="1:8" ht="15" hidden="1" customHeight="1" x14ac:dyDescent="0.2">
      <c r="A439" s="824"/>
      <c r="B439" s="435"/>
      <c r="C439" s="435"/>
      <c r="D439" s="795"/>
      <c r="E439" s="435"/>
      <c r="F439" s="435"/>
      <c r="G439" s="435"/>
      <c r="H439" s="846"/>
    </row>
    <row r="440" spans="1:8" ht="15" hidden="1" customHeight="1" x14ac:dyDescent="0.2">
      <c r="A440" s="824"/>
      <c r="B440" s="435"/>
      <c r="C440" s="435"/>
      <c r="D440" s="795"/>
      <c r="E440" s="435"/>
      <c r="F440" s="435"/>
      <c r="G440" s="435"/>
      <c r="H440" s="846"/>
    </row>
    <row r="441" spans="1:8" ht="15" hidden="1" customHeight="1" x14ac:dyDescent="0.2">
      <c r="A441" s="824"/>
      <c r="B441" s="435"/>
      <c r="C441" s="435"/>
      <c r="D441" s="795"/>
      <c r="E441" s="435"/>
      <c r="F441" s="435"/>
      <c r="G441" s="435"/>
      <c r="H441" s="846"/>
    </row>
    <row r="442" spans="1:8" ht="15" hidden="1" customHeight="1" x14ac:dyDescent="0.2">
      <c r="A442" s="824"/>
      <c r="B442" s="435"/>
      <c r="C442" s="435"/>
      <c r="D442" s="795"/>
      <c r="E442" s="435"/>
      <c r="F442" s="435"/>
      <c r="G442" s="435"/>
      <c r="H442" s="846"/>
    </row>
    <row r="443" spans="1:8" ht="15" hidden="1" customHeight="1" x14ac:dyDescent="0.2">
      <c r="A443" s="824"/>
      <c r="B443" s="435"/>
      <c r="C443" s="435"/>
      <c r="D443" s="795"/>
      <c r="E443" s="435"/>
      <c r="F443" s="435"/>
      <c r="G443" s="435"/>
      <c r="H443" s="846"/>
    </row>
    <row r="444" spans="1:8" ht="15" hidden="1" customHeight="1" x14ac:dyDescent="0.2">
      <c r="A444" s="824"/>
      <c r="B444" s="435"/>
      <c r="C444" s="435"/>
      <c r="D444" s="795"/>
      <c r="E444" s="435"/>
      <c r="F444" s="435"/>
      <c r="G444" s="435"/>
      <c r="H444" s="846"/>
    </row>
    <row r="445" spans="1:8" ht="15" hidden="1" customHeight="1" x14ac:dyDescent="0.2">
      <c r="A445" s="824"/>
      <c r="B445" s="435"/>
      <c r="C445" s="435"/>
      <c r="D445" s="795"/>
      <c r="E445" s="435"/>
      <c r="F445" s="435"/>
      <c r="G445" s="435"/>
      <c r="H445" s="846"/>
    </row>
    <row r="446" spans="1:8" ht="15" hidden="1" customHeight="1" x14ac:dyDescent="0.2">
      <c r="A446" s="824"/>
      <c r="B446" s="435"/>
      <c r="C446" s="435"/>
      <c r="D446" s="795"/>
      <c r="E446" s="435"/>
      <c r="F446" s="435"/>
      <c r="G446" s="435"/>
      <c r="H446" s="846"/>
    </row>
    <row r="447" spans="1:8" ht="15" hidden="1" customHeight="1" x14ac:dyDescent="0.2">
      <c r="A447" s="824"/>
      <c r="B447" s="435"/>
      <c r="C447" s="435"/>
      <c r="D447" s="795"/>
      <c r="E447" s="435"/>
      <c r="F447" s="435"/>
      <c r="G447" s="435"/>
      <c r="H447" s="846"/>
    </row>
    <row r="448" spans="1:8" ht="15" hidden="1" customHeight="1" x14ac:dyDescent="0.2">
      <c r="A448" s="824"/>
      <c r="B448" s="435"/>
      <c r="C448" s="435"/>
      <c r="D448" s="795"/>
      <c r="E448" s="435"/>
      <c r="F448" s="435"/>
      <c r="G448" s="435"/>
      <c r="H448" s="846"/>
    </row>
    <row r="449" spans="1:8" ht="15" hidden="1" customHeight="1" x14ac:dyDescent="0.2">
      <c r="A449" s="824"/>
      <c r="B449" s="435"/>
      <c r="C449" s="435"/>
      <c r="D449" s="795"/>
      <c r="E449" s="435"/>
      <c r="F449" s="435"/>
      <c r="G449" s="435"/>
      <c r="H449" s="846"/>
    </row>
    <row r="450" spans="1:8" ht="15" hidden="1" customHeight="1" x14ac:dyDescent="0.2">
      <c r="A450" s="824"/>
      <c r="B450" s="435"/>
      <c r="C450" s="435"/>
      <c r="D450" s="795"/>
      <c r="E450" s="435"/>
      <c r="F450" s="435"/>
      <c r="G450" s="435"/>
      <c r="H450" s="846"/>
    </row>
    <row r="451" spans="1:8" ht="15" hidden="1" customHeight="1" x14ac:dyDescent="0.2">
      <c r="A451" s="824"/>
      <c r="B451" s="435"/>
      <c r="C451" s="435"/>
      <c r="D451" s="795"/>
      <c r="E451" s="435"/>
      <c r="F451" s="435"/>
      <c r="G451" s="435"/>
      <c r="H451" s="846"/>
    </row>
    <row r="452" spans="1:8" ht="15" hidden="1" customHeight="1" x14ac:dyDescent="0.2">
      <c r="A452" s="824"/>
      <c r="B452" s="435"/>
      <c r="C452" s="435"/>
      <c r="D452" s="795"/>
      <c r="E452" s="435"/>
      <c r="F452" s="435"/>
      <c r="G452" s="435"/>
      <c r="H452" s="846"/>
    </row>
    <row r="453" spans="1:8" ht="15" hidden="1" customHeight="1" x14ac:dyDescent="0.2">
      <c r="A453" s="824"/>
      <c r="B453" s="435"/>
      <c r="C453" s="435"/>
      <c r="D453" s="795"/>
      <c r="E453" s="435"/>
      <c r="F453" s="435"/>
      <c r="G453" s="435"/>
      <c r="H453" s="846"/>
    </row>
    <row r="454" spans="1:8" ht="15" hidden="1" customHeight="1" x14ac:dyDescent="0.2">
      <c r="A454" s="824"/>
      <c r="B454" s="435"/>
      <c r="C454" s="435"/>
      <c r="D454" s="795"/>
      <c r="E454" s="435"/>
      <c r="F454" s="435"/>
      <c r="G454" s="435"/>
      <c r="H454" s="846"/>
    </row>
    <row r="455" spans="1:8" ht="15" hidden="1" customHeight="1" x14ac:dyDescent="0.2">
      <c r="A455" s="824"/>
      <c r="B455" s="435"/>
      <c r="C455" s="435"/>
      <c r="D455" s="795"/>
      <c r="E455" s="435"/>
      <c r="F455" s="435"/>
      <c r="G455" s="435"/>
      <c r="H455" s="846"/>
    </row>
    <row r="456" spans="1:8" ht="15" hidden="1" customHeight="1" x14ac:dyDescent="0.2">
      <c r="A456" s="824"/>
      <c r="B456" s="435"/>
      <c r="C456" s="435"/>
      <c r="D456" s="795"/>
      <c r="E456" s="435"/>
      <c r="F456" s="435"/>
      <c r="G456" s="435"/>
      <c r="H456" s="846"/>
    </row>
    <row r="457" spans="1:8" ht="15" hidden="1" customHeight="1" x14ac:dyDescent="0.2">
      <c r="A457" s="824"/>
      <c r="B457" s="435"/>
      <c r="C457" s="435"/>
      <c r="D457" s="795"/>
      <c r="E457" s="435"/>
      <c r="F457" s="435"/>
      <c r="G457" s="435"/>
      <c r="H457" s="846"/>
    </row>
    <row r="458" spans="1:8" ht="15" hidden="1" customHeight="1" x14ac:dyDescent="0.2">
      <c r="A458" s="824"/>
      <c r="B458" s="435"/>
      <c r="C458" s="435"/>
      <c r="D458" s="795"/>
      <c r="E458" s="435"/>
      <c r="F458" s="435"/>
      <c r="G458" s="435"/>
      <c r="H458" s="846"/>
    </row>
    <row r="459" spans="1:8" ht="15" hidden="1" customHeight="1" x14ac:dyDescent="0.2">
      <c r="A459" s="824"/>
      <c r="B459" s="435"/>
      <c r="C459" s="435"/>
      <c r="D459" s="795"/>
      <c r="E459" s="435"/>
      <c r="F459" s="435"/>
      <c r="G459" s="435"/>
      <c r="H459" s="846"/>
    </row>
    <row r="460" spans="1:8" ht="15" hidden="1" customHeight="1" x14ac:dyDescent="0.2">
      <c r="A460" s="824"/>
      <c r="B460" s="435"/>
      <c r="C460" s="435"/>
      <c r="D460" s="795"/>
      <c r="E460" s="435"/>
      <c r="F460" s="435"/>
      <c r="G460" s="435"/>
      <c r="H460" s="846"/>
    </row>
    <row r="461" spans="1:8" ht="15" hidden="1" customHeight="1" x14ac:dyDescent="0.2">
      <c r="A461" s="824"/>
      <c r="B461" s="435"/>
      <c r="C461" s="435"/>
      <c r="D461" s="795"/>
      <c r="E461" s="435"/>
      <c r="F461" s="435"/>
      <c r="G461" s="435"/>
      <c r="H461" s="846"/>
    </row>
    <row r="462" spans="1:8" ht="15" hidden="1" customHeight="1" x14ac:dyDescent="0.2">
      <c r="A462" s="824"/>
      <c r="B462" s="435"/>
      <c r="C462" s="435"/>
      <c r="D462" s="795"/>
      <c r="E462" s="435"/>
      <c r="F462" s="435"/>
      <c r="G462" s="435"/>
      <c r="H462" s="846"/>
    </row>
    <row r="463" spans="1:8" ht="15" hidden="1" customHeight="1" x14ac:dyDescent="0.2">
      <c r="A463" s="824"/>
      <c r="B463" s="435"/>
      <c r="C463" s="435"/>
      <c r="D463" s="795"/>
      <c r="E463" s="435"/>
      <c r="F463" s="435"/>
      <c r="G463" s="435"/>
      <c r="H463" s="846"/>
    </row>
    <row r="464" spans="1:8" ht="15" hidden="1" customHeight="1" x14ac:dyDescent="0.2">
      <c r="A464" s="824"/>
      <c r="B464" s="435"/>
      <c r="C464" s="435"/>
      <c r="D464" s="795"/>
      <c r="E464" s="435"/>
      <c r="F464" s="435"/>
      <c r="G464" s="435"/>
      <c r="H464" s="846"/>
    </row>
    <row r="465" spans="1:8" ht="15" hidden="1" customHeight="1" x14ac:dyDescent="0.2">
      <c r="A465" s="824"/>
      <c r="B465" s="435"/>
      <c r="C465" s="435"/>
      <c r="D465" s="795"/>
      <c r="E465" s="435"/>
      <c r="F465" s="435"/>
      <c r="G465" s="435"/>
      <c r="H465" s="846"/>
    </row>
    <row r="466" spans="1:8" ht="15" hidden="1" customHeight="1" x14ac:dyDescent="0.2">
      <c r="A466" s="824"/>
      <c r="B466" s="435"/>
      <c r="C466" s="435"/>
      <c r="D466" s="795"/>
      <c r="E466" s="435"/>
      <c r="F466" s="435"/>
      <c r="G466" s="435"/>
      <c r="H466" s="846"/>
    </row>
    <row r="467" spans="1:8" ht="15" hidden="1" customHeight="1" x14ac:dyDescent="0.2">
      <c r="A467" s="824"/>
      <c r="B467" s="435"/>
      <c r="C467" s="435"/>
      <c r="D467" s="795"/>
      <c r="E467" s="435"/>
      <c r="F467" s="435"/>
      <c r="G467" s="435"/>
      <c r="H467" s="846"/>
    </row>
    <row r="468" spans="1:8" ht="15" hidden="1" customHeight="1" x14ac:dyDescent="0.2">
      <c r="A468" s="824"/>
      <c r="B468" s="435"/>
      <c r="C468" s="435"/>
      <c r="D468" s="795"/>
      <c r="E468" s="435"/>
      <c r="F468" s="435"/>
      <c r="G468" s="435"/>
      <c r="H468" s="846"/>
    </row>
    <row r="469" spans="1:8" ht="15" hidden="1" customHeight="1" x14ac:dyDescent="0.2">
      <c r="A469" s="824"/>
      <c r="B469" s="435"/>
      <c r="C469" s="435"/>
      <c r="D469" s="795"/>
      <c r="E469" s="435"/>
      <c r="F469" s="435"/>
      <c r="G469" s="435"/>
      <c r="H469" s="846"/>
    </row>
    <row r="470" spans="1:8" ht="15" hidden="1" customHeight="1" x14ac:dyDescent="0.2">
      <c r="A470" s="824"/>
      <c r="B470" s="435"/>
      <c r="C470" s="435"/>
      <c r="D470" s="795"/>
      <c r="E470" s="435"/>
      <c r="F470" s="435"/>
      <c r="G470" s="435"/>
      <c r="H470" s="846"/>
    </row>
    <row r="471" spans="1:8" ht="15" hidden="1" customHeight="1" x14ac:dyDescent="0.2">
      <c r="A471" s="824"/>
      <c r="B471" s="435"/>
      <c r="C471" s="435"/>
      <c r="D471" s="795"/>
      <c r="E471" s="435"/>
      <c r="F471" s="435"/>
      <c r="G471" s="435"/>
      <c r="H471" s="846"/>
    </row>
    <row r="472" spans="1:8" ht="15" hidden="1" customHeight="1" x14ac:dyDescent="0.2">
      <c r="A472" s="824"/>
      <c r="B472" s="435"/>
      <c r="C472" s="435"/>
      <c r="D472" s="795"/>
      <c r="E472" s="435"/>
      <c r="F472" s="435"/>
      <c r="G472" s="435"/>
      <c r="H472" s="846"/>
    </row>
    <row r="473" spans="1:8" ht="15" hidden="1" customHeight="1" x14ac:dyDescent="0.2">
      <c r="A473" s="824"/>
      <c r="B473" s="435"/>
      <c r="C473" s="435"/>
      <c r="D473" s="795"/>
      <c r="E473" s="435"/>
      <c r="F473" s="435"/>
      <c r="G473" s="435"/>
      <c r="H473" s="846"/>
    </row>
    <row r="474" spans="1:8" ht="15" hidden="1" customHeight="1" x14ac:dyDescent="0.2">
      <c r="A474" s="824"/>
      <c r="B474" s="435"/>
      <c r="C474" s="435"/>
      <c r="D474" s="795"/>
      <c r="E474" s="435"/>
      <c r="F474" s="435"/>
      <c r="G474" s="435"/>
      <c r="H474" s="846"/>
    </row>
    <row r="475" spans="1:8" ht="15" hidden="1" customHeight="1" x14ac:dyDescent="0.2">
      <c r="A475" s="824"/>
      <c r="B475" s="435"/>
      <c r="C475" s="435"/>
      <c r="D475" s="795"/>
      <c r="E475" s="435"/>
      <c r="F475" s="435"/>
      <c r="G475" s="435"/>
      <c r="H475" s="846"/>
    </row>
    <row r="476" spans="1:8" ht="15" hidden="1" customHeight="1" x14ac:dyDescent="0.2">
      <c r="A476" s="824"/>
      <c r="B476" s="435"/>
      <c r="C476" s="435"/>
      <c r="D476" s="795"/>
      <c r="E476" s="435"/>
      <c r="F476" s="435"/>
      <c r="G476" s="435"/>
      <c r="H476" s="846"/>
    </row>
    <row r="477" spans="1:8" ht="15" hidden="1" customHeight="1" x14ac:dyDescent="0.2">
      <c r="A477" s="824"/>
      <c r="B477" s="435"/>
      <c r="C477" s="435"/>
      <c r="D477" s="795"/>
      <c r="E477" s="435"/>
      <c r="F477" s="435"/>
      <c r="G477" s="435"/>
      <c r="H477" s="846"/>
    </row>
    <row r="478" spans="1:8" ht="15" hidden="1" customHeight="1" x14ac:dyDescent="0.2">
      <c r="A478" s="824"/>
      <c r="B478" s="435"/>
      <c r="C478" s="435"/>
      <c r="D478" s="795"/>
      <c r="E478" s="435"/>
      <c r="F478" s="435"/>
      <c r="G478" s="435"/>
      <c r="H478" s="846"/>
    </row>
    <row r="479" spans="1:8" ht="15" hidden="1" customHeight="1" x14ac:dyDescent="0.2">
      <c r="A479" s="824"/>
      <c r="B479" s="435"/>
      <c r="C479" s="435"/>
      <c r="D479" s="795"/>
      <c r="E479" s="435"/>
      <c r="F479" s="435"/>
      <c r="G479" s="435"/>
      <c r="H479" s="846"/>
    </row>
    <row r="480" spans="1:8" ht="15" hidden="1" customHeight="1" x14ac:dyDescent="0.2">
      <c r="A480" s="824"/>
      <c r="B480" s="435"/>
      <c r="C480" s="435"/>
      <c r="D480" s="795"/>
      <c r="E480" s="435"/>
      <c r="F480" s="435"/>
      <c r="G480" s="435"/>
      <c r="H480" s="846"/>
    </row>
    <row r="481" spans="1:8" ht="15" hidden="1" customHeight="1" x14ac:dyDescent="0.2">
      <c r="A481" s="824"/>
      <c r="B481" s="435"/>
      <c r="C481" s="435"/>
      <c r="D481" s="795"/>
      <c r="E481" s="435"/>
      <c r="F481" s="435"/>
      <c r="G481" s="435"/>
      <c r="H481" s="846"/>
    </row>
    <row r="482" spans="1:8" ht="15" hidden="1" customHeight="1" x14ac:dyDescent="0.2">
      <c r="A482" s="824"/>
      <c r="B482" s="435"/>
      <c r="C482" s="435"/>
      <c r="D482" s="795"/>
      <c r="E482" s="435"/>
      <c r="F482" s="435"/>
      <c r="G482" s="435"/>
      <c r="H482" s="846"/>
    </row>
    <row r="483" spans="1:8" ht="15" hidden="1" customHeight="1" x14ac:dyDescent="0.2">
      <c r="A483" s="824"/>
      <c r="B483" s="435"/>
      <c r="C483" s="435"/>
      <c r="D483" s="795"/>
      <c r="E483" s="435"/>
      <c r="F483" s="435"/>
      <c r="G483" s="435"/>
      <c r="H483" s="846"/>
    </row>
    <row r="484" spans="1:8" ht="15" hidden="1" customHeight="1" x14ac:dyDescent="0.2">
      <c r="A484" s="824"/>
      <c r="B484" s="435"/>
      <c r="C484" s="435"/>
      <c r="D484" s="795"/>
      <c r="E484" s="435"/>
      <c r="F484" s="435"/>
      <c r="G484" s="435"/>
      <c r="H484" s="846"/>
    </row>
    <row r="485" spans="1:8" ht="15" hidden="1" customHeight="1" x14ac:dyDescent="0.2">
      <c r="A485" s="824"/>
      <c r="B485" s="435"/>
      <c r="C485" s="435"/>
      <c r="D485" s="795"/>
      <c r="E485" s="435"/>
      <c r="F485" s="435"/>
      <c r="G485" s="435"/>
      <c r="H485" s="846"/>
    </row>
    <row r="486" spans="1:8" ht="15" hidden="1" customHeight="1" x14ac:dyDescent="0.2">
      <c r="A486" s="824"/>
      <c r="B486" s="435"/>
      <c r="C486" s="435"/>
      <c r="D486" s="795"/>
      <c r="E486" s="435"/>
      <c r="F486" s="435"/>
      <c r="G486" s="435"/>
      <c r="H486" s="846"/>
    </row>
    <row r="487" spans="1:8" ht="15" hidden="1" customHeight="1" x14ac:dyDescent="0.2">
      <c r="A487" s="824"/>
      <c r="B487" s="435"/>
      <c r="C487" s="435"/>
      <c r="D487" s="795"/>
      <c r="E487" s="435"/>
      <c r="F487" s="435"/>
      <c r="G487" s="435"/>
      <c r="H487" s="846"/>
    </row>
    <row r="488" spans="1:8" ht="15" hidden="1" customHeight="1" x14ac:dyDescent="0.2">
      <c r="A488" s="824"/>
      <c r="B488" s="435"/>
      <c r="C488" s="435"/>
      <c r="D488" s="795"/>
      <c r="E488" s="435"/>
      <c r="F488" s="435"/>
      <c r="G488" s="435"/>
      <c r="H488" s="846"/>
    </row>
    <row r="489" spans="1:8" ht="15" hidden="1" customHeight="1" x14ac:dyDescent="0.2">
      <c r="A489" s="824"/>
      <c r="B489" s="435"/>
      <c r="C489" s="435"/>
      <c r="D489" s="795"/>
      <c r="E489" s="435"/>
      <c r="F489" s="435"/>
      <c r="G489" s="435"/>
      <c r="H489" s="846"/>
    </row>
    <row r="490" spans="1:8" ht="15" hidden="1" customHeight="1" x14ac:dyDescent="0.2">
      <c r="A490" s="824"/>
      <c r="B490" s="435"/>
      <c r="C490" s="435"/>
      <c r="D490" s="795"/>
      <c r="E490" s="435"/>
      <c r="F490" s="435"/>
      <c r="G490" s="435"/>
      <c r="H490" s="846"/>
    </row>
    <row r="491" spans="1:8" ht="15" hidden="1" customHeight="1" x14ac:dyDescent="0.2">
      <c r="A491" s="824"/>
      <c r="B491" s="435"/>
      <c r="C491" s="435"/>
      <c r="D491" s="795"/>
      <c r="E491" s="435"/>
      <c r="F491" s="435"/>
      <c r="G491" s="435"/>
      <c r="H491" s="846"/>
    </row>
    <row r="492" spans="1:8" ht="15" hidden="1" customHeight="1" x14ac:dyDescent="0.2">
      <c r="A492" s="824"/>
      <c r="B492" s="435"/>
      <c r="C492" s="435"/>
      <c r="D492" s="795"/>
      <c r="E492" s="435"/>
      <c r="F492" s="435"/>
      <c r="G492" s="435"/>
      <c r="H492" s="846"/>
    </row>
    <row r="493" spans="1:8" ht="15" hidden="1" customHeight="1" x14ac:dyDescent="0.2">
      <c r="A493" s="824"/>
      <c r="B493" s="435"/>
      <c r="C493" s="435"/>
      <c r="D493" s="795"/>
      <c r="E493" s="435"/>
      <c r="F493" s="435"/>
      <c r="G493" s="435"/>
      <c r="H493" s="846"/>
    </row>
    <row r="494" spans="1:8" ht="15" hidden="1" customHeight="1" x14ac:dyDescent="0.2">
      <c r="A494" s="824"/>
      <c r="B494" s="435"/>
      <c r="C494" s="435"/>
      <c r="D494" s="795"/>
      <c r="E494" s="435"/>
      <c r="F494" s="435"/>
      <c r="G494" s="435"/>
      <c r="H494" s="846"/>
    </row>
    <row r="495" spans="1:8" ht="15" hidden="1" customHeight="1" x14ac:dyDescent="0.2">
      <c r="A495" s="824"/>
      <c r="B495" s="435"/>
      <c r="C495" s="435"/>
      <c r="D495" s="795"/>
      <c r="E495" s="435"/>
      <c r="F495" s="435"/>
      <c r="G495" s="435"/>
      <c r="H495" s="846"/>
    </row>
    <row r="496" spans="1:8" ht="15" hidden="1" customHeight="1" x14ac:dyDescent="0.2">
      <c r="A496" s="824"/>
      <c r="B496" s="435"/>
      <c r="C496" s="435"/>
      <c r="D496" s="795"/>
      <c r="E496" s="435"/>
      <c r="F496" s="435"/>
      <c r="G496" s="435"/>
      <c r="H496" s="846"/>
    </row>
    <row r="497" spans="1:8" ht="15" hidden="1" customHeight="1" x14ac:dyDescent="0.2">
      <c r="A497" s="824"/>
      <c r="B497" s="435"/>
      <c r="C497" s="435"/>
      <c r="D497" s="795"/>
      <c r="E497" s="435"/>
      <c r="F497" s="435"/>
      <c r="G497" s="435"/>
      <c r="H497" s="846"/>
    </row>
    <row r="498" spans="1:8" ht="15" hidden="1" customHeight="1" x14ac:dyDescent="0.2">
      <c r="A498" s="824"/>
      <c r="B498" s="435"/>
      <c r="C498" s="435"/>
      <c r="D498" s="795"/>
      <c r="E498" s="435"/>
      <c r="F498" s="435"/>
      <c r="G498" s="435"/>
      <c r="H498" s="846"/>
    </row>
    <row r="499" spans="1:8" ht="15" hidden="1" customHeight="1" x14ac:dyDescent="0.2">
      <c r="A499" s="824"/>
      <c r="B499" s="435"/>
      <c r="C499" s="435"/>
      <c r="D499" s="795"/>
      <c r="E499" s="435"/>
      <c r="F499" s="435"/>
      <c r="G499" s="435"/>
      <c r="H499" s="846"/>
    </row>
    <row r="500" spans="1:8" ht="15" hidden="1" customHeight="1" x14ac:dyDescent="0.2">
      <c r="A500" s="824"/>
      <c r="B500" s="435"/>
      <c r="C500" s="435"/>
      <c r="D500" s="795"/>
      <c r="E500" s="435"/>
      <c r="F500" s="435"/>
      <c r="G500" s="435"/>
      <c r="H500" s="846"/>
    </row>
    <row r="501" spans="1:8" ht="15" hidden="1" customHeight="1" x14ac:dyDescent="0.2">
      <c r="A501" s="824"/>
      <c r="B501" s="435"/>
      <c r="C501" s="435"/>
      <c r="D501" s="795"/>
      <c r="E501" s="435"/>
      <c r="F501" s="435"/>
      <c r="G501" s="435"/>
      <c r="H501" s="846"/>
    </row>
    <row r="502" spans="1:8" ht="15" hidden="1" customHeight="1" x14ac:dyDescent="0.2">
      <c r="A502" s="824"/>
      <c r="B502" s="435"/>
      <c r="C502" s="435"/>
      <c r="D502" s="795"/>
      <c r="E502" s="435"/>
      <c r="F502" s="435"/>
      <c r="G502" s="435"/>
      <c r="H502" s="846"/>
    </row>
    <row r="503" spans="1:8" ht="15" hidden="1" customHeight="1" x14ac:dyDescent="0.2">
      <c r="A503" s="824"/>
      <c r="B503" s="435"/>
      <c r="C503" s="435"/>
      <c r="D503" s="795"/>
      <c r="E503" s="435"/>
      <c r="F503" s="435"/>
      <c r="G503" s="435"/>
      <c r="H503" s="846"/>
    </row>
    <row r="504" spans="1:8" ht="15" hidden="1" customHeight="1" x14ac:dyDescent="0.2">
      <c r="A504" s="824"/>
      <c r="B504" s="435"/>
      <c r="C504" s="435"/>
      <c r="D504" s="795"/>
      <c r="E504" s="435"/>
      <c r="F504" s="435"/>
      <c r="G504" s="435"/>
      <c r="H504" s="846"/>
    </row>
    <row r="505" spans="1:8" ht="15" hidden="1" customHeight="1" x14ac:dyDescent="0.2">
      <c r="A505" s="824"/>
      <c r="B505" s="435"/>
      <c r="C505" s="435"/>
      <c r="D505" s="795"/>
      <c r="E505" s="435"/>
      <c r="F505" s="435"/>
      <c r="G505" s="435"/>
      <c r="H505" s="846"/>
    </row>
    <row r="506" spans="1:8" ht="15" hidden="1" customHeight="1" x14ac:dyDescent="0.2">
      <c r="A506" s="824"/>
      <c r="B506" s="435"/>
      <c r="C506" s="435"/>
      <c r="D506" s="795"/>
      <c r="E506" s="435"/>
      <c r="F506" s="435"/>
      <c r="G506" s="435"/>
      <c r="H506" s="846"/>
    </row>
    <row r="507" spans="1:8" ht="15" hidden="1" customHeight="1" x14ac:dyDescent="0.2">
      <c r="A507" s="824"/>
      <c r="B507" s="435"/>
      <c r="C507" s="435"/>
      <c r="D507" s="795"/>
      <c r="E507" s="435"/>
      <c r="F507" s="435"/>
      <c r="G507" s="435"/>
      <c r="H507" s="846"/>
    </row>
    <row r="508" spans="1:8" ht="15" hidden="1" customHeight="1" x14ac:dyDescent="0.2">
      <c r="A508" s="824"/>
      <c r="B508" s="435"/>
      <c r="C508" s="435"/>
      <c r="D508" s="795"/>
      <c r="E508" s="435"/>
      <c r="F508" s="435"/>
      <c r="G508" s="435"/>
      <c r="H508" s="846"/>
    </row>
    <row r="509" spans="1:8" ht="15" hidden="1" customHeight="1" x14ac:dyDescent="0.2">
      <c r="A509" s="824"/>
      <c r="B509" s="435"/>
      <c r="C509" s="435"/>
      <c r="D509" s="795"/>
      <c r="E509" s="435"/>
      <c r="F509" s="435"/>
      <c r="G509" s="435"/>
      <c r="H509" s="846"/>
    </row>
    <row r="510" spans="1:8" ht="15" hidden="1" customHeight="1" x14ac:dyDescent="0.2">
      <c r="A510" s="824"/>
      <c r="B510" s="435"/>
      <c r="C510" s="435"/>
      <c r="D510" s="795"/>
      <c r="E510" s="435"/>
      <c r="F510" s="435"/>
      <c r="G510" s="435"/>
      <c r="H510" s="846"/>
    </row>
    <row r="511" spans="1:8" ht="15" hidden="1" customHeight="1" x14ac:dyDescent="0.2">
      <c r="A511" s="824"/>
      <c r="B511" s="435"/>
      <c r="C511" s="435"/>
      <c r="D511" s="795"/>
      <c r="E511" s="435"/>
      <c r="F511" s="435"/>
      <c r="G511" s="435"/>
      <c r="H511" s="846"/>
    </row>
    <row r="512" spans="1:8" ht="15" hidden="1" customHeight="1" x14ac:dyDescent="0.2">
      <c r="A512" s="824"/>
      <c r="B512" s="435"/>
      <c r="C512" s="435"/>
      <c r="D512" s="795"/>
      <c r="E512" s="435"/>
      <c r="F512" s="435"/>
      <c r="G512" s="435"/>
      <c r="H512" s="846"/>
    </row>
    <row r="513" spans="1:8" ht="15" hidden="1" customHeight="1" x14ac:dyDescent="0.2">
      <c r="A513" s="824"/>
      <c r="B513" s="435"/>
      <c r="C513" s="435"/>
      <c r="D513" s="795"/>
      <c r="E513" s="435"/>
      <c r="F513" s="435"/>
      <c r="G513" s="435"/>
      <c r="H513" s="846"/>
    </row>
    <row r="514" spans="1:8" ht="15" hidden="1" customHeight="1" x14ac:dyDescent="0.2">
      <c r="A514" s="824"/>
      <c r="B514" s="435"/>
      <c r="C514" s="435"/>
      <c r="D514" s="795"/>
      <c r="E514" s="435"/>
      <c r="F514" s="435"/>
      <c r="G514" s="435"/>
      <c r="H514" s="846"/>
    </row>
    <row r="515" spans="1:8" ht="15" hidden="1" customHeight="1" x14ac:dyDescent="0.2">
      <c r="A515" s="824"/>
      <c r="B515" s="435"/>
      <c r="C515" s="435"/>
      <c r="D515" s="795"/>
      <c r="E515" s="435"/>
      <c r="F515" s="435"/>
      <c r="G515" s="435"/>
      <c r="H515" s="846"/>
    </row>
    <row r="516" spans="1:8" ht="15" hidden="1" customHeight="1" x14ac:dyDescent="0.2">
      <c r="A516" s="824"/>
      <c r="B516" s="435"/>
      <c r="C516" s="435"/>
      <c r="D516" s="795"/>
      <c r="E516" s="435"/>
      <c r="F516" s="435"/>
      <c r="G516" s="435"/>
      <c r="H516" s="846"/>
    </row>
    <row r="517" spans="1:8" ht="15" hidden="1" customHeight="1" x14ac:dyDescent="0.2">
      <c r="A517" s="824"/>
      <c r="B517" s="435"/>
      <c r="C517" s="435"/>
      <c r="D517" s="795"/>
      <c r="E517" s="435"/>
      <c r="F517" s="435"/>
      <c r="G517" s="435"/>
      <c r="H517" s="846"/>
    </row>
    <row r="518" spans="1:8" ht="15" hidden="1" customHeight="1" x14ac:dyDescent="0.2">
      <c r="A518" s="824"/>
      <c r="B518" s="435"/>
      <c r="C518" s="435"/>
      <c r="D518" s="795"/>
      <c r="E518" s="435"/>
      <c r="F518" s="435"/>
      <c r="G518" s="435"/>
      <c r="H518" s="846"/>
    </row>
    <row r="519" spans="1:8" ht="15" hidden="1" customHeight="1" x14ac:dyDescent="0.2">
      <c r="A519" s="824"/>
      <c r="B519" s="435"/>
      <c r="C519" s="435"/>
      <c r="D519" s="795"/>
      <c r="E519" s="435"/>
      <c r="F519" s="435"/>
      <c r="G519" s="435"/>
      <c r="H519" s="846"/>
    </row>
    <row r="520" spans="1:8" ht="15" hidden="1" customHeight="1" x14ac:dyDescent="0.2">
      <c r="A520" s="824"/>
      <c r="B520" s="435"/>
      <c r="C520" s="435"/>
      <c r="D520" s="795"/>
      <c r="E520" s="435"/>
      <c r="F520" s="435"/>
      <c r="G520" s="435"/>
      <c r="H520" s="846"/>
    </row>
    <row r="521" spans="1:8" ht="15" hidden="1" customHeight="1" x14ac:dyDescent="0.2">
      <c r="A521" s="824"/>
      <c r="B521" s="435"/>
      <c r="C521" s="435"/>
      <c r="D521" s="795"/>
      <c r="E521" s="435"/>
      <c r="F521" s="435"/>
      <c r="G521" s="435"/>
      <c r="H521" s="846"/>
    </row>
    <row r="522" spans="1:8" ht="15" hidden="1" customHeight="1" x14ac:dyDescent="0.2">
      <c r="A522" s="824"/>
      <c r="B522" s="435"/>
      <c r="C522" s="435"/>
      <c r="D522" s="795"/>
      <c r="E522" s="435"/>
      <c r="F522" s="435"/>
      <c r="G522" s="435"/>
      <c r="H522" s="846"/>
    </row>
    <row r="523" spans="1:8" ht="15" hidden="1" customHeight="1" x14ac:dyDescent="0.2">
      <c r="A523" s="824"/>
      <c r="B523" s="435"/>
      <c r="C523" s="435"/>
      <c r="D523" s="795"/>
      <c r="E523" s="435"/>
      <c r="F523" s="435"/>
      <c r="G523" s="435"/>
      <c r="H523" s="846"/>
    </row>
    <row r="524" spans="1:8" ht="15" hidden="1" customHeight="1" x14ac:dyDescent="0.2">
      <c r="A524" s="824"/>
      <c r="B524" s="435"/>
      <c r="C524" s="435"/>
      <c r="D524" s="795"/>
      <c r="E524" s="435"/>
      <c r="F524" s="435"/>
      <c r="G524" s="435"/>
      <c r="H524" s="846"/>
    </row>
    <row r="525" spans="1:8" ht="15" hidden="1" customHeight="1" x14ac:dyDescent="0.2">
      <c r="A525" s="824"/>
      <c r="B525" s="435"/>
      <c r="C525" s="435"/>
      <c r="D525" s="795"/>
      <c r="E525" s="435"/>
      <c r="F525" s="435"/>
      <c r="G525" s="435"/>
      <c r="H525" s="846"/>
    </row>
    <row r="526" spans="1:8" ht="15" hidden="1" customHeight="1" x14ac:dyDescent="0.2">
      <c r="A526" s="824"/>
      <c r="B526" s="435"/>
      <c r="C526" s="435"/>
      <c r="D526" s="795"/>
      <c r="E526" s="435"/>
      <c r="F526" s="435"/>
      <c r="G526" s="435"/>
      <c r="H526" s="846"/>
    </row>
    <row r="527" spans="1:8" ht="15" hidden="1" customHeight="1" x14ac:dyDescent="0.2">
      <c r="A527" s="824"/>
      <c r="B527" s="435"/>
      <c r="C527" s="435"/>
      <c r="D527" s="795"/>
      <c r="E527" s="435"/>
      <c r="F527" s="435"/>
      <c r="G527" s="435"/>
      <c r="H527" s="846"/>
    </row>
    <row r="528" spans="1:8" ht="15" hidden="1" customHeight="1" x14ac:dyDescent="0.2">
      <c r="A528" s="824"/>
      <c r="B528" s="435"/>
      <c r="C528" s="435"/>
      <c r="D528" s="795"/>
      <c r="E528" s="435"/>
      <c r="F528" s="435"/>
      <c r="G528" s="435"/>
      <c r="H528" s="846"/>
    </row>
    <row r="529" spans="1:8" ht="15" hidden="1" customHeight="1" x14ac:dyDescent="0.2">
      <c r="A529" s="824"/>
      <c r="B529" s="435"/>
      <c r="C529" s="435"/>
      <c r="D529" s="795"/>
      <c r="E529" s="435"/>
      <c r="F529" s="435"/>
      <c r="G529" s="435"/>
      <c r="H529" s="846"/>
    </row>
    <row r="530" spans="1:8" ht="15" hidden="1" customHeight="1" x14ac:dyDescent="0.2">
      <c r="A530" s="824"/>
      <c r="B530" s="435"/>
      <c r="C530" s="435"/>
      <c r="D530" s="795"/>
      <c r="E530" s="435"/>
      <c r="F530" s="435"/>
      <c r="G530" s="435"/>
      <c r="H530" s="846"/>
    </row>
    <row r="531" spans="1:8" ht="15" hidden="1" customHeight="1" x14ac:dyDescent="0.2">
      <c r="A531" s="824"/>
      <c r="B531" s="435"/>
      <c r="C531" s="435"/>
      <c r="D531" s="795"/>
      <c r="E531" s="435"/>
      <c r="F531" s="435"/>
      <c r="G531" s="435"/>
      <c r="H531" s="846"/>
    </row>
    <row r="532" spans="1:8" ht="15" hidden="1" customHeight="1" x14ac:dyDescent="0.2">
      <c r="A532" s="824"/>
      <c r="B532" s="435"/>
      <c r="C532" s="435"/>
      <c r="D532" s="795"/>
      <c r="E532" s="435"/>
      <c r="F532" s="435"/>
      <c r="G532" s="435"/>
      <c r="H532" s="846"/>
    </row>
    <row r="533" spans="1:8" ht="15" hidden="1" customHeight="1" x14ac:dyDescent="0.2">
      <c r="A533" s="824"/>
      <c r="B533" s="435"/>
      <c r="C533" s="435"/>
      <c r="D533" s="795"/>
      <c r="E533" s="435"/>
      <c r="F533" s="435"/>
      <c r="G533" s="435"/>
      <c r="H533" s="846"/>
    </row>
    <row r="534" spans="1:8" ht="15" hidden="1" customHeight="1" x14ac:dyDescent="0.2">
      <c r="A534" s="824"/>
      <c r="B534" s="435"/>
      <c r="C534" s="435"/>
      <c r="D534" s="795"/>
      <c r="E534" s="435"/>
      <c r="F534" s="435"/>
      <c r="G534" s="435"/>
      <c r="H534" s="846"/>
    </row>
    <row r="535" spans="1:8" ht="15" hidden="1" customHeight="1" x14ac:dyDescent="0.2">
      <c r="A535" s="824"/>
      <c r="B535" s="435"/>
      <c r="C535" s="435"/>
      <c r="D535" s="795"/>
      <c r="E535" s="435"/>
      <c r="F535" s="435"/>
      <c r="G535" s="435"/>
      <c r="H535" s="846"/>
    </row>
    <row r="536" spans="1:8" ht="15" hidden="1" customHeight="1" x14ac:dyDescent="0.2">
      <c r="A536" s="824"/>
      <c r="B536" s="435"/>
      <c r="C536" s="435"/>
      <c r="D536" s="795"/>
      <c r="E536" s="435"/>
      <c r="F536" s="435"/>
      <c r="G536" s="435"/>
      <c r="H536" s="846"/>
    </row>
    <row r="537" spans="1:8" ht="15" hidden="1" customHeight="1" x14ac:dyDescent="0.2">
      <c r="A537" s="824"/>
      <c r="B537" s="435"/>
      <c r="C537" s="435"/>
      <c r="D537" s="795"/>
      <c r="E537" s="435"/>
      <c r="F537" s="435"/>
      <c r="G537" s="435"/>
      <c r="H537" s="846"/>
    </row>
    <row r="538" spans="1:8" ht="15" hidden="1" customHeight="1" x14ac:dyDescent="0.2">
      <c r="A538" s="824"/>
      <c r="B538" s="435"/>
      <c r="C538" s="435"/>
      <c r="D538" s="795"/>
      <c r="E538" s="435"/>
      <c r="F538" s="435"/>
      <c r="G538" s="435"/>
      <c r="H538" s="846"/>
    </row>
    <row r="539" spans="1:8" ht="15" hidden="1" customHeight="1" x14ac:dyDescent="0.2">
      <c r="A539" s="824"/>
      <c r="B539" s="435"/>
      <c r="C539" s="435"/>
      <c r="D539" s="795"/>
      <c r="E539" s="435"/>
      <c r="F539" s="435"/>
      <c r="G539" s="435"/>
      <c r="H539" s="846"/>
    </row>
    <row r="540" spans="1:8" ht="15" hidden="1" customHeight="1" x14ac:dyDescent="0.2">
      <c r="A540" s="824"/>
      <c r="B540" s="435"/>
      <c r="C540" s="435"/>
      <c r="D540" s="795"/>
      <c r="E540" s="435"/>
      <c r="F540" s="435"/>
      <c r="G540" s="435"/>
      <c r="H540" s="846"/>
    </row>
    <row r="541" spans="1:8" ht="15" hidden="1" customHeight="1" x14ac:dyDescent="0.2">
      <c r="A541" s="824"/>
      <c r="B541" s="435"/>
      <c r="C541" s="435"/>
      <c r="D541" s="795"/>
      <c r="E541" s="435"/>
      <c r="F541" s="435"/>
      <c r="G541" s="435"/>
      <c r="H541" s="846"/>
    </row>
    <row r="542" spans="1:8" ht="15" hidden="1" customHeight="1" x14ac:dyDescent="0.2">
      <c r="A542" s="824"/>
      <c r="B542" s="435"/>
      <c r="C542" s="435"/>
      <c r="D542" s="795"/>
      <c r="E542" s="435"/>
      <c r="F542" s="435"/>
      <c r="G542" s="435"/>
      <c r="H542" s="846"/>
    </row>
    <row r="543" spans="1:8" ht="15" hidden="1" customHeight="1" x14ac:dyDescent="0.2">
      <c r="A543" s="824"/>
      <c r="B543" s="435"/>
      <c r="C543" s="435"/>
      <c r="D543" s="795"/>
      <c r="E543" s="435"/>
      <c r="F543" s="435"/>
      <c r="G543" s="435"/>
      <c r="H543" s="846"/>
    </row>
    <row r="544" spans="1:8" ht="15" hidden="1" customHeight="1" x14ac:dyDescent="0.2">
      <c r="A544" s="824"/>
      <c r="B544" s="435"/>
      <c r="C544" s="435"/>
      <c r="D544" s="795"/>
      <c r="E544" s="435"/>
      <c r="F544" s="435"/>
      <c r="G544" s="435"/>
      <c r="H544" s="846"/>
    </row>
    <row r="545" spans="1:8" ht="15" hidden="1" customHeight="1" x14ac:dyDescent="0.2">
      <c r="A545" s="824"/>
      <c r="B545" s="435"/>
      <c r="C545" s="435"/>
      <c r="D545" s="795"/>
      <c r="E545" s="435"/>
      <c r="F545" s="435"/>
      <c r="G545" s="435"/>
      <c r="H545" s="846"/>
    </row>
    <row r="546" spans="1:8" ht="15" hidden="1" customHeight="1" x14ac:dyDescent="0.2">
      <c r="A546" s="824"/>
      <c r="B546" s="435"/>
      <c r="C546" s="435"/>
      <c r="D546" s="795"/>
      <c r="E546" s="435"/>
      <c r="F546" s="435"/>
      <c r="G546" s="435"/>
      <c r="H546" s="846"/>
    </row>
    <row r="547" spans="1:8" ht="15" hidden="1" customHeight="1" x14ac:dyDescent="0.2">
      <c r="A547" s="824"/>
      <c r="B547" s="435"/>
      <c r="C547" s="435"/>
      <c r="D547" s="795"/>
      <c r="E547" s="435"/>
      <c r="F547" s="435"/>
      <c r="G547" s="435"/>
      <c r="H547" s="846"/>
    </row>
    <row r="548" spans="1:8" ht="15" hidden="1" customHeight="1" x14ac:dyDescent="0.2">
      <c r="A548" s="824"/>
      <c r="B548" s="435"/>
      <c r="C548" s="435"/>
      <c r="D548" s="795"/>
      <c r="E548" s="435"/>
      <c r="F548" s="435"/>
      <c r="G548" s="435"/>
      <c r="H548" s="846"/>
    </row>
    <row r="549" spans="1:8" ht="15" hidden="1" customHeight="1" x14ac:dyDescent="0.2">
      <c r="A549" s="824"/>
      <c r="B549" s="435"/>
      <c r="C549" s="435"/>
      <c r="D549" s="795"/>
      <c r="E549" s="435"/>
      <c r="F549" s="435"/>
      <c r="G549" s="435"/>
      <c r="H549" s="846"/>
    </row>
    <row r="550" spans="1:8" ht="15" hidden="1" customHeight="1" x14ac:dyDescent="0.2">
      <c r="A550" s="824"/>
      <c r="B550" s="435"/>
      <c r="C550" s="435"/>
      <c r="D550" s="795"/>
      <c r="E550" s="435"/>
      <c r="F550" s="435"/>
      <c r="G550" s="435"/>
      <c r="H550" s="846"/>
    </row>
    <row r="551" spans="1:8" ht="15" hidden="1" customHeight="1" x14ac:dyDescent="0.2">
      <c r="A551" s="824"/>
      <c r="B551" s="435"/>
      <c r="C551" s="435"/>
      <c r="D551" s="795"/>
      <c r="E551" s="435"/>
      <c r="F551" s="435"/>
      <c r="G551" s="435"/>
      <c r="H551" s="846"/>
    </row>
    <row r="552" spans="1:8" ht="15" hidden="1" customHeight="1" x14ac:dyDescent="0.2">
      <c r="A552" s="824"/>
      <c r="B552" s="435"/>
      <c r="C552" s="435"/>
      <c r="D552" s="795"/>
      <c r="E552" s="435"/>
      <c r="F552" s="435"/>
      <c r="G552" s="435"/>
      <c r="H552" s="846"/>
    </row>
    <row r="553" spans="1:8" ht="15" hidden="1" customHeight="1" x14ac:dyDescent="0.2">
      <c r="A553" s="824"/>
      <c r="B553" s="435"/>
      <c r="C553" s="435"/>
      <c r="D553" s="795"/>
      <c r="E553" s="435"/>
      <c r="F553" s="435"/>
      <c r="G553" s="435"/>
      <c r="H553" s="846"/>
    </row>
    <row r="554" spans="1:8" ht="15" hidden="1" customHeight="1" x14ac:dyDescent="0.2">
      <c r="A554" s="824"/>
      <c r="B554" s="435"/>
      <c r="C554" s="435"/>
      <c r="D554" s="795"/>
      <c r="E554" s="435"/>
      <c r="F554" s="435"/>
      <c r="G554" s="435"/>
      <c r="H554" s="846"/>
    </row>
    <row r="555" spans="1:8" ht="15" hidden="1" customHeight="1" x14ac:dyDescent="0.2">
      <c r="A555" s="824"/>
      <c r="B555" s="435"/>
      <c r="C555" s="435"/>
      <c r="D555" s="795"/>
      <c r="E555" s="435"/>
      <c r="F555" s="435"/>
      <c r="G555" s="435"/>
      <c r="H555" s="846"/>
    </row>
    <row r="556" spans="1:8" ht="15" hidden="1" customHeight="1" x14ac:dyDescent="0.2">
      <c r="A556" s="824"/>
      <c r="B556" s="435"/>
      <c r="C556" s="435"/>
      <c r="D556" s="795"/>
      <c r="E556" s="435"/>
      <c r="F556" s="435"/>
      <c r="G556" s="435"/>
      <c r="H556" s="846"/>
    </row>
    <row r="557" spans="1:8" ht="15" hidden="1" customHeight="1" x14ac:dyDescent="0.2">
      <c r="A557" s="824"/>
      <c r="B557" s="435"/>
      <c r="C557" s="435"/>
      <c r="D557" s="795"/>
      <c r="E557" s="435"/>
      <c r="F557" s="435"/>
      <c r="G557" s="435"/>
      <c r="H557" s="846"/>
    </row>
    <row r="558" spans="1:8" ht="15" hidden="1" customHeight="1" x14ac:dyDescent="0.2">
      <c r="A558" s="824"/>
      <c r="B558" s="435"/>
      <c r="C558" s="435"/>
      <c r="D558" s="795"/>
      <c r="E558" s="435"/>
      <c r="F558" s="435"/>
      <c r="G558" s="435"/>
      <c r="H558" s="846"/>
    </row>
    <row r="559" spans="1:8" ht="15" hidden="1" customHeight="1" x14ac:dyDescent="0.2">
      <c r="A559" s="824"/>
      <c r="B559" s="435"/>
      <c r="C559" s="435"/>
      <c r="D559" s="795"/>
      <c r="E559" s="435"/>
      <c r="F559" s="435"/>
      <c r="G559" s="435"/>
      <c r="H559" s="846"/>
    </row>
    <row r="560" spans="1:8" ht="15" hidden="1" customHeight="1" x14ac:dyDescent="0.2">
      <c r="A560" s="824"/>
      <c r="B560" s="435"/>
      <c r="C560" s="435"/>
      <c r="D560" s="795"/>
      <c r="E560" s="435"/>
      <c r="F560" s="435"/>
      <c r="G560" s="435"/>
      <c r="H560" s="846"/>
    </row>
    <row r="561" spans="1:8" ht="15" hidden="1" customHeight="1" x14ac:dyDescent="0.2">
      <c r="A561" s="824"/>
      <c r="B561" s="435"/>
      <c r="C561" s="435"/>
      <c r="D561" s="795"/>
      <c r="E561" s="435"/>
      <c r="F561" s="435"/>
      <c r="G561" s="435"/>
      <c r="H561" s="846"/>
    </row>
    <row r="562" spans="1:8" ht="15" hidden="1" customHeight="1" x14ac:dyDescent="0.2">
      <c r="A562" s="824"/>
      <c r="B562" s="435"/>
      <c r="C562" s="435"/>
      <c r="D562" s="795"/>
      <c r="E562" s="435"/>
      <c r="F562" s="435"/>
      <c r="G562" s="435"/>
      <c r="H562" s="846"/>
    </row>
    <row r="563" spans="1:8" ht="15" hidden="1" customHeight="1" x14ac:dyDescent="0.2">
      <c r="A563" s="824"/>
      <c r="B563" s="435"/>
      <c r="C563" s="435"/>
      <c r="D563" s="795"/>
      <c r="E563" s="435"/>
      <c r="F563" s="435"/>
      <c r="G563" s="435"/>
      <c r="H563" s="846"/>
    </row>
    <row r="564" spans="1:8" ht="15" hidden="1" customHeight="1" x14ac:dyDescent="0.2">
      <c r="A564" s="824"/>
      <c r="B564" s="435"/>
      <c r="C564" s="435"/>
      <c r="D564" s="795"/>
      <c r="E564" s="435"/>
      <c r="F564" s="435"/>
      <c r="G564" s="435"/>
      <c r="H564" s="846"/>
    </row>
    <row r="565" spans="1:8" ht="15" hidden="1" customHeight="1" x14ac:dyDescent="0.2">
      <c r="A565" s="824"/>
      <c r="B565" s="435"/>
      <c r="C565" s="435"/>
      <c r="D565" s="795"/>
      <c r="E565" s="435"/>
      <c r="F565" s="435"/>
      <c r="G565" s="435"/>
      <c r="H565" s="846"/>
    </row>
    <row r="566" spans="1:8" ht="15" hidden="1" customHeight="1" x14ac:dyDescent="0.2">
      <c r="A566" s="824"/>
      <c r="B566" s="435"/>
      <c r="C566" s="435"/>
      <c r="D566" s="795"/>
      <c r="E566" s="435"/>
      <c r="F566" s="435"/>
      <c r="G566" s="435"/>
      <c r="H566" s="846"/>
    </row>
    <row r="567" spans="1:8" ht="15" hidden="1" customHeight="1" x14ac:dyDescent="0.2">
      <c r="A567" s="824"/>
      <c r="B567" s="435"/>
      <c r="C567" s="435"/>
      <c r="D567" s="795"/>
      <c r="E567" s="435"/>
      <c r="F567" s="435"/>
      <c r="G567" s="435"/>
      <c r="H567" s="846"/>
    </row>
    <row r="568" spans="1:8" ht="15" hidden="1" customHeight="1" x14ac:dyDescent="0.2">
      <c r="A568" s="824"/>
      <c r="B568" s="435"/>
      <c r="C568" s="435"/>
      <c r="D568" s="795"/>
      <c r="E568" s="435"/>
      <c r="F568" s="435"/>
      <c r="G568" s="435"/>
      <c r="H568" s="846"/>
    </row>
    <row r="569" spans="1:8" ht="15" hidden="1" customHeight="1" x14ac:dyDescent="0.2">
      <c r="A569" s="824"/>
      <c r="B569" s="435"/>
      <c r="C569" s="435"/>
      <c r="D569" s="795"/>
      <c r="E569" s="435"/>
      <c r="F569" s="435"/>
      <c r="G569" s="435"/>
      <c r="H569" s="846"/>
    </row>
    <row r="570" spans="1:8" ht="15" hidden="1" customHeight="1" x14ac:dyDescent="0.2">
      <c r="A570" s="824"/>
      <c r="B570" s="435"/>
      <c r="C570" s="435"/>
      <c r="D570" s="795"/>
      <c r="E570" s="435"/>
      <c r="F570" s="435"/>
      <c r="G570" s="435"/>
      <c r="H570" s="846"/>
    </row>
    <row r="571" spans="1:8" ht="15" hidden="1" customHeight="1" x14ac:dyDescent="0.2">
      <c r="A571" s="824"/>
      <c r="B571" s="435"/>
      <c r="C571" s="435"/>
      <c r="D571" s="795"/>
      <c r="E571" s="435"/>
      <c r="F571" s="435"/>
      <c r="G571" s="435"/>
      <c r="H571" s="846"/>
    </row>
    <row r="572" spans="1:8" ht="15" hidden="1" customHeight="1" x14ac:dyDescent="0.2">
      <c r="A572" s="824"/>
      <c r="B572" s="435"/>
      <c r="C572" s="435"/>
      <c r="D572" s="795"/>
      <c r="E572" s="435"/>
      <c r="F572" s="435"/>
      <c r="G572" s="435"/>
      <c r="H572" s="846"/>
    </row>
    <row r="573" spans="1:8" ht="15" hidden="1" customHeight="1" x14ac:dyDescent="0.2">
      <c r="A573" s="824"/>
      <c r="B573" s="435"/>
      <c r="C573" s="435"/>
      <c r="D573" s="795"/>
      <c r="E573" s="435"/>
      <c r="F573" s="435"/>
      <c r="G573" s="435"/>
      <c r="H573" s="846"/>
    </row>
    <row r="574" spans="1:8" ht="15" hidden="1" customHeight="1" x14ac:dyDescent="0.2">
      <c r="A574" s="824"/>
      <c r="B574" s="435"/>
      <c r="C574" s="435"/>
      <c r="D574" s="795"/>
      <c r="E574" s="435"/>
      <c r="F574" s="435"/>
      <c r="G574" s="435"/>
      <c r="H574" s="846"/>
    </row>
    <row r="575" spans="1:8" ht="15" hidden="1" customHeight="1" x14ac:dyDescent="0.2">
      <c r="A575" s="824"/>
      <c r="B575" s="435"/>
      <c r="C575" s="435"/>
      <c r="D575" s="795"/>
      <c r="E575" s="435"/>
      <c r="F575" s="435"/>
      <c r="G575" s="435"/>
      <c r="H575" s="846"/>
    </row>
    <row r="576" spans="1:8" ht="15" hidden="1" customHeight="1" x14ac:dyDescent="0.2">
      <c r="A576" s="824"/>
      <c r="B576" s="435"/>
      <c r="C576" s="435"/>
      <c r="D576" s="795"/>
      <c r="E576" s="435"/>
      <c r="F576" s="435"/>
      <c r="G576" s="435"/>
      <c r="H576" s="846"/>
    </row>
    <row r="577" spans="1:8" ht="15" hidden="1" customHeight="1" x14ac:dyDescent="0.2">
      <c r="A577" s="824"/>
      <c r="B577" s="435"/>
      <c r="C577" s="435"/>
      <c r="D577" s="795"/>
      <c r="E577" s="435"/>
      <c r="F577" s="435"/>
      <c r="G577" s="435"/>
      <c r="H577" s="846"/>
    </row>
    <row r="578" spans="1:8" ht="15" hidden="1" customHeight="1" x14ac:dyDescent="0.2">
      <c r="A578" s="824"/>
      <c r="B578" s="435"/>
      <c r="C578" s="435"/>
      <c r="D578" s="795"/>
      <c r="E578" s="435"/>
      <c r="F578" s="435"/>
      <c r="G578" s="435"/>
      <c r="H578" s="846"/>
    </row>
    <row r="579" spans="1:8" ht="15" hidden="1" customHeight="1" x14ac:dyDescent="0.2">
      <c r="A579" s="824"/>
      <c r="B579" s="435"/>
      <c r="C579" s="435"/>
      <c r="D579" s="795"/>
      <c r="E579" s="435"/>
      <c r="F579" s="435"/>
      <c r="G579" s="435"/>
      <c r="H579" s="846"/>
    </row>
    <row r="580" spans="1:8" ht="15" hidden="1" customHeight="1" x14ac:dyDescent="0.2">
      <c r="A580" s="824"/>
      <c r="B580" s="435"/>
      <c r="C580" s="435"/>
      <c r="D580" s="795"/>
      <c r="E580" s="435"/>
      <c r="F580" s="435"/>
      <c r="G580" s="435"/>
      <c r="H580" s="846"/>
    </row>
    <row r="581" spans="1:8" ht="15" hidden="1" customHeight="1" x14ac:dyDescent="0.2">
      <c r="A581" s="824"/>
      <c r="B581" s="435"/>
      <c r="C581" s="435"/>
      <c r="D581" s="795"/>
      <c r="E581" s="435"/>
      <c r="F581" s="435"/>
      <c r="G581" s="435"/>
      <c r="H581" s="846"/>
    </row>
    <row r="582" spans="1:8" ht="15" hidden="1" customHeight="1" x14ac:dyDescent="0.2">
      <c r="A582" s="824"/>
      <c r="B582" s="435"/>
      <c r="C582" s="435"/>
      <c r="D582" s="795"/>
      <c r="E582" s="435"/>
      <c r="F582" s="435"/>
      <c r="G582" s="435"/>
      <c r="H582" s="846"/>
    </row>
    <row r="583" spans="1:8" ht="15" hidden="1" customHeight="1" x14ac:dyDescent="0.2">
      <c r="A583" s="824"/>
      <c r="B583" s="435"/>
      <c r="C583" s="435"/>
      <c r="D583" s="795"/>
      <c r="E583" s="435"/>
      <c r="F583" s="435"/>
      <c r="G583" s="435"/>
      <c r="H583" s="846"/>
    </row>
    <row r="584" spans="1:8" ht="15" hidden="1" customHeight="1" x14ac:dyDescent="0.2">
      <c r="A584" s="824"/>
      <c r="B584" s="435"/>
      <c r="C584" s="435"/>
      <c r="D584" s="795"/>
      <c r="E584" s="435"/>
      <c r="F584" s="435"/>
      <c r="G584" s="435"/>
      <c r="H584" s="846"/>
    </row>
    <row r="585" spans="1:8" ht="15" hidden="1" customHeight="1" x14ac:dyDescent="0.2">
      <c r="A585" s="824"/>
      <c r="B585" s="435"/>
      <c r="C585" s="435"/>
      <c r="D585" s="795"/>
      <c r="E585" s="435"/>
      <c r="F585" s="435"/>
      <c r="G585" s="435"/>
      <c r="H585" s="846"/>
    </row>
    <row r="586" spans="1:8" ht="15" hidden="1" customHeight="1" x14ac:dyDescent="0.2">
      <c r="A586" s="824"/>
      <c r="B586" s="435"/>
      <c r="C586" s="435"/>
      <c r="D586" s="795"/>
      <c r="E586" s="435"/>
      <c r="F586" s="435"/>
      <c r="G586" s="435"/>
      <c r="H586" s="846"/>
    </row>
    <row r="587" spans="1:8" ht="15" hidden="1" customHeight="1" x14ac:dyDescent="0.2">
      <c r="A587" s="824"/>
      <c r="B587" s="435"/>
      <c r="C587" s="435"/>
      <c r="D587" s="795"/>
      <c r="E587" s="435"/>
      <c r="F587" s="435"/>
      <c r="G587" s="435"/>
      <c r="H587" s="846"/>
    </row>
    <row r="588" spans="1:8" ht="15" hidden="1" customHeight="1" x14ac:dyDescent="0.2">
      <c r="A588" s="824"/>
      <c r="B588" s="435"/>
      <c r="C588" s="435"/>
      <c r="D588" s="795"/>
      <c r="E588" s="435"/>
      <c r="F588" s="435"/>
      <c r="G588" s="435"/>
      <c r="H588" s="846"/>
    </row>
    <row r="589" spans="1:8" ht="15" hidden="1" customHeight="1" x14ac:dyDescent="0.2">
      <c r="A589" s="824"/>
      <c r="B589" s="435"/>
      <c r="C589" s="435"/>
      <c r="D589" s="795"/>
      <c r="E589" s="435"/>
      <c r="F589" s="435"/>
      <c r="G589" s="435"/>
      <c r="H589" s="846"/>
    </row>
    <row r="590" spans="1:8" ht="15" hidden="1" customHeight="1" x14ac:dyDescent="0.2">
      <c r="A590" s="824"/>
      <c r="B590" s="435"/>
      <c r="C590" s="435"/>
      <c r="D590" s="795"/>
      <c r="E590" s="435"/>
      <c r="F590" s="435"/>
      <c r="G590" s="435"/>
      <c r="H590" s="846"/>
    </row>
    <row r="591" spans="1:8" ht="15" hidden="1" customHeight="1" x14ac:dyDescent="0.2">
      <c r="A591" s="824"/>
      <c r="B591" s="435"/>
      <c r="C591" s="435"/>
      <c r="D591" s="795"/>
      <c r="E591" s="435"/>
      <c r="F591" s="435"/>
      <c r="G591" s="435"/>
      <c r="H591" s="846"/>
    </row>
    <row r="592" spans="1:8" ht="15" hidden="1" customHeight="1" x14ac:dyDescent="0.2">
      <c r="A592" s="824"/>
      <c r="B592" s="435"/>
      <c r="C592" s="435"/>
      <c r="D592" s="795"/>
      <c r="E592" s="435"/>
      <c r="F592" s="435"/>
      <c r="G592" s="435"/>
      <c r="H592" s="846"/>
    </row>
    <row r="593" spans="1:8" ht="15" hidden="1" customHeight="1" x14ac:dyDescent="0.2">
      <c r="A593" s="824"/>
      <c r="B593" s="435"/>
      <c r="C593" s="435"/>
      <c r="D593" s="795"/>
      <c r="E593" s="435"/>
      <c r="F593" s="435"/>
      <c r="G593" s="435"/>
      <c r="H593" s="846"/>
    </row>
    <row r="594" spans="1:8" ht="15" hidden="1" customHeight="1" x14ac:dyDescent="0.2">
      <c r="A594" s="824"/>
      <c r="B594" s="435"/>
      <c r="C594" s="435"/>
      <c r="D594" s="795"/>
      <c r="E594" s="435"/>
      <c r="F594" s="435"/>
      <c r="G594" s="435"/>
      <c r="H594" s="846"/>
    </row>
    <row r="595" spans="1:8" ht="15" hidden="1" customHeight="1" x14ac:dyDescent="0.2">
      <c r="A595" s="824"/>
      <c r="B595" s="435"/>
      <c r="C595" s="435"/>
      <c r="D595" s="795"/>
      <c r="E595" s="435"/>
      <c r="F595" s="435"/>
      <c r="G595" s="435"/>
      <c r="H595" s="846"/>
    </row>
    <row r="596" spans="1:8" ht="15" hidden="1" customHeight="1" x14ac:dyDescent="0.2">
      <c r="A596" s="824"/>
      <c r="B596" s="435"/>
      <c r="C596" s="435"/>
      <c r="D596" s="795"/>
      <c r="E596" s="435"/>
      <c r="F596" s="435"/>
      <c r="G596" s="435"/>
      <c r="H596" s="846"/>
    </row>
    <row r="597" spans="1:8" ht="15" hidden="1" customHeight="1" x14ac:dyDescent="0.2">
      <c r="A597" s="824"/>
      <c r="B597" s="435"/>
      <c r="C597" s="435"/>
      <c r="D597" s="795"/>
      <c r="E597" s="435"/>
      <c r="F597" s="435"/>
      <c r="G597" s="435"/>
      <c r="H597" s="846"/>
    </row>
    <row r="598" spans="1:8" ht="15" hidden="1" customHeight="1" x14ac:dyDescent="0.2">
      <c r="A598" s="824"/>
      <c r="B598" s="435"/>
      <c r="C598" s="435"/>
      <c r="D598" s="795"/>
      <c r="E598" s="435"/>
      <c r="F598" s="435"/>
      <c r="G598" s="435"/>
      <c r="H598" s="846"/>
    </row>
    <row r="599" spans="1:8" ht="15" hidden="1" customHeight="1" x14ac:dyDescent="0.2">
      <c r="A599" s="824"/>
      <c r="B599" s="435"/>
      <c r="C599" s="435"/>
      <c r="D599" s="795"/>
      <c r="E599" s="435"/>
      <c r="F599" s="435"/>
      <c r="G599" s="435"/>
      <c r="H599" s="846"/>
    </row>
    <row r="600" spans="1:8" ht="15" hidden="1" customHeight="1" x14ac:dyDescent="0.2">
      <c r="A600" s="824"/>
      <c r="B600" s="435"/>
      <c r="C600" s="435"/>
      <c r="D600" s="795"/>
      <c r="E600" s="435"/>
      <c r="F600" s="435"/>
      <c r="G600" s="435"/>
      <c r="H600" s="846"/>
    </row>
    <row r="601" spans="1:8" ht="15" hidden="1" customHeight="1" x14ac:dyDescent="0.2">
      <c r="A601" s="824"/>
      <c r="B601" s="435"/>
      <c r="C601" s="435"/>
      <c r="D601" s="795"/>
      <c r="E601" s="435"/>
      <c r="F601" s="435"/>
      <c r="G601" s="435"/>
      <c r="H601" s="846"/>
    </row>
    <row r="602" spans="1:8" ht="15" hidden="1" customHeight="1" x14ac:dyDescent="0.2">
      <c r="A602" s="824"/>
      <c r="B602" s="435"/>
      <c r="C602" s="435"/>
      <c r="D602" s="795"/>
      <c r="E602" s="435"/>
      <c r="F602" s="435"/>
      <c r="G602" s="435"/>
      <c r="H602" s="846"/>
    </row>
    <row r="603" spans="1:8" ht="15" hidden="1" customHeight="1" x14ac:dyDescent="0.2">
      <c r="A603" s="824"/>
      <c r="B603" s="435"/>
      <c r="C603" s="435"/>
      <c r="D603" s="795"/>
      <c r="E603" s="435"/>
      <c r="F603" s="435"/>
      <c r="G603" s="435"/>
      <c r="H603" s="846"/>
    </row>
    <row r="604" spans="1:8" ht="15" hidden="1" customHeight="1" x14ac:dyDescent="0.2">
      <c r="A604" s="824"/>
      <c r="B604" s="435"/>
      <c r="C604" s="435"/>
      <c r="D604" s="795"/>
      <c r="E604" s="435"/>
      <c r="F604" s="435"/>
      <c r="G604" s="435"/>
      <c r="H604" s="846"/>
    </row>
    <row r="605" spans="1:8" ht="15" hidden="1" customHeight="1" x14ac:dyDescent="0.2">
      <c r="A605" s="824"/>
      <c r="B605" s="435"/>
      <c r="C605" s="435"/>
      <c r="D605" s="795"/>
      <c r="E605" s="435"/>
      <c r="F605" s="435"/>
      <c r="G605" s="435"/>
      <c r="H605" s="846"/>
    </row>
    <row r="606" spans="1:8" ht="15" hidden="1" customHeight="1" x14ac:dyDescent="0.2">
      <c r="A606" s="824"/>
      <c r="B606" s="435"/>
      <c r="C606" s="435"/>
      <c r="D606" s="795"/>
      <c r="E606" s="435"/>
      <c r="F606" s="435"/>
      <c r="G606" s="435"/>
      <c r="H606" s="846"/>
    </row>
    <row r="607" spans="1:8" ht="15" hidden="1" customHeight="1" x14ac:dyDescent="0.2">
      <c r="A607" s="824"/>
      <c r="B607" s="435"/>
      <c r="C607" s="435"/>
      <c r="D607" s="795"/>
      <c r="E607" s="435"/>
      <c r="F607" s="435"/>
      <c r="G607" s="435"/>
      <c r="H607" s="846"/>
    </row>
    <row r="608" spans="1:8" ht="15" hidden="1" customHeight="1" x14ac:dyDescent="0.2">
      <c r="A608" s="824"/>
      <c r="B608" s="435"/>
      <c r="C608" s="435"/>
      <c r="D608" s="795"/>
      <c r="E608" s="435"/>
      <c r="F608" s="435"/>
      <c r="G608" s="435"/>
      <c r="H608" s="846"/>
    </row>
    <row r="609" spans="1:8" ht="15" hidden="1" customHeight="1" x14ac:dyDescent="0.2">
      <c r="A609" s="824"/>
      <c r="B609" s="435"/>
      <c r="C609" s="435"/>
      <c r="D609" s="795"/>
      <c r="E609" s="435"/>
      <c r="F609" s="435"/>
      <c r="G609" s="435"/>
      <c r="H609" s="846"/>
    </row>
    <row r="610" spans="1:8" ht="15" hidden="1" customHeight="1" x14ac:dyDescent="0.2">
      <c r="A610" s="824"/>
      <c r="B610" s="435"/>
      <c r="C610" s="435"/>
      <c r="D610" s="795"/>
      <c r="E610" s="435"/>
      <c r="F610" s="435"/>
      <c r="G610" s="435"/>
      <c r="H610" s="846"/>
    </row>
    <row r="611" spans="1:8" ht="15" hidden="1" customHeight="1" x14ac:dyDescent="0.2">
      <c r="A611" s="824"/>
      <c r="B611" s="435"/>
      <c r="C611" s="435"/>
      <c r="D611" s="795"/>
      <c r="E611" s="435"/>
      <c r="F611" s="435"/>
      <c r="G611" s="435"/>
      <c r="H611" s="846"/>
    </row>
    <row r="612" spans="1:8" ht="15" hidden="1" customHeight="1" x14ac:dyDescent="0.2">
      <c r="A612" s="824"/>
      <c r="B612" s="435"/>
      <c r="C612" s="435"/>
      <c r="D612" s="795"/>
      <c r="E612" s="435"/>
      <c r="F612" s="435"/>
      <c r="G612" s="435"/>
      <c r="H612" s="846"/>
    </row>
    <row r="613" spans="1:8" ht="15" hidden="1" customHeight="1" x14ac:dyDescent="0.2">
      <c r="A613" s="824"/>
      <c r="B613" s="435"/>
      <c r="C613" s="435"/>
      <c r="D613" s="795"/>
      <c r="E613" s="435"/>
      <c r="F613" s="435"/>
      <c r="G613" s="435"/>
      <c r="H613" s="846"/>
    </row>
    <row r="614" spans="1:8" ht="15" hidden="1" customHeight="1" x14ac:dyDescent="0.2">
      <c r="A614" s="824"/>
      <c r="B614" s="435"/>
      <c r="C614" s="435"/>
      <c r="D614" s="795"/>
      <c r="E614" s="435"/>
      <c r="F614" s="435"/>
      <c r="G614" s="435"/>
      <c r="H614" s="846"/>
    </row>
    <row r="615" spans="1:8" ht="15" hidden="1" customHeight="1" x14ac:dyDescent="0.2">
      <c r="A615" s="824"/>
      <c r="B615" s="435"/>
      <c r="C615" s="435"/>
      <c r="D615" s="795"/>
      <c r="E615" s="435"/>
      <c r="F615" s="435"/>
      <c r="G615" s="435"/>
      <c r="H615" s="846"/>
    </row>
    <row r="616" spans="1:8" ht="15" hidden="1" customHeight="1" x14ac:dyDescent="0.2">
      <c r="A616" s="824"/>
      <c r="B616" s="435"/>
      <c r="C616" s="435"/>
      <c r="D616" s="795"/>
      <c r="E616" s="435"/>
      <c r="F616" s="435"/>
      <c r="G616" s="435"/>
      <c r="H616" s="846"/>
    </row>
    <row r="617" spans="1:8" ht="15" hidden="1" customHeight="1" x14ac:dyDescent="0.2">
      <c r="A617" s="824"/>
      <c r="B617" s="435"/>
      <c r="C617" s="435"/>
      <c r="D617" s="795"/>
      <c r="E617" s="435"/>
      <c r="F617" s="435"/>
      <c r="G617" s="435"/>
      <c r="H617" s="846"/>
    </row>
    <row r="618" spans="1:8" ht="15" hidden="1" customHeight="1" x14ac:dyDescent="0.2">
      <c r="A618" s="824"/>
      <c r="B618" s="435"/>
      <c r="C618" s="435"/>
      <c r="D618" s="795"/>
      <c r="E618" s="435"/>
      <c r="F618" s="435"/>
      <c r="G618" s="435"/>
      <c r="H618" s="846"/>
    </row>
    <row r="619" spans="1:8" ht="15" hidden="1" customHeight="1" x14ac:dyDescent="0.2">
      <c r="A619" s="824"/>
      <c r="B619" s="435"/>
      <c r="C619" s="435"/>
      <c r="D619" s="795"/>
      <c r="E619" s="435"/>
      <c r="F619" s="435"/>
      <c r="G619" s="435"/>
      <c r="H619" s="846"/>
    </row>
    <row r="620" spans="1:8" ht="15" hidden="1" customHeight="1" x14ac:dyDescent="0.2">
      <c r="A620" s="824"/>
      <c r="B620" s="435"/>
      <c r="C620" s="435"/>
      <c r="D620" s="795"/>
      <c r="E620" s="435"/>
      <c r="F620" s="435"/>
      <c r="G620" s="435"/>
      <c r="H620" s="846"/>
    </row>
    <row r="621" spans="1:8" ht="15" hidden="1" customHeight="1" x14ac:dyDescent="0.2">
      <c r="A621" s="824"/>
      <c r="B621" s="435"/>
      <c r="C621" s="435"/>
      <c r="D621" s="795"/>
      <c r="E621" s="435"/>
      <c r="F621" s="435"/>
      <c r="G621" s="435"/>
      <c r="H621" s="846"/>
    </row>
    <row r="622" spans="1:8" ht="15" hidden="1" customHeight="1" x14ac:dyDescent="0.2">
      <c r="A622" s="824"/>
      <c r="B622" s="435"/>
      <c r="C622" s="435"/>
      <c r="D622" s="795"/>
      <c r="E622" s="435"/>
      <c r="F622" s="435"/>
      <c r="G622" s="435"/>
      <c r="H622" s="846"/>
    </row>
    <row r="623" spans="1:8" ht="15" hidden="1" customHeight="1" x14ac:dyDescent="0.2">
      <c r="A623" s="824"/>
      <c r="B623" s="435"/>
      <c r="C623" s="435"/>
      <c r="D623" s="795"/>
      <c r="E623" s="435"/>
      <c r="F623" s="435"/>
      <c r="G623" s="435"/>
      <c r="H623" s="846"/>
    </row>
    <row r="624" spans="1:8" ht="15" hidden="1" customHeight="1" x14ac:dyDescent="0.2">
      <c r="A624" s="824"/>
      <c r="B624" s="435"/>
      <c r="C624" s="435"/>
      <c r="D624" s="795"/>
      <c r="E624" s="435"/>
      <c r="F624" s="435"/>
      <c r="G624" s="435"/>
      <c r="H624" s="846"/>
    </row>
    <row r="625" spans="1:8" ht="15" hidden="1" customHeight="1" x14ac:dyDescent="0.2">
      <c r="A625" s="824"/>
      <c r="B625" s="435"/>
      <c r="C625" s="435"/>
      <c r="D625" s="795"/>
      <c r="E625" s="435"/>
      <c r="F625" s="435"/>
      <c r="G625" s="435"/>
      <c r="H625" s="846"/>
    </row>
    <row r="626" spans="1:8" ht="15" hidden="1" customHeight="1" x14ac:dyDescent="0.2">
      <c r="A626" s="824"/>
      <c r="B626" s="435"/>
      <c r="C626" s="435"/>
      <c r="D626" s="795"/>
      <c r="E626" s="435"/>
      <c r="F626" s="435"/>
      <c r="G626" s="435"/>
      <c r="H626" s="846"/>
    </row>
    <row r="627" spans="1:8" ht="15" hidden="1" customHeight="1" x14ac:dyDescent="0.2">
      <c r="A627" s="824"/>
      <c r="B627" s="435"/>
      <c r="C627" s="435"/>
      <c r="D627" s="795"/>
      <c r="E627" s="435"/>
      <c r="F627" s="435"/>
      <c r="G627" s="435"/>
      <c r="H627" s="846"/>
    </row>
    <row r="628" spans="1:8" ht="15" hidden="1" customHeight="1" x14ac:dyDescent="0.2">
      <c r="A628" s="824"/>
      <c r="B628" s="435"/>
      <c r="C628" s="435"/>
      <c r="D628" s="795"/>
      <c r="E628" s="435"/>
      <c r="F628" s="435"/>
      <c r="G628" s="435"/>
      <c r="H628" s="846"/>
    </row>
    <row r="629" spans="1:8" ht="15" hidden="1" customHeight="1" x14ac:dyDescent="0.2">
      <c r="A629" s="824"/>
      <c r="B629" s="435"/>
      <c r="C629" s="435"/>
      <c r="D629" s="795"/>
      <c r="E629" s="435"/>
      <c r="F629" s="435"/>
      <c r="G629" s="435"/>
      <c r="H629" s="846"/>
    </row>
    <row r="630" spans="1:8" ht="15" hidden="1" customHeight="1" x14ac:dyDescent="0.2">
      <c r="A630" s="824"/>
      <c r="B630" s="435"/>
      <c r="C630" s="435"/>
      <c r="D630" s="795"/>
      <c r="E630" s="435"/>
      <c r="F630" s="435"/>
      <c r="G630" s="435"/>
      <c r="H630" s="846"/>
    </row>
    <row r="631" spans="1:8" ht="15" hidden="1" customHeight="1" x14ac:dyDescent="0.2">
      <c r="A631" s="824"/>
      <c r="B631" s="435"/>
      <c r="C631" s="435"/>
      <c r="D631" s="795"/>
      <c r="E631" s="435"/>
      <c r="F631" s="435"/>
      <c r="G631" s="435"/>
      <c r="H631" s="846"/>
    </row>
    <row r="632" spans="1:8" ht="15" hidden="1" customHeight="1" x14ac:dyDescent="0.2">
      <c r="A632" s="824"/>
      <c r="B632" s="435"/>
      <c r="C632" s="435"/>
      <c r="D632" s="795"/>
      <c r="E632" s="435"/>
      <c r="F632" s="435"/>
      <c r="G632" s="435"/>
      <c r="H632" s="846"/>
    </row>
    <row r="633" spans="1:8" ht="15" hidden="1" customHeight="1" x14ac:dyDescent="0.2">
      <c r="A633" s="824"/>
      <c r="B633" s="435"/>
      <c r="C633" s="435"/>
      <c r="D633" s="795"/>
      <c r="E633" s="435"/>
      <c r="F633" s="435"/>
      <c r="G633" s="435"/>
      <c r="H633" s="846"/>
    </row>
    <row r="634" spans="1:8" ht="15" hidden="1" customHeight="1" x14ac:dyDescent="0.2">
      <c r="A634" s="824"/>
      <c r="B634" s="435"/>
      <c r="C634" s="435"/>
      <c r="D634" s="795"/>
      <c r="E634" s="435"/>
      <c r="F634" s="435"/>
      <c r="G634" s="435"/>
      <c r="H634" s="846"/>
    </row>
    <row r="635" spans="1:8" ht="15" hidden="1" customHeight="1" x14ac:dyDescent="0.2">
      <c r="A635" s="824"/>
      <c r="B635" s="435"/>
      <c r="C635" s="435"/>
      <c r="D635" s="795"/>
      <c r="E635" s="435"/>
      <c r="F635" s="435"/>
      <c r="G635" s="435"/>
      <c r="H635" s="846"/>
    </row>
    <row r="636" spans="1:8" ht="15" hidden="1" customHeight="1" x14ac:dyDescent="0.2">
      <c r="A636" s="824"/>
      <c r="B636" s="435"/>
      <c r="C636" s="435"/>
      <c r="D636" s="795"/>
      <c r="E636" s="435"/>
      <c r="F636" s="435"/>
      <c r="G636" s="435"/>
      <c r="H636" s="846"/>
    </row>
    <row r="637" spans="1:8" ht="15" hidden="1" customHeight="1" x14ac:dyDescent="0.2">
      <c r="A637" s="824"/>
      <c r="B637" s="435"/>
      <c r="C637" s="435"/>
      <c r="D637" s="795"/>
      <c r="E637" s="435"/>
      <c r="F637" s="435"/>
      <c r="G637" s="435"/>
      <c r="H637" s="846"/>
    </row>
    <row r="638" spans="1:8" ht="15" hidden="1" customHeight="1" x14ac:dyDescent="0.2">
      <c r="A638" s="824"/>
      <c r="B638" s="435"/>
      <c r="C638" s="435"/>
      <c r="D638" s="795"/>
      <c r="E638" s="435"/>
      <c r="F638" s="435"/>
      <c r="G638" s="435"/>
      <c r="H638" s="846"/>
    </row>
    <row r="639" spans="1:8" ht="15" hidden="1" customHeight="1" x14ac:dyDescent="0.2">
      <c r="A639" s="824"/>
      <c r="B639" s="435"/>
      <c r="C639" s="435"/>
      <c r="D639" s="795"/>
      <c r="E639" s="435"/>
      <c r="F639" s="435"/>
      <c r="G639" s="435"/>
      <c r="H639" s="846"/>
    </row>
    <row r="640" spans="1:8" ht="15" hidden="1" customHeight="1" x14ac:dyDescent="0.2">
      <c r="A640" s="824"/>
      <c r="B640" s="435"/>
      <c r="C640" s="435"/>
      <c r="D640" s="795"/>
      <c r="E640" s="435"/>
      <c r="F640" s="435"/>
      <c r="G640" s="435"/>
      <c r="H640" s="846"/>
    </row>
    <row r="641" spans="1:8" ht="15" hidden="1" customHeight="1" x14ac:dyDescent="0.2">
      <c r="A641" s="824"/>
      <c r="B641" s="435"/>
      <c r="C641" s="435"/>
      <c r="D641" s="795"/>
      <c r="E641" s="435"/>
      <c r="F641" s="435"/>
      <c r="G641" s="435"/>
      <c r="H641" s="846"/>
    </row>
    <row r="642" spans="1:8" ht="15" hidden="1" customHeight="1" x14ac:dyDescent="0.2">
      <c r="A642" s="824"/>
      <c r="B642" s="435"/>
      <c r="C642" s="435"/>
      <c r="D642" s="795"/>
      <c r="E642" s="435"/>
      <c r="F642" s="435"/>
      <c r="G642" s="435"/>
      <c r="H642" s="846"/>
    </row>
    <row r="643" spans="1:8" ht="15" hidden="1" customHeight="1" x14ac:dyDescent="0.2">
      <c r="A643" s="824"/>
      <c r="B643" s="435"/>
      <c r="C643" s="435"/>
      <c r="D643" s="795"/>
      <c r="E643" s="435"/>
      <c r="F643" s="435"/>
      <c r="G643" s="435"/>
      <c r="H643" s="846"/>
    </row>
    <row r="644" spans="1:8" ht="15" hidden="1" customHeight="1" x14ac:dyDescent="0.2">
      <c r="A644" s="824"/>
      <c r="B644" s="435"/>
      <c r="C644" s="435"/>
      <c r="D644" s="795"/>
      <c r="E644" s="435"/>
      <c r="F644" s="435"/>
      <c r="G644" s="435"/>
      <c r="H644" s="846"/>
    </row>
    <row r="645" spans="1:8" ht="15" hidden="1" customHeight="1" x14ac:dyDescent="0.2">
      <c r="A645" s="824"/>
      <c r="B645" s="435"/>
      <c r="C645" s="435"/>
      <c r="D645" s="795"/>
      <c r="E645" s="435"/>
      <c r="F645" s="435"/>
      <c r="G645" s="435"/>
      <c r="H645" s="846"/>
    </row>
    <row r="646" spans="1:8" ht="15" hidden="1" customHeight="1" x14ac:dyDescent="0.2">
      <c r="A646" s="824"/>
      <c r="B646" s="435"/>
      <c r="C646" s="435"/>
      <c r="D646" s="795"/>
      <c r="E646" s="435"/>
      <c r="F646" s="435"/>
      <c r="G646" s="435"/>
      <c r="H646" s="846"/>
    </row>
    <row r="647" spans="1:8" ht="15" hidden="1" customHeight="1" x14ac:dyDescent="0.2">
      <c r="A647" s="824"/>
      <c r="B647" s="435"/>
      <c r="C647" s="435"/>
      <c r="D647" s="795"/>
      <c r="E647" s="435"/>
      <c r="F647" s="435"/>
      <c r="G647" s="435"/>
      <c r="H647" s="846"/>
    </row>
    <row r="648" spans="1:8" ht="15" hidden="1" customHeight="1" x14ac:dyDescent="0.2">
      <c r="A648" s="824"/>
      <c r="B648" s="435"/>
      <c r="C648" s="435"/>
      <c r="D648" s="795"/>
      <c r="E648" s="435"/>
      <c r="F648" s="435"/>
      <c r="G648" s="435"/>
      <c r="H648" s="846"/>
    </row>
    <row r="649" spans="1:8" ht="15" hidden="1" customHeight="1" x14ac:dyDescent="0.2">
      <c r="A649" s="824"/>
      <c r="B649" s="435"/>
      <c r="C649" s="435"/>
      <c r="D649" s="795"/>
      <c r="E649" s="435"/>
      <c r="F649" s="435"/>
      <c r="G649" s="435"/>
      <c r="H649" s="846"/>
    </row>
    <row r="650" spans="1:8" ht="15" hidden="1" customHeight="1" x14ac:dyDescent="0.2">
      <c r="A650" s="824"/>
      <c r="B650" s="435"/>
      <c r="C650" s="435"/>
      <c r="D650" s="795"/>
      <c r="E650" s="435"/>
      <c r="F650" s="435"/>
      <c r="G650" s="435"/>
      <c r="H650" s="846"/>
    </row>
    <row r="651" spans="1:8" ht="15" hidden="1" customHeight="1" x14ac:dyDescent="0.2">
      <c r="A651" s="824"/>
      <c r="B651" s="435"/>
      <c r="C651" s="435"/>
      <c r="D651" s="795"/>
      <c r="E651" s="435"/>
      <c r="F651" s="435"/>
      <c r="G651" s="435"/>
      <c r="H651" s="846"/>
    </row>
    <row r="652" spans="1:8" ht="15" hidden="1" customHeight="1" x14ac:dyDescent="0.2">
      <c r="A652" s="824"/>
      <c r="B652" s="435"/>
      <c r="C652" s="435"/>
      <c r="D652" s="795"/>
      <c r="E652" s="435"/>
      <c r="F652" s="435"/>
      <c r="G652" s="435"/>
      <c r="H652" s="846"/>
    </row>
    <row r="653" spans="1:8" ht="15" hidden="1" customHeight="1" x14ac:dyDescent="0.2">
      <c r="A653" s="824"/>
      <c r="B653" s="435"/>
      <c r="C653" s="435"/>
      <c r="D653" s="795"/>
      <c r="E653" s="435"/>
      <c r="F653" s="435"/>
      <c r="G653" s="435"/>
      <c r="H653" s="846"/>
    </row>
    <row r="654" spans="1:8" ht="15" hidden="1" customHeight="1" x14ac:dyDescent="0.2">
      <c r="A654" s="824"/>
      <c r="B654" s="435"/>
      <c r="C654" s="435"/>
      <c r="D654" s="795"/>
      <c r="E654" s="435"/>
      <c r="F654" s="435"/>
      <c r="G654" s="435"/>
      <c r="H654" s="846"/>
    </row>
    <row r="655" spans="1:8" ht="15" hidden="1" customHeight="1" x14ac:dyDescent="0.2">
      <c r="A655" s="824"/>
      <c r="B655" s="435"/>
      <c r="C655" s="435"/>
      <c r="D655" s="795"/>
      <c r="E655" s="435"/>
      <c r="F655" s="435"/>
      <c r="G655" s="435"/>
      <c r="H655" s="846"/>
    </row>
    <row r="656" spans="1:8" ht="15" hidden="1" customHeight="1" x14ac:dyDescent="0.2">
      <c r="A656" s="824"/>
      <c r="B656" s="435"/>
      <c r="C656" s="435"/>
      <c r="D656" s="795"/>
      <c r="E656" s="435"/>
      <c r="F656" s="435"/>
      <c r="G656" s="435"/>
      <c r="H656" s="846"/>
    </row>
    <row r="657" spans="1:8" ht="15" hidden="1" customHeight="1" x14ac:dyDescent="0.2">
      <c r="A657" s="824"/>
      <c r="B657" s="435"/>
      <c r="C657" s="435"/>
      <c r="D657" s="795"/>
      <c r="E657" s="435"/>
      <c r="F657" s="435"/>
      <c r="G657" s="435"/>
      <c r="H657" s="846"/>
    </row>
    <row r="658" spans="1:8" ht="15" hidden="1" customHeight="1" x14ac:dyDescent="0.2">
      <c r="A658" s="824"/>
      <c r="B658" s="435"/>
      <c r="C658" s="435"/>
      <c r="D658" s="795"/>
      <c r="E658" s="435"/>
      <c r="F658" s="435"/>
      <c r="G658" s="435"/>
      <c r="H658" s="846"/>
    </row>
    <row r="659" spans="1:8" ht="15" hidden="1" customHeight="1" x14ac:dyDescent="0.2">
      <c r="A659" s="824"/>
      <c r="B659" s="435"/>
      <c r="C659" s="435"/>
      <c r="D659" s="795"/>
      <c r="E659" s="435"/>
      <c r="F659" s="435"/>
      <c r="G659" s="435"/>
      <c r="H659" s="846"/>
    </row>
    <row r="660" spans="1:8" ht="15" hidden="1" customHeight="1" x14ac:dyDescent="0.2">
      <c r="A660" s="824"/>
      <c r="B660" s="435"/>
      <c r="C660" s="435"/>
      <c r="D660" s="795"/>
      <c r="E660" s="435"/>
      <c r="F660" s="435"/>
      <c r="G660" s="435"/>
      <c r="H660" s="846"/>
    </row>
    <row r="661" spans="1:8" ht="15" hidden="1" customHeight="1" x14ac:dyDescent="0.2">
      <c r="A661" s="824"/>
      <c r="B661" s="435"/>
      <c r="C661" s="435"/>
      <c r="D661" s="795"/>
      <c r="E661" s="435"/>
      <c r="F661" s="435"/>
      <c r="G661" s="435"/>
      <c r="H661" s="846"/>
    </row>
    <row r="662" spans="1:8" ht="15" hidden="1" customHeight="1" x14ac:dyDescent="0.2">
      <c r="A662" s="824"/>
      <c r="B662" s="435"/>
      <c r="C662" s="435"/>
      <c r="D662" s="795"/>
      <c r="E662" s="435"/>
      <c r="F662" s="435"/>
      <c r="G662" s="435"/>
      <c r="H662" s="846"/>
    </row>
    <row r="663" spans="1:8" ht="15" hidden="1" customHeight="1" x14ac:dyDescent="0.2">
      <c r="A663" s="824"/>
      <c r="B663" s="435"/>
      <c r="C663" s="435"/>
      <c r="D663" s="795"/>
      <c r="E663" s="435"/>
      <c r="F663" s="435"/>
      <c r="G663" s="435"/>
      <c r="H663" s="846"/>
    </row>
    <row r="664" spans="1:8" ht="15" hidden="1" customHeight="1" x14ac:dyDescent="0.2">
      <c r="A664" s="824"/>
      <c r="B664" s="435"/>
      <c r="C664" s="435"/>
      <c r="D664" s="795"/>
      <c r="E664" s="435"/>
      <c r="F664" s="435"/>
      <c r="G664" s="435"/>
      <c r="H664" s="846"/>
    </row>
    <row r="665" spans="1:8" ht="15" hidden="1" customHeight="1" x14ac:dyDescent="0.2">
      <c r="A665" s="824"/>
      <c r="B665" s="435"/>
      <c r="C665" s="435"/>
      <c r="D665" s="795"/>
      <c r="E665" s="435"/>
      <c r="F665" s="435"/>
      <c r="G665" s="435"/>
      <c r="H665" s="846"/>
    </row>
    <row r="666" spans="1:8" ht="15" hidden="1" customHeight="1" x14ac:dyDescent="0.2">
      <c r="A666" s="824"/>
      <c r="B666" s="435"/>
      <c r="C666" s="435"/>
      <c r="D666" s="795"/>
      <c r="E666" s="435"/>
      <c r="F666" s="435"/>
      <c r="G666" s="435"/>
      <c r="H666" s="846"/>
    </row>
    <row r="667" spans="1:8" ht="15" hidden="1" customHeight="1" x14ac:dyDescent="0.2">
      <c r="A667" s="824"/>
      <c r="B667" s="435"/>
      <c r="C667" s="435"/>
      <c r="D667" s="795"/>
      <c r="E667" s="435"/>
      <c r="F667" s="435"/>
      <c r="G667" s="435"/>
      <c r="H667" s="846"/>
    </row>
    <row r="668" spans="1:8" ht="15" hidden="1" customHeight="1" x14ac:dyDescent="0.2">
      <c r="A668" s="824"/>
      <c r="B668" s="435"/>
      <c r="C668" s="435"/>
      <c r="D668" s="795"/>
      <c r="E668" s="435"/>
      <c r="F668" s="435"/>
      <c r="G668" s="435"/>
      <c r="H668" s="846"/>
    </row>
    <row r="669" spans="1:8" ht="15" hidden="1" customHeight="1" x14ac:dyDescent="0.2">
      <c r="A669" s="824"/>
      <c r="B669" s="435"/>
      <c r="C669" s="435"/>
      <c r="D669" s="795"/>
      <c r="E669" s="435"/>
      <c r="F669" s="435"/>
      <c r="G669" s="435"/>
      <c r="H669" s="846"/>
    </row>
    <row r="670" spans="1:8" ht="15" hidden="1" customHeight="1" x14ac:dyDescent="0.2">
      <c r="A670" s="824"/>
      <c r="B670" s="435"/>
      <c r="C670" s="435"/>
      <c r="D670" s="795"/>
      <c r="E670" s="435"/>
      <c r="F670" s="435"/>
      <c r="G670" s="435"/>
      <c r="H670" s="846"/>
    </row>
    <row r="671" spans="1:8" ht="15" hidden="1" customHeight="1" x14ac:dyDescent="0.2">
      <c r="A671" s="824"/>
      <c r="B671" s="435"/>
      <c r="C671" s="435"/>
      <c r="D671" s="795"/>
      <c r="E671" s="435"/>
      <c r="F671" s="435"/>
      <c r="G671" s="435"/>
      <c r="H671" s="846"/>
    </row>
    <row r="672" spans="1:8" ht="15" hidden="1" customHeight="1" x14ac:dyDescent="0.2">
      <c r="A672" s="824"/>
      <c r="B672" s="435"/>
      <c r="C672" s="435"/>
      <c r="D672" s="795"/>
      <c r="E672" s="435"/>
      <c r="F672" s="435"/>
      <c r="G672" s="435"/>
      <c r="H672" s="846"/>
    </row>
    <row r="673" spans="1:8" ht="15" hidden="1" customHeight="1" x14ac:dyDescent="0.2">
      <c r="A673" s="824"/>
      <c r="B673" s="435"/>
      <c r="C673" s="435"/>
      <c r="D673" s="795"/>
      <c r="E673" s="435"/>
      <c r="F673" s="435"/>
      <c r="G673" s="435"/>
      <c r="H673" s="846"/>
    </row>
    <row r="674" spans="1:8" ht="15" hidden="1" customHeight="1" x14ac:dyDescent="0.2">
      <c r="A674" s="824"/>
      <c r="B674" s="435"/>
      <c r="C674" s="435"/>
      <c r="D674" s="795"/>
      <c r="E674" s="435"/>
      <c r="F674" s="435"/>
      <c r="G674" s="435"/>
      <c r="H674" s="846"/>
    </row>
    <row r="675" spans="1:8" ht="15" hidden="1" customHeight="1" x14ac:dyDescent="0.2">
      <c r="A675" s="824"/>
      <c r="B675" s="435"/>
      <c r="C675" s="435"/>
      <c r="D675" s="795"/>
      <c r="E675" s="435"/>
      <c r="F675" s="435"/>
      <c r="G675" s="435"/>
      <c r="H675" s="846"/>
    </row>
    <row r="676" spans="1:8" ht="15" hidden="1" customHeight="1" x14ac:dyDescent="0.2">
      <c r="A676" s="824"/>
      <c r="B676" s="435"/>
      <c r="C676" s="435"/>
      <c r="D676" s="795"/>
      <c r="E676" s="435"/>
      <c r="F676" s="435"/>
      <c r="G676" s="435"/>
      <c r="H676" s="846"/>
    </row>
    <row r="677" spans="1:8" ht="15" hidden="1" customHeight="1" x14ac:dyDescent="0.2">
      <c r="A677" s="824"/>
      <c r="B677" s="435"/>
      <c r="C677" s="435"/>
      <c r="D677" s="795"/>
      <c r="E677" s="435"/>
      <c r="F677" s="435"/>
      <c r="G677" s="435"/>
      <c r="H677" s="846"/>
    </row>
    <row r="678" spans="1:8" ht="15" hidden="1" customHeight="1" x14ac:dyDescent="0.2">
      <c r="A678" s="824"/>
      <c r="B678" s="435"/>
      <c r="C678" s="435"/>
      <c r="D678" s="795"/>
      <c r="E678" s="435"/>
      <c r="F678" s="435"/>
      <c r="G678" s="435"/>
      <c r="H678" s="846"/>
    </row>
    <row r="679" spans="1:8" ht="15" hidden="1" customHeight="1" x14ac:dyDescent="0.2">
      <c r="A679" s="824"/>
      <c r="B679" s="435"/>
      <c r="C679" s="435"/>
      <c r="D679" s="795"/>
      <c r="E679" s="435"/>
      <c r="F679" s="435"/>
      <c r="G679" s="435"/>
      <c r="H679" s="846"/>
    </row>
    <row r="680" spans="1:8" ht="15" hidden="1" customHeight="1" x14ac:dyDescent="0.2">
      <c r="A680" s="824"/>
      <c r="B680" s="435"/>
      <c r="C680" s="435"/>
      <c r="D680" s="795"/>
      <c r="E680" s="435"/>
      <c r="F680" s="435"/>
      <c r="G680" s="435"/>
      <c r="H680" s="846"/>
    </row>
    <row r="681" spans="1:8" ht="15" hidden="1" customHeight="1" x14ac:dyDescent="0.2">
      <c r="A681" s="824"/>
      <c r="B681" s="435"/>
      <c r="C681" s="435"/>
      <c r="D681" s="795"/>
      <c r="E681" s="435"/>
      <c r="F681" s="435"/>
      <c r="G681" s="435"/>
      <c r="H681" s="846"/>
    </row>
    <row r="682" spans="1:8" ht="15" hidden="1" customHeight="1" x14ac:dyDescent="0.2">
      <c r="A682" s="824"/>
      <c r="B682" s="435"/>
      <c r="C682" s="435"/>
      <c r="D682" s="795"/>
      <c r="E682" s="435"/>
      <c r="F682" s="435"/>
      <c r="G682" s="435"/>
      <c r="H682" s="846"/>
    </row>
    <row r="683" spans="1:8" ht="15" hidden="1" customHeight="1" x14ac:dyDescent="0.2">
      <c r="A683" s="824"/>
      <c r="B683" s="435"/>
      <c r="C683" s="435"/>
      <c r="D683" s="795"/>
      <c r="E683" s="435"/>
      <c r="F683" s="435"/>
      <c r="G683" s="435"/>
      <c r="H683" s="846"/>
    </row>
    <row r="684" spans="1:8" ht="15" hidden="1" customHeight="1" x14ac:dyDescent="0.2">
      <c r="A684" s="824"/>
      <c r="B684" s="435"/>
      <c r="C684" s="435"/>
      <c r="D684" s="795"/>
      <c r="E684" s="435"/>
      <c r="F684" s="435"/>
      <c r="G684" s="435"/>
      <c r="H684" s="846"/>
    </row>
    <row r="685" spans="1:8" ht="15" hidden="1" customHeight="1" x14ac:dyDescent="0.2">
      <c r="A685" s="824"/>
      <c r="B685" s="435"/>
      <c r="C685" s="435"/>
      <c r="D685" s="795"/>
      <c r="E685" s="435"/>
      <c r="F685" s="435"/>
      <c r="G685" s="435"/>
      <c r="H685" s="846"/>
    </row>
    <row r="686" spans="1:8" ht="15" hidden="1" customHeight="1" x14ac:dyDescent="0.2">
      <c r="A686" s="824"/>
      <c r="B686" s="435"/>
      <c r="C686" s="435"/>
      <c r="D686" s="795"/>
      <c r="E686" s="435"/>
      <c r="F686" s="435"/>
      <c r="G686" s="435"/>
      <c r="H686" s="846"/>
    </row>
    <row r="687" spans="1:8" ht="15" hidden="1" customHeight="1" x14ac:dyDescent="0.2">
      <c r="A687" s="824"/>
      <c r="B687" s="435"/>
      <c r="C687" s="435"/>
      <c r="D687" s="795"/>
      <c r="E687" s="435"/>
      <c r="F687" s="435"/>
      <c r="G687" s="435"/>
      <c r="H687" s="846"/>
    </row>
    <row r="688" spans="1:8" ht="15" hidden="1" customHeight="1" x14ac:dyDescent="0.2">
      <c r="A688" s="824"/>
      <c r="B688" s="435"/>
      <c r="C688" s="435"/>
      <c r="D688" s="795"/>
      <c r="E688" s="435"/>
      <c r="F688" s="435"/>
      <c r="G688" s="435"/>
      <c r="H688" s="846"/>
    </row>
    <row r="689" spans="1:8" ht="15" hidden="1" customHeight="1" x14ac:dyDescent="0.2">
      <c r="A689" s="824"/>
      <c r="B689" s="435"/>
      <c r="C689" s="435"/>
      <c r="D689" s="795"/>
      <c r="E689" s="435"/>
      <c r="F689" s="435"/>
      <c r="G689" s="435"/>
      <c r="H689" s="846"/>
    </row>
    <row r="690" spans="1:8" ht="15" hidden="1" customHeight="1" x14ac:dyDescent="0.2">
      <c r="A690" s="824"/>
      <c r="B690" s="435"/>
      <c r="C690" s="435"/>
      <c r="D690" s="795"/>
      <c r="E690" s="435"/>
      <c r="F690" s="435"/>
      <c r="G690" s="435"/>
      <c r="H690" s="846"/>
    </row>
    <row r="691" spans="1:8" ht="15" hidden="1" customHeight="1" x14ac:dyDescent="0.2">
      <c r="A691" s="824"/>
      <c r="B691" s="435"/>
      <c r="C691" s="435"/>
      <c r="D691" s="795"/>
      <c r="E691" s="435"/>
      <c r="F691" s="435"/>
      <c r="G691" s="435"/>
      <c r="H691" s="846"/>
    </row>
    <row r="692" spans="1:8" ht="15" hidden="1" customHeight="1" x14ac:dyDescent="0.2">
      <c r="A692" s="824"/>
      <c r="B692" s="435"/>
      <c r="C692" s="435"/>
      <c r="D692" s="795"/>
      <c r="E692" s="435"/>
      <c r="F692" s="435"/>
      <c r="G692" s="435"/>
      <c r="H692" s="846"/>
    </row>
    <row r="693" spans="1:8" ht="15" hidden="1" customHeight="1" x14ac:dyDescent="0.2">
      <c r="A693" s="824"/>
      <c r="B693" s="435"/>
      <c r="C693" s="435"/>
      <c r="D693" s="795"/>
      <c r="E693" s="435"/>
      <c r="F693" s="435"/>
      <c r="G693" s="435"/>
      <c r="H693" s="846"/>
    </row>
    <row r="694" spans="1:8" ht="15" hidden="1" customHeight="1" x14ac:dyDescent="0.2">
      <c r="A694" s="824"/>
      <c r="B694" s="435"/>
      <c r="C694" s="435"/>
      <c r="D694" s="795"/>
      <c r="E694" s="435"/>
      <c r="F694" s="435"/>
      <c r="G694" s="435"/>
      <c r="H694" s="846"/>
    </row>
    <row r="695" spans="1:8" ht="15" hidden="1" customHeight="1" x14ac:dyDescent="0.2">
      <c r="A695" s="824"/>
      <c r="B695" s="435"/>
      <c r="C695" s="435"/>
      <c r="D695" s="795"/>
      <c r="E695" s="435"/>
      <c r="F695" s="435"/>
      <c r="G695" s="435"/>
      <c r="H695" s="846"/>
    </row>
    <row r="696" spans="1:8" ht="15" hidden="1" customHeight="1" x14ac:dyDescent="0.2">
      <c r="A696" s="824"/>
      <c r="B696" s="435"/>
      <c r="C696" s="435"/>
      <c r="D696" s="795"/>
      <c r="E696" s="435"/>
      <c r="F696" s="435"/>
      <c r="G696" s="435"/>
      <c r="H696" s="846"/>
    </row>
    <row r="697" spans="1:8" ht="15" hidden="1" customHeight="1" x14ac:dyDescent="0.2">
      <c r="A697" s="824"/>
      <c r="B697" s="435"/>
      <c r="C697" s="435"/>
      <c r="D697" s="795"/>
      <c r="E697" s="435"/>
      <c r="F697" s="435"/>
      <c r="G697" s="435"/>
      <c r="H697" s="846"/>
    </row>
    <row r="698" spans="1:8" ht="15" hidden="1" customHeight="1" x14ac:dyDescent="0.2">
      <c r="A698" s="824"/>
      <c r="B698" s="435"/>
      <c r="C698" s="435"/>
      <c r="D698" s="795"/>
      <c r="E698" s="435"/>
      <c r="F698" s="435"/>
      <c r="G698" s="435"/>
      <c r="H698" s="846"/>
    </row>
    <row r="699" spans="1:8" ht="15" hidden="1" customHeight="1" x14ac:dyDescent="0.2">
      <c r="A699" s="824"/>
      <c r="B699" s="435"/>
      <c r="C699" s="435"/>
      <c r="D699" s="795"/>
      <c r="E699" s="435"/>
      <c r="F699" s="435"/>
      <c r="G699" s="435"/>
      <c r="H699" s="846"/>
    </row>
    <row r="700" spans="1:8" ht="15" hidden="1" customHeight="1" x14ac:dyDescent="0.2">
      <c r="A700" s="824"/>
      <c r="B700" s="435"/>
      <c r="C700" s="435"/>
      <c r="D700" s="795"/>
      <c r="E700" s="435"/>
      <c r="F700" s="435"/>
      <c r="G700" s="435"/>
      <c r="H700" s="846"/>
    </row>
    <row r="701" spans="1:8" ht="15" hidden="1" customHeight="1" x14ac:dyDescent="0.2">
      <c r="A701" s="824"/>
      <c r="B701" s="435"/>
      <c r="C701" s="435"/>
      <c r="D701" s="795"/>
      <c r="E701" s="435"/>
      <c r="F701" s="435"/>
      <c r="G701" s="435"/>
      <c r="H701" s="846"/>
    </row>
    <row r="702" spans="1:8" ht="15" hidden="1" customHeight="1" x14ac:dyDescent="0.2">
      <c r="A702" s="824"/>
      <c r="B702" s="435"/>
      <c r="C702" s="435"/>
      <c r="D702" s="795"/>
      <c r="E702" s="435"/>
      <c r="F702" s="435"/>
      <c r="G702" s="435"/>
      <c r="H702" s="846"/>
    </row>
    <row r="703" spans="1:8" ht="15" hidden="1" customHeight="1" x14ac:dyDescent="0.2">
      <c r="A703" s="824"/>
      <c r="B703" s="435"/>
      <c r="C703" s="435"/>
      <c r="D703" s="795"/>
      <c r="E703" s="435"/>
      <c r="F703" s="435"/>
      <c r="G703" s="435"/>
      <c r="H703" s="846"/>
    </row>
    <row r="704" spans="1:8" ht="15" hidden="1" customHeight="1" x14ac:dyDescent="0.2">
      <c r="A704" s="824"/>
      <c r="B704" s="435"/>
      <c r="C704" s="435"/>
      <c r="D704" s="795"/>
      <c r="E704" s="435"/>
      <c r="F704" s="435"/>
      <c r="G704" s="435"/>
      <c r="H704" s="846"/>
    </row>
    <row r="705" spans="1:8" ht="15" hidden="1" customHeight="1" x14ac:dyDescent="0.2">
      <c r="A705" s="824"/>
      <c r="B705" s="435"/>
      <c r="C705" s="435"/>
      <c r="D705" s="795"/>
      <c r="E705" s="435"/>
      <c r="F705" s="435"/>
      <c r="G705" s="435"/>
      <c r="H705" s="846"/>
    </row>
    <row r="706" spans="1:8" ht="15" hidden="1" customHeight="1" x14ac:dyDescent="0.2">
      <c r="A706" s="824"/>
      <c r="B706" s="435"/>
      <c r="C706" s="435"/>
      <c r="D706" s="795"/>
      <c r="E706" s="435"/>
      <c r="F706" s="435"/>
      <c r="G706" s="435"/>
      <c r="H706" s="846"/>
    </row>
    <row r="707" spans="1:8" ht="15" hidden="1" customHeight="1" x14ac:dyDescent="0.2">
      <c r="A707" s="824"/>
      <c r="B707" s="435"/>
      <c r="C707" s="435"/>
      <c r="D707" s="795"/>
      <c r="E707" s="435"/>
      <c r="F707" s="435"/>
      <c r="G707" s="435"/>
      <c r="H707" s="846"/>
    </row>
    <row r="708" spans="1:8" ht="15" hidden="1" customHeight="1" x14ac:dyDescent="0.2">
      <c r="A708" s="824"/>
      <c r="B708" s="435"/>
      <c r="C708" s="435"/>
      <c r="D708" s="795"/>
      <c r="E708" s="435"/>
      <c r="F708" s="435"/>
      <c r="G708" s="435"/>
      <c r="H708" s="846"/>
    </row>
    <row r="709" spans="1:8" ht="15" hidden="1" customHeight="1" x14ac:dyDescent="0.2">
      <c r="A709" s="824"/>
      <c r="B709" s="435"/>
      <c r="C709" s="435"/>
      <c r="D709" s="795"/>
      <c r="E709" s="435"/>
      <c r="F709" s="435"/>
      <c r="G709" s="435"/>
      <c r="H709" s="846"/>
    </row>
    <row r="710" spans="1:8" ht="15" hidden="1" customHeight="1" x14ac:dyDescent="0.2">
      <c r="A710" s="824"/>
      <c r="B710" s="435"/>
      <c r="C710" s="435"/>
      <c r="D710" s="795"/>
      <c r="E710" s="435"/>
      <c r="F710" s="435"/>
      <c r="G710" s="435"/>
      <c r="H710" s="846"/>
    </row>
    <row r="711" spans="1:8" ht="15" hidden="1" customHeight="1" x14ac:dyDescent="0.2">
      <c r="A711" s="824"/>
      <c r="B711" s="435"/>
      <c r="C711" s="435"/>
      <c r="D711" s="795"/>
      <c r="E711" s="435"/>
      <c r="F711" s="435"/>
      <c r="G711" s="435"/>
      <c r="H711" s="846"/>
    </row>
    <row r="712" spans="1:8" ht="15" hidden="1" customHeight="1" x14ac:dyDescent="0.2">
      <c r="A712" s="824"/>
      <c r="B712" s="435"/>
      <c r="C712" s="435"/>
      <c r="D712" s="795"/>
      <c r="E712" s="435"/>
      <c r="F712" s="435"/>
      <c r="G712" s="435"/>
      <c r="H712" s="846"/>
    </row>
    <row r="713" spans="1:8" ht="15" hidden="1" customHeight="1" x14ac:dyDescent="0.2">
      <c r="A713" s="824"/>
      <c r="B713" s="435"/>
      <c r="C713" s="435"/>
      <c r="D713" s="795"/>
      <c r="E713" s="435"/>
      <c r="F713" s="435"/>
      <c r="G713" s="435"/>
      <c r="H713" s="846"/>
    </row>
    <row r="714" spans="1:8" ht="15" hidden="1" customHeight="1" x14ac:dyDescent="0.2">
      <c r="A714" s="824"/>
      <c r="B714" s="435"/>
      <c r="C714" s="435"/>
      <c r="D714" s="795"/>
      <c r="E714" s="435"/>
      <c r="F714" s="435"/>
      <c r="G714" s="435"/>
      <c r="H714" s="846"/>
    </row>
    <row r="715" spans="1:8" ht="15" hidden="1" customHeight="1" x14ac:dyDescent="0.2">
      <c r="A715" s="824"/>
      <c r="B715" s="435"/>
      <c r="C715" s="435"/>
      <c r="D715" s="795"/>
      <c r="E715" s="435"/>
      <c r="F715" s="435"/>
      <c r="G715" s="435"/>
      <c r="H715" s="846"/>
    </row>
    <row r="716" spans="1:8" ht="15" hidden="1" customHeight="1" x14ac:dyDescent="0.2">
      <c r="A716" s="824"/>
      <c r="B716" s="435"/>
      <c r="C716" s="435"/>
      <c r="D716" s="795"/>
      <c r="E716" s="435"/>
      <c r="F716" s="435"/>
      <c r="G716" s="435"/>
      <c r="H716" s="846"/>
    </row>
    <row r="717" spans="1:8" ht="15" hidden="1" customHeight="1" x14ac:dyDescent="0.2">
      <c r="A717" s="824"/>
      <c r="B717" s="435"/>
      <c r="C717" s="435"/>
      <c r="D717" s="795"/>
      <c r="E717" s="435"/>
      <c r="F717" s="435"/>
      <c r="G717" s="435"/>
      <c r="H717" s="846"/>
    </row>
    <row r="718" spans="1:8" ht="15" hidden="1" customHeight="1" x14ac:dyDescent="0.2">
      <c r="A718" s="824"/>
      <c r="B718" s="435"/>
      <c r="C718" s="435"/>
      <c r="D718" s="795"/>
      <c r="E718" s="435"/>
      <c r="F718" s="435"/>
      <c r="G718" s="435"/>
      <c r="H718" s="846"/>
    </row>
    <row r="719" spans="1:8" ht="15" hidden="1" customHeight="1" x14ac:dyDescent="0.2">
      <c r="A719" s="824"/>
      <c r="B719" s="435"/>
      <c r="C719" s="435"/>
      <c r="D719" s="795"/>
      <c r="E719" s="435"/>
      <c r="F719" s="435"/>
      <c r="G719" s="435"/>
      <c r="H719" s="846"/>
    </row>
    <row r="720" spans="1:8" ht="15" hidden="1" customHeight="1" x14ac:dyDescent="0.2">
      <c r="A720" s="824"/>
      <c r="B720" s="435"/>
      <c r="C720" s="435"/>
      <c r="D720" s="795"/>
      <c r="E720" s="435"/>
      <c r="F720" s="435"/>
      <c r="G720" s="435"/>
      <c r="H720" s="846"/>
    </row>
    <row r="721" spans="1:8" ht="15" hidden="1" customHeight="1" x14ac:dyDescent="0.2">
      <c r="A721" s="824"/>
      <c r="B721" s="435"/>
      <c r="C721" s="435"/>
      <c r="D721" s="795"/>
      <c r="E721" s="435"/>
      <c r="F721" s="435"/>
      <c r="G721" s="435"/>
      <c r="H721" s="846"/>
    </row>
    <row r="722" spans="1:8" ht="15" hidden="1" customHeight="1" x14ac:dyDescent="0.2">
      <c r="A722" s="824"/>
      <c r="B722" s="435"/>
      <c r="C722" s="435"/>
      <c r="D722" s="795"/>
      <c r="E722" s="435"/>
      <c r="F722" s="435"/>
      <c r="G722" s="435"/>
      <c r="H722" s="846"/>
    </row>
    <row r="723" spans="1:8" ht="15" hidden="1" customHeight="1" x14ac:dyDescent="0.2">
      <c r="A723" s="824"/>
      <c r="B723" s="435"/>
      <c r="C723" s="435"/>
      <c r="D723" s="795"/>
      <c r="E723" s="435"/>
      <c r="F723" s="435"/>
      <c r="G723" s="435"/>
      <c r="H723" s="846"/>
    </row>
    <row r="724" spans="1:8" ht="15" hidden="1" customHeight="1" x14ac:dyDescent="0.2">
      <c r="A724" s="824"/>
      <c r="B724" s="435"/>
      <c r="C724" s="435"/>
      <c r="D724" s="795"/>
      <c r="E724" s="435"/>
      <c r="F724" s="435"/>
      <c r="G724" s="435"/>
      <c r="H724" s="846"/>
    </row>
    <row r="725" spans="1:8" ht="15" hidden="1" customHeight="1" x14ac:dyDescent="0.2">
      <c r="A725" s="824"/>
      <c r="B725" s="435"/>
      <c r="C725" s="435"/>
      <c r="D725" s="795"/>
      <c r="E725" s="435"/>
      <c r="F725" s="435"/>
      <c r="G725" s="435"/>
      <c r="H725" s="846"/>
    </row>
    <row r="726" spans="1:8" ht="15" hidden="1" customHeight="1" x14ac:dyDescent="0.2">
      <c r="A726" s="824"/>
      <c r="B726" s="435"/>
      <c r="C726" s="435"/>
      <c r="D726" s="795"/>
      <c r="E726" s="435"/>
      <c r="F726" s="435"/>
      <c r="G726" s="435"/>
      <c r="H726" s="846"/>
    </row>
    <row r="727" spans="1:8" ht="15" hidden="1" customHeight="1" x14ac:dyDescent="0.2">
      <c r="A727" s="824"/>
      <c r="B727" s="435"/>
      <c r="C727" s="435"/>
      <c r="D727" s="795"/>
      <c r="E727" s="435"/>
      <c r="F727" s="435"/>
      <c r="G727" s="435"/>
      <c r="H727" s="846"/>
    </row>
    <row r="728" spans="1:8" ht="15" hidden="1" customHeight="1" x14ac:dyDescent="0.2">
      <c r="A728" s="824"/>
      <c r="B728" s="435"/>
      <c r="C728" s="435"/>
      <c r="D728" s="795"/>
      <c r="E728" s="435"/>
      <c r="F728" s="435"/>
      <c r="G728" s="435"/>
      <c r="H728" s="846"/>
    </row>
    <row r="729" spans="1:8" ht="15" hidden="1" customHeight="1" x14ac:dyDescent="0.2">
      <c r="A729" s="824"/>
      <c r="B729" s="435"/>
      <c r="C729" s="435"/>
      <c r="D729" s="795"/>
      <c r="E729" s="435"/>
      <c r="F729" s="435"/>
      <c r="G729" s="435"/>
      <c r="H729" s="846"/>
    </row>
    <row r="730" spans="1:8" ht="15" hidden="1" customHeight="1" x14ac:dyDescent="0.2">
      <c r="A730" s="824"/>
      <c r="B730" s="435"/>
      <c r="C730" s="435"/>
      <c r="D730" s="795"/>
      <c r="E730" s="435"/>
      <c r="F730" s="435"/>
      <c r="G730" s="435"/>
      <c r="H730" s="846"/>
    </row>
    <row r="731" spans="1:8" ht="15" hidden="1" customHeight="1" x14ac:dyDescent="0.2">
      <c r="A731" s="824"/>
      <c r="B731" s="435"/>
      <c r="C731" s="435"/>
      <c r="D731" s="795"/>
      <c r="E731" s="435"/>
      <c r="F731" s="435"/>
      <c r="G731" s="435"/>
      <c r="H731" s="846"/>
    </row>
    <row r="732" spans="1:8" ht="15" hidden="1" customHeight="1" x14ac:dyDescent="0.2">
      <c r="A732" s="824"/>
      <c r="B732" s="435"/>
      <c r="C732" s="435"/>
      <c r="D732" s="795"/>
      <c r="E732" s="435"/>
      <c r="F732" s="435"/>
      <c r="G732" s="435"/>
      <c r="H732" s="846"/>
    </row>
    <row r="733" spans="1:8" ht="15" hidden="1" customHeight="1" x14ac:dyDescent="0.2">
      <c r="A733" s="824"/>
      <c r="B733" s="435"/>
      <c r="C733" s="435"/>
      <c r="D733" s="795"/>
      <c r="E733" s="435"/>
      <c r="F733" s="435"/>
      <c r="G733" s="435"/>
      <c r="H733" s="846"/>
    </row>
    <row r="734" spans="1:8" ht="15" hidden="1" customHeight="1" x14ac:dyDescent="0.2">
      <c r="A734" s="824"/>
      <c r="B734" s="435"/>
      <c r="C734" s="435"/>
      <c r="D734" s="795"/>
      <c r="E734" s="435"/>
      <c r="F734" s="435"/>
      <c r="G734" s="435"/>
      <c r="H734" s="846"/>
    </row>
    <row r="735" spans="1:8" ht="15" hidden="1" customHeight="1" x14ac:dyDescent="0.2">
      <c r="A735" s="824"/>
      <c r="B735" s="435"/>
      <c r="C735" s="435"/>
      <c r="D735" s="795"/>
      <c r="E735" s="435"/>
      <c r="F735" s="435"/>
      <c r="G735" s="435"/>
      <c r="H735" s="846"/>
    </row>
    <row r="736" spans="1:8" ht="15" hidden="1" customHeight="1" x14ac:dyDescent="0.2">
      <c r="A736" s="824"/>
      <c r="B736" s="435"/>
      <c r="C736" s="435"/>
      <c r="D736" s="795"/>
      <c r="E736" s="435"/>
      <c r="F736" s="435"/>
      <c r="G736" s="435"/>
      <c r="H736" s="846"/>
    </row>
    <row r="737" spans="1:8" ht="15" hidden="1" customHeight="1" x14ac:dyDescent="0.2">
      <c r="A737" s="824"/>
      <c r="B737" s="435"/>
      <c r="C737" s="435"/>
      <c r="D737" s="795"/>
      <c r="E737" s="435"/>
      <c r="F737" s="435"/>
      <c r="G737" s="435"/>
      <c r="H737" s="846"/>
    </row>
    <row r="738" spans="1:8" ht="15" hidden="1" customHeight="1" x14ac:dyDescent="0.2">
      <c r="A738" s="824"/>
      <c r="B738" s="435"/>
      <c r="C738" s="435"/>
      <c r="D738" s="795"/>
      <c r="E738" s="435"/>
      <c r="F738" s="435"/>
      <c r="G738" s="435"/>
      <c r="H738" s="846"/>
    </row>
    <row r="739" spans="1:8" ht="15" hidden="1" customHeight="1" x14ac:dyDescent="0.2">
      <c r="A739" s="824"/>
      <c r="B739" s="435"/>
      <c r="C739" s="435"/>
      <c r="D739" s="795"/>
      <c r="E739" s="435"/>
      <c r="F739" s="435"/>
      <c r="G739" s="435"/>
      <c r="H739" s="846"/>
    </row>
    <row r="740" spans="1:8" ht="15" hidden="1" customHeight="1" x14ac:dyDescent="0.2">
      <c r="A740" s="824"/>
      <c r="B740" s="435"/>
      <c r="C740" s="435"/>
      <c r="D740" s="795"/>
      <c r="E740" s="435"/>
      <c r="F740" s="435"/>
      <c r="G740" s="435"/>
      <c r="H740" s="846"/>
    </row>
    <row r="741" spans="1:8" ht="15" hidden="1" customHeight="1" x14ac:dyDescent="0.2">
      <c r="A741" s="824"/>
      <c r="B741" s="435"/>
      <c r="C741" s="435"/>
      <c r="D741" s="795"/>
      <c r="E741" s="435"/>
      <c r="F741" s="435"/>
      <c r="G741" s="435"/>
      <c r="H741" s="846"/>
    </row>
    <row r="742" spans="1:8" ht="15" hidden="1" customHeight="1" x14ac:dyDescent="0.2">
      <c r="A742" s="824"/>
      <c r="B742" s="435"/>
      <c r="C742" s="435"/>
      <c r="D742" s="795"/>
      <c r="E742" s="435"/>
      <c r="F742" s="435"/>
      <c r="G742" s="435"/>
      <c r="H742" s="846"/>
    </row>
    <row r="743" spans="1:8" ht="15" hidden="1" customHeight="1" x14ac:dyDescent="0.2">
      <c r="A743" s="824"/>
      <c r="B743" s="435"/>
      <c r="C743" s="435"/>
      <c r="D743" s="795"/>
      <c r="E743" s="435"/>
      <c r="F743" s="435"/>
      <c r="G743" s="435"/>
      <c r="H743" s="846"/>
    </row>
    <row r="744" spans="1:8" ht="15" hidden="1" customHeight="1" x14ac:dyDescent="0.2">
      <c r="A744" s="824"/>
      <c r="B744" s="435"/>
      <c r="C744" s="435"/>
      <c r="D744" s="795"/>
      <c r="E744" s="435"/>
      <c r="F744" s="435"/>
      <c r="G744" s="435"/>
      <c r="H744" s="846"/>
    </row>
    <row r="745" spans="1:8" ht="15" hidden="1" customHeight="1" x14ac:dyDescent="0.2">
      <c r="A745" s="824"/>
      <c r="B745" s="435"/>
      <c r="C745" s="435"/>
      <c r="D745" s="795"/>
      <c r="E745" s="435"/>
      <c r="F745" s="435"/>
      <c r="G745" s="435"/>
      <c r="H745" s="846"/>
    </row>
    <row r="746" spans="1:8" ht="15" hidden="1" customHeight="1" x14ac:dyDescent="0.2">
      <c r="A746" s="824"/>
      <c r="B746" s="435"/>
      <c r="C746" s="435"/>
      <c r="D746" s="795"/>
      <c r="E746" s="435"/>
      <c r="F746" s="435"/>
      <c r="G746" s="435"/>
      <c r="H746" s="846"/>
    </row>
    <row r="747" spans="1:8" ht="15" hidden="1" customHeight="1" x14ac:dyDescent="0.2">
      <c r="A747" s="824"/>
      <c r="B747" s="435"/>
      <c r="C747" s="435"/>
      <c r="D747" s="795"/>
      <c r="E747" s="435"/>
      <c r="F747" s="435"/>
      <c r="G747" s="435"/>
      <c r="H747" s="846"/>
    </row>
    <row r="748" spans="1:8" ht="15" hidden="1" customHeight="1" x14ac:dyDescent="0.2">
      <c r="A748" s="824"/>
      <c r="B748" s="435"/>
      <c r="C748" s="435"/>
      <c r="D748" s="795"/>
      <c r="E748" s="435"/>
      <c r="F748" s="435"/>
      <c r="G748" s="435"/>
      <c r="H748" s="846"/>
    </row>
    <row r="749" spans="1:8" ht="15" hidden="1" customHeight="1" x14ac:dyDescent="0.2">
      <c r="A749" s="824"/>
      <c r="B749" s="435"/>
      <c r="C749" s="435"/>
      <c r="D749" s="795"/>
      <c r="E749" s="435"/>
      <c r="F749" s="435"/>
      <c r="G749" s="435"/>
      <c r="H749" s="846"/>
    </row>
    <row r="750" spans="1:8" ht="15" hidden="1" customHeight="1" x14ac:dyDescent="0.2">
      <c r="A750" s="824"/>
      <c r="B750" s="435"/>
      <c r="C750" s="435"/>
      <c r="D750" s="795"/>
      <c r="E750" s="435"/>
      <c r="F750" s="435"/>
      <c r="G750" s="435"/>
      <c r="H750" s="846"/>
    </row>
    <row r="751" spans="1:8" ht="15" hidden="1" customHeight="1" x14ac:dyDescent="0.2">
      <c r="A751" s="824"/>
      <c r="B751" s="435"/>
      <c r="C751" s="435"/>
      <c r="D751" s="795"/>
      <c r="E751" s="435"/>
      <c r="F751" s="435"/>
      <c r="G751" s="435"/>
      <c r="H751" s="846"/>
    </row>
    <row r="752" spans="1:8" ht="15" hidden="1" customHeight="1" x14ac:dyDescent="0.2">
      <c r="A752" s="824"/>
      <c r="B752" s="435"/>
      <c r="C752" s="435"/>
      <c r="D752" s="795"/>
      <c r="E752" s="435"/>
      <c r="F752" s="435"/>
      <c r="G752" s="435"/>
      <c r="H752" s="846"/>
    </row>
    <row r="753" spans="1:8" ht="15" hidden="1" customHeight="1" x14ac:dyDescent="0.2">
      <c r="A753" s="824"/>
      <c r="B753" s="435"/>
      <c r="C753" s="435"/>
      <c r="D753" s="795"/>
      <c r="E753" s="435"/>
      <c r="F753" s="435"/>
      <c r="G753" s="435"/>
      <c r="H753" s="846"/>
    </row>
    <row r="754" spans="1:8" ht="15" hidden="1" customHeight="1" x14ac:dyDescent="0.2">
      <c r="A754" s="824"/>
      <c r="B754" s="435"/>
      <c r="C754" s="435"/>
      <c r="D754" s="795"/>
      <c r="E754" s="435"/>
      <c r="F754" s="435"/>
      <c r="G754" s="435"/>
      <c r="H754" s="846"/>
    </row>
    <row r="755" spans="1:8" ht="15" hidden="1" customHeight="1" x14ac:dyDescent="0.2">
      <c r="A755" s="824"/>
      <c r="B755" s="435"/>
      <c r="C755" s="435"/>
      <c r="D755" s="795"/>
      <c r="E755" s="435"/>
      <c r="F755" s="435"/>
      <c r="G755" s="435"/>
      <c r="H755" s="846"/>
    </row>
    <row r="756" spans="1:8" ht="15" hidden="1" customHeight="1" x14ac:dyDescent="0.2">
      <c r="A756" s="824"/>
      <c r="B756" s="435"/>
      <c r="C756" s="435"/>
      <c r="D756" s="795"/>
      <c r="E756" s="435"/>
      <c r="F756" s="435"/>
      <c r="G756" s="435"/>
      <c r="H756" s="846"/>
    </row>
    <row r="757" spans="1:8" ht="15" hidden="1" customHeight="1" x14ac:dyDescent="0.2">
      <c r="A757" s="824"/>
      <c r="B757" s="435"/>
      <c r="C757" s="435"/>
      <c r="D757" s="795"/>
      <c r="E757" s="435"/>
      <c r="F757" s="435"/>
      <c r="G757" s="435"/>
      <c r="H757" s="846"/>
    </row>
    <row r="758" spans="1:8" ht="15" hidden="1" customHeight="1" x14ac:dyDescent="0.2">
      <c r="A758" s="824"/>
      <c r="B758" s="435"/>
      <c r="C758" s="435"/>
      <c r="D758" s="795"/>
      <c r="E758" s="435"/>
      <c r="F758" s="435"/>
      <c r="G758" s="435"/>
      <c r="H758" s="846"/>
    </row>
    <row r="759" spans="1:8" ht="15" hidden="1" customHeight="1" x14ac:dyDescent="0.2">
      <c r="A759" s="824"/>
      <c r="B759" s="435"/>
      <c r="C759" s="435"/>
      <c r="D759" s="795"/>
      <c r="E759" s="435"/>
      <c r="F759" s="435"/>
      <c r="G759" s="435"/>
      <c r="H759" s="846"/>
    </row>
    <row r="760" spans="1:8" ht="15" hidden="1" customHeight="1" x14ac:dyDescent="0.2">
      <c r="A760" s="824"/>
      <c r="B760" s="435"/>
      <c r="C760" s="435"/>
      <c r="D760" s="795"/>
      <c r="E760" s="435"/>
      <c r="F760" s="435"/>
      <c r="G760" s="435"/>
      <c r="H760" s="846"/>
    </row>
    <row r="761" spans="1:8" ht="15" hidden="1" customHeight="1" x14ac:dyDescent="0.2">
      <c r="A761" s="824"/>
      <c r="B761" s="435"/>
      <c r="C761" s="435"/>
      <c r="D761" s="795"/>
      <c r="E761" s="435"/>
      <c r="F761" s="435"/>
      <c r="G761" s="435"/>
      <c r="H761" s="846"/>
    </row>
    <row r="762" spans="1:8" ht="15" hidden="1" customHeight="1" x14ac:dyDescent="0.2">
      <c r="A762" s="824"/>
      <c r="B762" s="435"/>
      <c r="C762" s="435"/>
      <c r="D762" s="795"/>
      <c r="E762" s="435"/>
      <c r="F762" s="435"/>
      <c r="G762" s="435"/>
      <c r="H762" s="846"/>
    </row>
    <row r="763" spans="1:8" ht="15" hidden="1" customHeight="1" x14ac:dyDescent="0.2">
      <c r="A763" s="824"/>
      <c r="B763" s="435"/>
      <c r="C763" s="435"/>
      <c r="D763" s="795"/>
      <c r="E763" s="435"/>
      <c r="F763" s="435"/>
      <c r="G763" s="435"/>
      <c r="H763" s="846"/>
    </row>
    <row r="764" spans="1:8" ht="15" hidden="1" customHeight="1" x14ac:dyDescent="0.2">
      <c r="A764" s="824"/>
      <c r="B764" s="435"/>
      <c r="C764" s="435"/>
      <c r="D764" s="795"/>
      <c r="E764" s="435"/>
      <c r="F764" s="435"/>
      <c r="G764" s="435"/>
      <c r="H764" s="846"/>
    </row>
    <row r="765" spans="1:8" ht="15" hidden="1" customHeight="1" x14ac:dyDescent="0.2">
      <c r="A765" s="824"/>
      <c r="B765" s="435"/>
      <c r="C765" s="435"/>
      <c r="D765" s="795"/>
      <c r="E765" s="435"/>
      <c r="F765" s="435"/>
      <c r="G765" s="435"/>
      <c r="H765" s="846"/>
    </row>
    <row r="766" spans="1:8" ht="15" hidden="1" customHeight="1" x14ac:dyDescent="0.2">
      <c r="A766" s="824"/>
      <c r="B766" s="435"/>
      <c r="C766" s="435"/>
      <c r="D766" s="795"/>
      <c r="E766" s="435"/>
      <c r="F766" s="435"/>
      <c r="G766" s="435"/>
      <c r="H766" s="846"/>
    </row>
    <row r="767" spans="1:8" ht="15" hidden="1" customHeight="1" x14ac:dyDescent="0.2">
      <c r="A767" s="824"/>
      <c r="B767" s="435"/>
      <c r="C767" s="435"/>
      <c r="D767" s="795"/>
      <c r="E767" s="435"/>
      <c r="F767" s="435"/>
      <c r="G767" s="435"/>
      <c r="H767" s="846"/>
    </row>
    <row r="768" spans="1:8" ht="15" hidden="1" customHeight="1" x14ac:dyDescent="0.2">
      <c r="A768" s="824"/>
      <c r="B768" s="435"/>
      <c r="C768" s="435"/>
      <c r="D768" s="795"/>
      <c r="E768" s="435"/>
      <c r="F768" s="435"/>
      <c r="G768" s="435"/>
      <c r="H768" s="846"/>
    </row>
    <row r="769" spans="1:8" ht="15" hidden="1" customHeight="1" x14ac:dyDescent="0.2">
      <c r="A769" s="824"/>
      <c r="B769" s="435"/>
      <c r="C769" s="435"/>
      <c r="D769" s="795"/>
      <c r="E769" s="435"/>
      <c r="F769" s="435"/>
      <c r="G769" s="435"/>
      <c r="H769" s="846"/>
    </row>
    <row r="770" spans="1:8" ht="15" hidden="1" customHeight="1" x14ac:dyDescent="0.2">
      <c r="A770" s="824"/>
      <c r="B770" s="435"/>
      <c r="C770" s="435"/>
      <c r="D770" s="795"/>
      <c r="E770" s="435"/>
      <c r="F770" s="435"/>
      <c r="G770" s="435"/>
      <c r="H770" s="846"/>
    </row>
    <row r="771" spans="1:8" ht="15" hidden="1" customHeight="1" x14ac:dyDescent="0.2">
      <c r="A771" s="824"/>
      <c r="B771" s="435"/>
      <c r="C771" s="435"/>
      <c r="D771" s="795"/>
      <c r="E771" s="435"/>
      <c r="F771" s="435"/>
      <c r="G771" s="435"/>
      <c r="H771" s="846"/>
    </row>
    <row r="772" spans="1:8" ht="15" hidden="1" customHeight="1" x14ac:dyDescent="0.2">
      <c r="A772" s="824"/>
      <c r="B772" s="435"/>
      <c r="C772" s="435"/>
      <c r="D772" s="795"/>
      <c r="E772" s="435"/>
      <c r="F772" s="435"/>
      <c r="G772" s="435"/>
      <c r="H772" s="846"/>
    </row>
    <row r="773" spans="1:8" ht="15" hidden="1" customHeight="1" x14ac:dyDescent="0.2">
      <c r="A773" s="824"/>
      <c r="B773" s="435"/>
      <c r="C773" s="435"/>
      <c r="D773" s="795"/>
      <c r="E773" s="435"/>
      <c r="F773" s="435"/>
      <c r="G773" s="435"/>
      <c r="H773" s="846"/>
    </row>
    <row r="774" spans="1:8" ht="15" hidden="1" customHeight="1" x14ac:dyDescent="0.2">
      <c r="A774" s="824"/>
      <c r="B774" s="435"/>
      <c r="C774" s="435"/>
      <c r="D774" s="795"/>
      <c r="E774" s="435"/>
      <c r="F774" s="435"/>
      <c r="G774" s="435"/>
      <c r="H774" s="846"/>
    </row>
    <row r="775" spans="1:8" ht="15" hidden="1" customHeight="1" x14ac:dyDescent="0.2">
      <c r="A775" s="824"/>
      <c r="B775" s="435"/>
      <c r="C775" s="435"/>
      <c r="D775" s="795"/>
      <c r="E775" s="435"/>
      <c r="F775" s="435"/>
      <c r="G775" s="435"/>
      <c r="H775" s="846"/>
    </row>
    <row r="776" spans="1:8" ht="15" hidden="1" customHeight="1" x14ac:dyDescent="0.2">
      <c r="A776" s="824"/>
      <c r="B776" s="435"/>
      <c r="C776" s="435"/>
      <c r="D776" s="795"/>
      <c r="E776" s="435"/>
      <c r="F776" s="435"/>
      <c r="G776" s="435"/>
      <c r="H776" s="846"/>
    </row>
    <row r="777" spans="1:8" ht="15" hidden="1" customHeight="1" x14ac:dyDescent="0.2">
      <c r="A777" s="824"/>
      <c r="B777" s="435"/>
      <c r="C777" s="435"/>
      <c r="D777" s="795"/>
      <c r="E777" s="435"/>
      <c r="F777" s="435"/>
      <c r="G777" s="435"/>
      <c r="H777" s="846"/>
    </row>
    <row r="778" spans="1:8" ht="15" hidden="1" customHeight="1" x14ac:dyDescent="0.2">
      <c r="A778" s="824"/>
      <c r="B778" s="435"/>
      <c r="C778" s="435"/>
      <c r="D778" s="795"/>
      <c r="E778" s="435"/>
      <c r="F778" s="435"/>
      <c r="G778" s="435"/>
      <c r="H778" s="846"/>
    </row>
    <row r="779" spans="1:8" ht="15" hidden="1" customHeight="1" x14ac:dyDescent="0.2">
      <c r="A779" s="824"/>
      <c r="B779" s="435"/>
      <c r="C779" s="435"/>
      <c r="D779" s="795"/>
      <c r="E779" s="435"/>
      <c r="F779" s="435"/>
      <c r="G779" s="435"/>
      <c r="H779" s="846"/>
    </row>
    <row r="780" spans="1:8" ht="15" hidden="1" customHeight="1" x14ac:dyDescent="0.2">
      <c r="A780" s="824"/>
      <c r="B780" s="435"/>
      <c r="C780" s="435"/>
      <c r="D780" s="795"/>
      <c r="E780" s="435"/>
      <c r="F780" s="435"/>
      <c r="G780" s="435"/>
      <c r="H780" s="846"/>
    </row>
    <row r="781" spans="1:8" ht="15" hidden="1" customHeight="1" x14ac:dyDescent="0.2">
      <c r="A781" s="824"/>
      <c r="B781" s="435"/>
      <c r="C781" s="435"/>
      <c r="D781" s="795"/>
      <c r="E781" s="435"/>
      <c r="F781" s="435"/>
      <c r="G781" s="435"/>
      <c r="H781" s="846"/>
    </row>
    <row r="782" spans="1:8" ht="15" hidden="1" customHeight="1" x14ac:dyDescent="0.2">
      <c r="A782" s="824"/>
      <c r="B782" s="435"/>
      <c r="C782" s="435"/>
      <c r="D782" s="795"/>
      <c r="E782" s="435"/>
      <c r="F782" s="435"/>
      <c r="G782" s="435"/>
      <c r="H782" s="846"/>
    </row>
    <row r="783" spans="1:8" ht="15" hidden="1" customHeight="1" x14ac:dyDescent="0.2">
      <c r="A783" s="824"/>
      <c r="B783" s="435"/>
      <c r="C783" s="435"/>
      <c r="D783" s="795"/>
      <c r="E783" s="435"/>
      <c r="F783" s="435"/>
      <c r="G783" s="435"/>
      <c r="H783" s="846"/>
    </row>
    <row r="784" spans="1:8" ht="15" hidden="1" customHeight="1" x14ac:dyDescent="0.2">
      <c r="A784" s="824"/>
      <c r="B784" s="435"/>
      <c r="C784" s="435"/>
      <c r="D784" s="795"/>
      <c r="E784" s="435"/>
      <c r="F784" s="435"/>
      <c r="G784" s="435"/>
      <c r="H784" s="846"/>
    </row>
    <row r="785" spans="1:8" ht="15" hidden="1" customHeight="1" x14ac:dyDescent="0.2">
      <c r="A785" s="824"/>
      <c r="B785" s="435"/>
      <c r="C785" s="435"/>
      <c r="D785" s="795"/>
      <c r="E785" s="435"/>
      <c r="F785" s="435"/>
      <c r="G785" s="435"/>
      <c r="H785" s="846"/>
    </row>
    <row r="786" spans="1:8" ht="15" hidden="1" customHeight="1" x14ac:dyDescent="0.2">
      <c r="A786" s="824"/>
      <c r="B786" s="435"/>
      <c r="C786" s="435"/>
      <c r="D786" s="795"/>
      <c r="E786" s="435"/>
      <c r="F786" s="435"/>
      <c r="G786" s="435"/>
      <c r="H786" s="846"/>
    </row>
    <row r="787" spans="1:8" ht="15" hidden="1" customHeight="1" x14ac:dyDescent="0.2">
      <c r="A787" s="824"/>
      <c r="B787" s="435"/>
      <c r="C787" s="435"/>
      <c r="D787" s="795"/>
      <c r="E787" s="435"/>
      <c r="F787" s="435"/>
      <c r="G787" s="435"/>
      <c r="H787" s="846"/>
    </row>
    <row r="788" spans="1:8" ht="15" hidden="1" customHeight="1" x14ac:dyDescent="0.2">
      <c r="A788" s="824"/>
      <c r="B788" s="435"/>
      <c r="C788" s="435"/>
      <c r="D788" s="795"/>
      <c r="E788" s="435"/>
      <c r="F788" s="435"/>
      <c r="G788" s="435"/>
      <c r="H788" s="846"/>
    </row>
    <row r="789" spans="1:8" ht="15" hidden="1" customHeight="1" x14ac:dyDescent="0.2">
      <c r="A789" s="824"/>
      <c r="B789" s="435"/>
      <c r="C789" s="435"/>
      <c r="D789" s="795"/>
      <c r="E789" s="435"/>
      <c r="F789" s="435"/>
      <c r="G789" s="435"/>
      <c r="H789" s="846"/>
    </row>
    <row r="790" spans="1:8" ht="15" hidden="1" customHeight="1" x14ac:dyDescent="0.2">
      <c r="A790" s="824"/>
      <c r="B790" s="435"/>
      <c r="C790" s="435"/>
      <c r="D790" s="795"/>
      <c r="E790" s="435"/>
      <c r="F790" s="435"/>
      <c r="G790" s="435"/>
      <c r="H790" s="846"/>
    </row>
    <row r="791" spans="1:8" ht="15" hidden="1" customHeight="1" x14ac:dyDescent="0.2">
      <c r="A791" s="824"/>
      <c r="B791" s="435"/>
      <c r="C791" s="435"/>
      <c r="D791" s="795"/>
      <c r="E791" s="435"/>
      <c r="F791" s="435"/>
      <c r="G791" s="435"/>
      <c r="H791" s="846"/>
    </row>
    <row r="792" spans="1:8" ht="15" hidden="1" customHeight="1" x14ac:dyDescent="0.2">
      <c r="A792" s="824"/>
      <c r="B792" s="435"/>
      <c r="C792" s="435"/>
      <c r="D792" s="795"/>
      <c r="E792" s="435"/>
      <c r="F792" s="435"/>
      <c r="G792" s="435"/>
      <c r="H792" s="846"/>
    </row>
    <row r="793" spans="1:8" ht="15" hidden="1" customHeight="1" x14ac:dyDescent="0.2">
      <c r="A793" s="824"/>
      <c r="B793" s="435"/>
      <c r="C793" s="435"/>
      <c r="D793" s="795"/>
      <c r="E793" s="435"/>
      <c r="F793" s="435"/>
      <c r="G793" s="435"/>
      <c r="H793" s="846"/>
    </row>
    <row r="794" spans="1:8" ht="15" hidden="1" customHeight="1" x14ac:dyDescent="0.2">
      <c r="A794" s="824"/>
      <c r="B794" s="435"/>
      <c r="C794" s="435"/>
      <c r="D794" s="795"/>
      <c r="E794" s="435"/>
      <c r="F794" s="435"/>
      <c r="G794" s="435"/>
      <c r="H794" s="846"/>
    </row>
    <row r="795" spans="1:8" ht="15" hidden="1" customHeight="1" x14ac:dyDescent="0.2">
      <c r="A795" s="824"/>
      <c r="B795" s="435"/>
      <c r="C795" s="435"/>
      <c r="D795" s="795"/>
      <c r="E795" s="435"/>
      <c r="F795" s="435"/>
      <c r="G795" s="435"/>
      <c r="H795" s="846"/>
    </row>
    <row r="796" spans="1:8" ht="15" hidden="1" customHeight="1" x14ac:dyDescent="0.2">
      <c r="A796" s="824"/>
      <c r="B796" s="435"/>
      <c r="C796" s="435"/>
      <c r="D796" s="795"/>
      <c r="E796" s="435"/>
      <c r="F796" s="435"/>
      <c r="G796" s="435"/>
      <c r="H796" s="846"/>
    </row>
    <row r="797" spans="1:8" ht="15" hidden="1" customHeight="1" x14ac:dyDescent="0.2">
      <c r="A797" s="824"/>
      <c r="B797" s="435"/>
      <c r="C797" s="435"/>
      <c r="D797" s="795"/>
      <c r="E797" s="435"/>
      <c r="F797" s="435"/>
      <c r="G797" s="435"/>
      <c r="H797" s="846"/>
    </row>
    <row r="798" spans="1:8" ht="15" hidden="1" customHeight="1" x14ac:dyDescent="0.2">
      <c r="A798" s="824"/>
      <c r="B798" s="435"/>
      <c r="C798" s="435"/>
      <c r="D798" s="795"/>
      <c r="E798" s="435"/>
      <c r="F798" s="435"/>
      <c r="G798" s="435"/>
      <c r="H798" s="846"/>
    </row>
    <row r="799" spans="1:8" ht="15" hidden="1" customHeight="1" x14ac:dyDescent="0.2">
      <c r="A799" s="824"/>
      <c r="B799" s="435"/>
      <c r="C799" s="435"/>
      <c r="D799" s="795"/>
      <c r="E799" s="435"/>
      <c r="F799" s="435"/>
      <c r="G799" s="435"/>
      <c r="H799" s="846"/>
    </row>
    <row r="800" spans="1:8" ht="15" hidden="1" customHeight="1" x14ac:dyDescent="0.2">
      <c r="A800" s="824"/>
      <c r="B800" s="435"/>
      <c r="C800" s="435"/>
      <c r="D800" s="795"/>
      <c r="E800" s="435"/>
      <c r="F800" s="435"/>
      <c r="G800" s="435"/>
      <c r="H800" s="846"/>
    </row>
    <row r="801" spans="1:8" ht="15" hidden="1" customHeight="1" x14ac:dyDescent="0.2">
      <c r="A801" s="824"/>
      <c r="B801" s="435"/>
      <c r="C801" s="435"/>
      <c r="D801" s="795"/>
      <c r="E801" s="435"/>
      <c r="F801" s="435"/>
      <c r="G801" s="435"/>
      <c r="H801" s="846"/>
    </row>
    <row r="802" spans="1:8" ht="15" hidden="1" customHeight="1" x14ac:dyDescent="0.2">
      <c r="A802" s="824"/>
      <c r="B802" s="435"/>
      <c r="C802" s="435"/>
      <c r="D802" s="795"/>
      <c r="E802" s="435"/>
      <c r="F802" s="435"/>
      <c r="G802" s="435"/>
      <c r="H802" s="846"/>
    </row>
    <row r="803" spans="1:8" ht="15" hidden="1" customHeight="1" x14ac:dyDescent="0.2">
      <c r="A803" s="824"/>
      <c r="B803" s="435"/>
      <c r="C803" s="435"/>
      <c r="D803" s="795"/>
      <c r="E803" s="435"/>
      <c r="F803" s="435"/>
      <c r="G803" s="435"/>
      <c r="H803" s="846"/>
    </row>
    <row r="804" spans="1:8" ht="15" hidden="1" customHeight="1" x14ac:dyDescent="0.2">
      <c r="A804" s="824"/>
      <c r="B804" s="435"/>
      <c r="C804" s="435"/>
      <c r="D804" s="795"/>
      <c r="E804" s="435"/>
      <c r="F804" s="435"/>
      <c r="G804" s="435"/>
      <c r="H804" s="846"/>
    </row>
    <row r="805" spans="1:8" ht="15" hidden="1" customHeight="1" x14ac:dyDescent="0.2">
      <c r="A805" s="824"/>
      <c r="B805" s="435"/>
      <c r="C805" s="435"/>
      <c r="D805" s="795"/>
      <c r="E805" s="435"/>
      <c r="F805" s="435"/>
      <c r="G805" s="435"/>
      <c r="H805" s="846"/>
    </row>
    <row r="806" spans="1:8" ht="15" hidden="1" customHeight="1" x14ac:dyDescent="0.2">
      <c r="A806" s="824"/>
      <c r="B806" s="435"/>
      <c r="C806" s="435"/>
      <c r="D806" s="795"/>
      <c r="E806" s="435"/>
      <c r="F806" s="435"/>
      <c r="G806" s="435"/>
      <c r="H806" s="846"/>
    </row>
    <row r="807" spans="1:8" ht="15" hidden="1" customHeight="1" x14ac:dyDescent="0.2">
      <c r="A807" s="824"/>
      <c r="B807" s="435"/>
      <c r="C807" s="435"/>
      <c r="D807" s="795"/>
      <c r="E807" s="435"/>
      <c r="F807" s="435"/>
      <c r="G807" s="435"/>
      <c r="H807" s="846"/>
    </row>
    <row r="808" spans="1:8" ht="15" hidden="1" customHeight="1" x14ac:dyDescent="0.2">
      <c r="A808" s="824"/>
      <c r="B808" s="435"/>
      <c r="C808" s="435"/>
      <c r="D808" s="795"/>
      <c r="E808" s="435"/>
      <c r="F808" s="435"/>
      <c r="G808" s="435"/>
      <c r="H808" s="846"/>
    </row>
    <row r="809" spans="1:8" ht="15" hidden="1" customHeight="1" x14ac:dyDescent="0.2">
      <c r="A809" s="824"/>
      <c r="B809" s="435"/>
      <c r="C809" s="435"/>
      <c r="D809" s="795"/>
      <c r="E809" s="435"/>
      <c r="F809" s="435"/>
      <c r="G809" s="435"/>
      <c r="H809" s="846"/>
    </row>
    <row r="810" spans="1:8" ht="15" hidden="1" customHeight="1" x14ac:dyDescent="0.2">
      <c r="A810" s="824"/>
      <c r="B810" s="435"/>
      <c r="C810" s="435"/>
      <c r="D810" s="795"/>
      <c r="E810" s="435"/>
      <c r="F810" s="435"/>
      <c r="G810" s="435"/>
      <c r="H810" s="846"/>
    </row>
    <row r="811" spans="1:8" ht="15" hidden="1" customHeight="1" x14ac:dyDescent="0.2">
      <c r="A811" s="824"/>
      <c r="B811" s="435"/>
      <c r="C811" s="435"/>
      <c r="D811" s="795"/>
      <c r="E811" s="435"/>
      <c r="F811" s="435"/>
      <c r="G811" s="435"/>
      <c r="H811" s="846"/>
    </row>
    <row r="812" spans="1:8" ht="15" hidden="1" customHeight="1" x14ac:dyDescent="0.2">
      <c r="A812" s="824"/>
      <c r="B812" s="435"/>
      <c r="C812" s="435"/>
      <c r="D812" s="795"/>
      <c r="E812" s="435"/>
      <c r="F812" s="435"/>
      <c r="G812" s="435"/>
      <c r="H812" s="846"/>
    </row>
    <row r="813" spans="1:8" ht="15" hidden="1" customHeight="1" x14ac:dyDescent="0.2">
      <c r="A813" s="824"/>
      <c r="B813" s="435"/>
      <c r="C813" s="435"/>
      <c r="D813" s="795"/>
      <c r="E813" s="435"/>
      <c r="F813" s="435"/>
      <c r="G813" s="435"/>
      <c r="H813" s="846"/>
    </row>
    <row r="814" spans="1:8" ht="15" hidden="1" customHeight="1" x14ac:dyDescent="0.2">
      <c r="A814" s="824"/>
      <c r="B814" s="435"/>
      <c r="C814" s="435"/>
      <c r="D814" s="795"/>
      <c r="E814" s="435"/>
      <c r="F814" s="435"/>
      <c r="G814" s="435"/>
      <c r="H814" s="846"/>
    </row>
    <row r="815" spans="1:8" ht="15" hidden="1" customHeight="1" x14ac:dyDescent="0.2">
      <c r="A815" s="824"/>
      <c r="B815" s="435"/>
      <c r="C815" s="435"/>
      <c r="D815" s="795"/>
      <c r="E815" s="435"/>
      <c r="F815" s="435"/>
      <c r="G815" s="435"/>
      <c r="H815" s="846"/>
    </row>
    <row r="816" spans="1:8" ht="15" hidden="1" customHeight="1" x14ac:dyDescent="0.2">
      <c r="A816" s="824"/>
      <c r="B816" s="435"/>
      <c r="C816" s="435"/>
      <c r="D816" s="795"/>
      <c r="E816" s="435"/>
      <c r="F816" s="435"/>
      <c r="G816" s="435"/>
      <c r="H816" s="846"/>
    </row>
    <row r="817" spans="1:8" ht="15" hidden="1" customHeight="1" x14ac:dyDescent="0.2">
      <c r="A817" s="824"/>
      <c r="B817" s="435"/>
      <c r="C817" s="435"/>
      <c r="D817" s="795"/>
      <c r="E817" s="435"/>
      <c r="F817" s="435"/>
      <c r="G817" s="435"/>
      <c r="H817" s="846"/>
    </row>
    <row r="818" spans="1:8" ht="15" hidden="1" customHeight="1" x14ac:dyDescent="0.2">
      <c r="A818" s="824"/>
      <c r="B818" s="435"/>
      <c r="C818" s="435"/>
      <c r="D818" s="795"/>
      <c r="E818" s="435"/>
      <c r="F818" s="435"/>
      <c r="G818" s="435"/>
      <c r="H818" s="846"/>
    </row>
    <row r="819" spans="1:8" ht="15" hidden="1" customHeight="1" x14ac:dyDescent="0.2">
      <c r="A819" s="824"/>
      <c r="B819" s="435"/>
      <c r="C819" s="435"/>
      <c r="D819" s="795"/>
      <c r="E819" s="435"/>
      <c r="F819" s="435"/>
      <c r="G819" s="435"/>
      <c r="H819" s="846"/>
    </row>
    <row r="820" spans="1:8" ht="15" hidden="1" customHeight="1" x14ac:dyDescent="0.2">
      <c r="A820" s="824"/>
      <c r="B820" s="435"/>
      <c r="C820" s="435"/>
      <c r="D820" s="795"/>
      <c r="E820" s="435"/>
      <c r="F820" s="435"/>
      <c r="G820" s="435"/>
      <c r="H820" s="846"/>
    </row>
    <row r="821" spans="1:8" ht="15" hidden="1" customHeight="1" x14ac:dyDescent="0.2">
      <c r="A821" s="824"/>
      <c r="B821" s="435"/>
      <c r="C821" s="435"/>
      <c r="D821" s="795"/>
      <c r="E821" s="435"/>
      <c r="F821" s="435"/>
      <c r="G821" s="435"/>
      <c r="H821" s="846"/>
    </row>
    <row r="822" spans="1:8" ht="15" hidden="1" customHeight="1" x14ac:dyDescent="0.2">
      <c r="A822" s="824"/>
      <c r="B822" s="435"/>
      <c r="C822" s="435"/>
      <c r="D822" s="795"/>
      <c r="E822" s="435"/>
      <c r="F822" s="435"/>
      <c r="G822" s="435"/>
      <c r="H822" s="846"/>
    </row>
    <row r="823" spans="1:8" ht="15" hidden="1" customHeight="1" x14ac:dyDescent="0.2">
      <c r="A823" s="824"/>
      <c r="B823" s="435"/>
      <c r="C823" s="435"/>
      <c r="D823" s="795"/>
      <c r="E823" s="435"/>
      <c r="F823" s="435"/>
      <c r="G823" s="435"/>
      <c r="H823" s="846"/>
    </row>
    <row r="824" spans="1:8" ht="15" hidden="1" customHeight="1" x14ac:dyDescent="0.2">
      <c r="A824" s="824"/>
      <c r="B824" s="435"/>
      <c r="C824" s="435"/>
      <c r="D824" s="795"/>
      <c r="E824" s="435"/>
      <c r="F824" s="435"/>
      <c r="G824" s="435"/>
      <c r="H824" s="846"/>
    </row>
    <row r="825" spans="1:8" ht="15" hidden="1" customHeight="1" x14ac:dyDescent="0.2">
      <c r="A825" s="824"/>
      <c r="B825" s="435"/>
      <c r="C825" s="435"/>
      <c r="D825" s="795"/>
      <c r="E825" s="435"/>
      <c r="F825" s="435"/>
      <c r="G825" s="435"/>
      <c r="H825" s="846"/>
    </row>
    <row r="826" spans="1:8" ht="15" hidden="1" customHeight="1" x14ac:dyDescent="0.2">
      <c r="A826" s="824"/>
      <c r="B826" s="435"/>
      <c r="C826" s="435"/>
      <c r="D826" s="795"/>
      <c r="E826" s="435"/>
      <c r="F826" s="435"/>
      <c r="G826" s="435"/>
      <c r="H826" s="846"/>
    </row>
    <row r="827" spans="1:8" ht="15" hidden="1" customHeight="1" x14ac:dyDescent="0.2">
      <c r="A827" s="824"/>
      <c r="B827" s="435"/>
      <c r="C827" s="435"/>
      <c r="D827" s="795"/>
      <c r="E827" s="435"/>
      <c r="F827" s="435"/>
      <c r="G827" s="435"/>
      <c r="H827" s="846"/>
    </row>
    <row r="828" spans="1:8" ht="15" hidden="1" customHeight="1" x14ac:dyDescent="0.2">
      <c r="A828" s="824"/>
      <c r="B828" s="435"/>
      <c r="C828" s="435"/>
      <c r="D828" s="795"/>
      <c r="E828" s="435"/>
      <c r="F828" s="435"/>
      <c r="G828" s="435"/>
      <c r="H828" s="846"/>
    </row>
    <row r="829" spans="1:8" ht="15" hidden="1" customHeight="1" x14ac:dyDescent="0.2">
      <c r="A829" s="824"/>
      <c r="B829" s="435"/>
      <c r="C829" s="435"/>
      <c r="D829" s="795"/>
      <c r="E829" s="435"/>
      <c r="F829" s="435"/>
      <c r="G829" s="435"/>
      <c r="H829" s="846"/>
    </row>
    <row r="830" spans="1:8" ht="15" hidden="1" customHeight="1" x14ac:dyDescent="0.2">
      <c r="A830" s="824"/>
      <c r="B830" s="435"/>
      <c r="C830" s="435"/>
      <c r="D830" s="795"/>
      <c r="E830" s="435"/>
      <c r="F830" s="435"/>
      <c r="G830" s="435"/>
      <c r="H830" s="846"/>
    </row>
    <row r="831" spans="1:8" ht="15" hidden="1" customHeight="1" x14ac:dyDescent="0.2">
      <c r="A831" s="824"/>
      <c r="B831" s="435"/>
      <c r="C831" s="435"/>
      <c r="D831" s="795"/>
      <c r="E831" s="435"/>
      <c r="F831" s="435"/>
      <c r="G831" s="435"/>
      <c r="H831" s="846"/>
    </row>
    <row r="832" spans="1:8" ht="15" hidden="1" customHeight="1" x14ac:dyDescent="0.2">
      <c r="A832" s="824"/>
      <c r="B832" s="435"/>
      <c r="C832" s="435"/>
      <c r="D832" s="795"/>
      <c r="E832" s="435"/>
      <c r="F832" s="435"/>
      <c r="G832" s="435"/>
      <c r="H832" s="846"/>
    </row>
    <row r="833" spans="1:8" ht="15" hidden="1" customHeight="1" x14ac:dyDescent="0.2">
      <c r="A833" s="824"/>
      <c r="B833" s="435"/>
      <c r="C833" s="435"/>
      <c r="D833" s="795"/>
      <c r="E833" s="435"/>
      <c r="F833" s="435"/>
      <c r="G833" s="435"/>
      <c r="H833" s="846"/>
    </row>
    <row r="834" spans="1:8" ht="15" hidden="1" customHeight="1" x14ac:dyDescent="0.2">
      <c r="A834" s="824"/>
      <c r="B834" s="435"/>
      <c r="C834" s="435"/>
      <c r="D834" s="795"/>
      <c r="E834" s="435"/>
      <c r="F834" s="435"/>
      <c r="G834" s="435"/>
      <c r="H834" s="846"/>
    </row>
    <row r="835" spans="1:8" ht="15" hidden="1" customHeight="1" x14ac:dyDescent="0.2">
      <c r="A835" s="824"/>
      <c r="B835" s="435"/>
      <c r="C835" s="435"/>
      <c r="D835" s="795"/>
      <c r="E835" s="435"/>
      <c r="F835" s="435"/>
      <c r="G835" s="435"/>
      <c r="H835" s="846"/>
    </row>
    <row r="836" spans="1:8" ht="15" hidden="1" customHeight="1" x14ac:dyDescent="0.2">
      <c r="A836" s="824"/>
      <c r="B836" s="435"/>
      <c r="C836" s="435"/>
      <c r="D836" s="795"/>
      <c r="E836" s="435"/>
      <c r="F836" s="435"/>
      <c r="G836" s="435"/>
      <c r="H836" s="846"/>
    </row>
    <row r="837" spans="1:8" ht="15" hidden="1" customHeight="1" x14ac:dyDescent="0.2">
      <c r="A837" s="824"/>
      <c r="B837" s="435"/>
      <c r="C837" s="435"/>
      <c r="D837" s="795"/>
      <c r="E837" s="435"/>
      <c r="F837" s="435"/>
      <c r="G837" s="435"/>
      <c r="H837" s="846"/>
    </row>
    <row r="838" spans="1:8" ht="15" hidden="1" customHeight="1" x14ac:dyDescent="0.2">
      <c r="A838" s="824"/>
      <c r="B838" s="435"/>
      <c r="C838" s="435"/>
      <c r="D838" s="795"/>
      <c r="E838" s="435"/>
      <c r="F838" s="435"/>
      <c r="G838" s="435"/>
      <c r="H838" s="846"/>
    </row>
    <row r="839" spans="1:8" ht="15" hidden="1" customHeight="1" x14ac:dyDescent="0.2">
      <c r="A839" s="824"/>
      <c r="B839" s="435"/>
      <c r="C839" s="435"/>
      <c r="D839" s="795"/>
      <c r="E839" s="435"/>
      <c r="F839" s="435"/>
      <c r="G839" s="435"/>
      <c r="H839" s="846"/>
    </row>
    <row r="840" spans="1:8" ht="15" hidden="1" customHeight="1" x14ac:dyDescent="0.2">
      <c r="A840" s="824"/>
      <c r="B840" s="435"/>
      <c r="C840" s="435"/>
      <c r="D840" s="795"/>
      <c r="E840" s="435"/>
      <c r="F840" s="435"/>
      <c r="G840" s="435"/>
      <c r="H840" s="846"/>
    </row>
    <row r="841" spans="1:8" ht="15" hidden="1" customHeight="1" x14ac:dyDescent="0.2">
      <c r="A841" s="824"/>
      <c r="B841" s="435"/>
      <c r="C841" s="435"/>
      <c r="D841" s="795"/>
      <c r="E841" s="435"/>
      <c r="F841" s="435"/>
      <c r="G841" s="435"/>
      <c r="H841" s="846"/>
    </row>
    <row r="842" spans="1:8" ht="15" hidden="1" customHeight="1" x14ac:dyDescent="0.2">
      <c r="A842" s="824"/>
      <c r="B842" s="435"/>
      <c r="C842" s="435"/>
      <c r="D842" s="795"/>
      <c r="E842" s="435"/>
      <c r="F842" s="435"/>
      <c r="G842" s="435"/>
      <c r="H842" s="846"/>
    </row>
    <row r="843" spans="1:8" ht="15" hidden="1" customHeight="1" x14ac:dyDescent="0.2">
      <c r="A843" s="824"/>
      <c r="B843" s="435"/>
      <c r="C843" s="435"/>
      <c r="D843" s="795"/>
      <c r="E843" s="435"/>
      <c r="F843" s="435"/>
      <c r="G843" s="435"/>
      <c r="H843" s="846"/>
    </row>
    <row r="844" spans="1:8" ht="15" hidden="1" customHeight="1" x14ac:dyDescent="0.2">
      <c r="A844" s="824"/>
      <c r="B844" s="435"/>
      <c r="C844" s="435"/>
      <c r="D844" s="795"/>
      <c r="E844" s="435"/>
      <c r="F844" s="435"/>
      <c r="G844" s="435"/>
      <c r="H844" s="846"/>
    </row>
    <row r="845" spans="1:8" ht="15" hidden="1" customHeight="1" x14ac:dyDescent="0.2">
      <c r="A845" s="824"/>
      <c r="B845" s="435"/>
      <c r="C845" s="435"/>
      <c r="D845" s="795"/>
      <c r="E845" s="435"/>
      <c r="F845" s="435"/>
      <c r="G845" s="435"/>
      <c r="H845" s="846"/>
    </row>
    <row r="846" spans="1:8" ht="15" hidden="1" customHeight="1" x14ac:dyDescent="0.2">
      <c r="A846" s="824"/>
      <c r="B846" s="435"/>
      <c r="C846" s="435"/>
      <c r="D846" s="795"/>
      <c r="E846" s="435"/>
      <c r="F846" s="435"/>
      <c r="G846" s="435"/>
      <c r="H846" s="846"/>
    </row>
    <row r="847" spans="1:8" ht="15" hidden="1" customHeight="1" x14ac:dyDescent="0.2">
      <c r="A847" s="824"/>
      <c r="B847" s="435"/>
      <c r="C847" s="435"/>
      <c r="D847" s="795"/>
      <c r="E847" s="435"/>
      <c r="F847" s="435"/>
      <c r="G847" s="435"/>
      <c r="H847" s="846"/>
    </row>
    <row r="848" spans="1:8" ht="15" hidden="1" customHeight="1" x14ac:dyDescent="0.2">
      <c r="A848" s="824"/>
      <c r="B848" s="435"/>
      <c r="C848" s="435"/>
      <c r="D848" s="795"/>
      <c r="E848" s="435"/>
      <c r="F848" s="435"/>
      <c r="G848" s="435"/>
      <c r="H848" s="846"/>
    </row>
    <row r="849" spans="1:8" ht="15" hidden="1" customHeight="1" x14ac:dyDescent="0.2">
      <c r="A849" s="824"/>
      <c r="B849" s="435"/>
      <c r="C849" s="435"/>
      <c r="D849" s="795"/>
      <c r="E849" s="435"/>
      <c r="F849" s="435"/>
      <c r="G849" s="435"/>
      <c r="H849" s="846"/>
    </row>
    <row r="850" spans="1:8" ht="15" hidden="1" customHeight="1" x14ac:dyDescent="0.2">
      <c r="A850" s="824"/>
      <c r="B850" s="435"/>
      <c r="C850" s="435"/>
      <c r="D850" s="795"/>
      <c r="E850" s="435"/>
      <c r="F850" s="435"/>
      <c r="G850" s="435"/>
      <c r="H850" s="846"/>
    </row>
    <row r="851" spans="1:8" ht="15" hidden="1" customHeight="1" x14ac:dyDescent="0.2">
      <c r="A851" s="824"/>
      <c r="B851" s="435"/>
      <c r="C851" s="435"/>
      <c r="D851" s="795"/>
      <c r="E851" s="435"/>
      <c r="F851" s="435"/>
      <c r="G851" s="435"/>
      <c r="H851" s="846"/>
    </row>
    <row r="852" spans="1:8" ht="15" hidden="1" customHeight="1" x14ac:dyDescent="0.2">
      <c r="A852" s="824"/>
      <c r="B852" s="435"/>
      <c r="C852" s="435"/>
      <c r="D852" s="795"/>
      <c r="E852" s="435"/>
      <c r="F852" s="435"/>
      <c r="G852" s="435"/>
      <c r="H852" s="846"/>
    </row>
    <row r="853" spans="1:8" ht="15" hidden="1" customHeight="1" x14ac:dyDescent="0.2">
      <c r="A853" s="824"/>
      <c r="B853" s="435"/>
      <c r="C853" s="435"/>
      <c r="D853" s="795"/>
      <c r="E853" s="435"/>
      <c r="F853" s="435"/>
      <c r="G853" s="435"/>
      <c r="H853" s="846"/>
    </row>
    <row r="854" spans="1:8" ht="15" hidden="1" customHeight="1" x14ac:dyDescent="0.2">
      <c r="A854" s="824"/>
      <c r="B854" s="435"/>
      <c r="C854" s="435"/>
      <c r="D854" s="795"/>
      <c r="E854" s="435"/>
      <c r="F854" s="435"/>
      <c r="G854" s="435"/>
      <c r="H854" s="846"/>
    </row>
    <row r="855" spans="1:8" ht="15" hidden="1" customHeight="1" x14ac:dyDescent="0.2">
      <c r="A855" s="824"/>
      <c r="B855" s="435"/>
      <c r="C855" s="435"/>
      <c r="D855" s="795"/>
      <c r="E855" s="435"/>
      <c r="F855" s="435"/>
      <c r="G855" s="435"/>
      <c r="H855" s="846"/>
    </row>
    <row r="856" spans="1:8" ht="15" hidden="1" customHeight="1" x14ac:dyDescent="0.2">
      <c r="A856" s="824"/>
      <c r="B856" s="435"/>
      <c r="C856" s="435"/>
      <c r="D856" s="795"/>
      <c r="E856" s="435"/>
      <c r="F856" s="435"/>
      <c r="G856" s="435"/>
      <c r="H856" s="846"/>
    </row>
    <row r="857" spans="1:8" ht="15" hidden="1" customHeight="1" x14ac:dyDescent="0.2">
      <c r="A857" s="824"/>
      <c r="B857" s="435"/>
      <c r="C857" s="435"/>
      <c r="D857" s="795"/>
      <c r="E857" s="435"/>
      <c r="F857" s="435"/>
      <c r="G857" s="435"/>
      <c r="H857" s="846"/>
    </row>
    <row r="858" spans="1:8" ht="15" hidden="1" customHeight="1" x14ac:dyDescent="0.2">
      <c r="A858" s="824"/>
      <c r="B858" s="435"/>
      <c r="C858" s="435"/>
      <c r="D858" s="795"/>
      <c r="E858" s="435"/>
      <c r="F858" s="435"/>
      <c r="G858" s="435"/>
      <c r="H858" s="846"/>
    </row>
    <row r="859" spans="1:8" ht="15" hidden="1" customHeight="1" x14ac:dyDescent="0.2">
      <c r="A859" s="824"/>
      <c r="B859" s="435"/>
      <c r="C859" s="435"/>
      <c r="D859" s="795"/>
      <c r="E859" s="435"/>
      <c r="F859" s="435"/>
      <c r="G859" s="435"/>
      <c r="H859" s="846"/>
    </row>
    <row r="860" spans="1:8" ht="15" hidden="1" customHeight="1" x14ac:dyDescent="0.2">
      <c r="A860" s="824"/>
      <c r="B860" s="435"/>
      <c r="C860" s="435"/>
      <c r="D860" s="795"/>
      <c r="E860" s="435"/>
      <c r="F860" s="435"/>
      <c r="G860" s="435"/>
      <c r="H860" s="846"/>
    </row>
    <row r="861" spans="1:8" ht="15" hidden="1" customHeight="1" x14ac:dyDescent="0.2">
      <c r="A861" s="824"/>
      <c r="B861" s="435"/>
      <c r="C861" s="435"/>
      <c r="D861" s="795"/>
      <c r="E861" s="435"/>
      <c r="F861" s="435"/>
      <c r="G861" s="435"/>
      <c r="H861" s="846"/>
    </row>
    <row r="862" spans="1:8" ht="15" hidden="1" customHeight="1" x14ac:dyDescent="0.2">
      <c r="A862" s="824"/>
      <c r="B862" s="435"/>
      <c r="C862" s="435"/>
      <c r="D862" s="795"/>
      <c r="E862" s="435"/>
      <c r="F862" s="435"/>
      <c r="G862" s="435"/>
      <c r="H862" s="846"/>
    </row>
    <row r="863" spans="1:8" ht="15" hidden="1" customHeight="1" x14ac:dyDescent="0.2">
      <c r="A863" s="824"/>
      <c r="B863" s="435"/>
      <c r="C863" s="435"/>
      <c r="D863" s="795"/>
      <c r="E863" s="435"/>
      <c r="F863" s="435"/>
      <c r="G863" s="435"/>
      <c r="H863" s="846"/>
    </row>
    <row r="864" spans="1:8" ht="15" hidden="1" customHeight="1" x14ac:dyDescent="0.2">
      <c r="A864" s="824"/>
      <c r="B864" s="435"/>
      <c r="C864" s="435"/>
      <c r="D864" s="795"/>
      <c r="E864" s="435"/>
      <c r="F864" s="435"/>
      <c r="G864" s="435"/>
      <c r="H864" s="846"/>
    </row>
    <row r="865" spans="1:8" ht="15" hidden="1" customHeight="1" x14ac:dyDescent="0.2">
      <c r="A865" s="824"/>
      <c r="B865" s="435"/>
      <c r="C865" s="435"/>
      <c r="D865" s="795"/>
      <c r="E865" s="435"/>
      <c r="F865" s="435"/>
      <c r="G865" s="435"/>
      <c r="H865" s="846"/>
    </row>
    <row r="866" spans="1:8" ht="15" hidden="1" customHeight="1" x14ac:dyDescent="0.2">
      <c r="A866" s="824"/>
      <c r="B866" s="435"/>
      <c r="C866" s="435"/>
      <c r="D866" s="795"/>
      <c r="E866" s="435"/>
      <c r="F866" s="435"/>
      <c r="G866" s="435"/>
      <c r="H866" s="846"/>
    </row>
    <row r="867" spans="1:8" ht="15" hidden="1" customHeight="1" x14ac:dyDescent="0.2">
      <c r="A867" s="824"/>
      <c r="B867" s="435"/>
      <c r="C867" s="435"/>
      <c r="D867" s="795"/>
      <c r="E867" s="435"/>
      <c r="F867" s="435"/>
      <c r="G867" s="435"/>
      <c r="H867" s="846"/>
    </row>
    <row r="868" spans="1:8" ht="15" hidden="1" customHeight="1" x14ac:dyDescent="0.2">
      <c r="A868" s="824"/>
      <c r="B868" s="435"/>
      <c r="C868" s="435"/>
      <c r="D868" s="795"/>
      <c r="E868" s="435"/>
      <c r="F868" s="435"/>
      <c r="G868" s="435"/>
      <c r="H868" s="846"/>
    </row>
    <row r="869" spans="1:8" ht="15" hidden="1" customHeight="1" x14ac:dyDescent="0.2">
      <c r="A869" s="824"/>
      <c r="B869" s="435"/>
      <c r="C869" s="435"/>
      <c r="D869" s="795"/>
      <c r="E869" s="435"/>
      <c r="F869" s="435"/>
      <c r="G869" s="435"/>
      <c r="H869" s="846"/>
    </row>
    <row r="870" spans="1:8" ht="15" hidden="1" customHeight="1" x14ac:dyDescent="0.2">
      <c r="A870" s="824"/>
      <c r="B870" s="435"/>
      <c r="C870" s="435"/>
      <c r="D870" s="795"/>
      <c r="E870" s="435"/>
      <c r="F870" s="435"/>
      <c r="G870" s="435"/>
      <c r="H870" s="846"/>
    </row>
    <row r="871" spans="1:8" ht="15" hidden="1" customHeight="1" x14ac:dyDescent="0.2">
      <c r="A871" s="824"/>
      <c r="B871" s="435"/>
      <c r="C871" s="435"/>
      <c r="D871" s="795"/>
      <c r="E871" s="435"/>
      <c r="F871" s="435"/>
      <c r="G871" s="435"/>
      <c r="H871" s="846"/>
    </row>
    <row r="872" spans="1:8" ht="15" hidden="1" customHeight="1" x14ac:dyDescent="0.2">
      <c r="A872" s="824"/>
      <c r="B872" s="435"/>
      <c r="C872" s="435"/>
      <c r="D872" s="795"/>
      <c r="E872" s="435"/>
      <c r="F872" s="435"/>
      <c r="G872" s="435"/>
      <c r="H872" s="846"/>
    </row>
    <row r="873" spans="1:8" ht="15" hidden="1" customHeight="1" x14ac:dyDescent="0.2">
      <c r="A873" s="824"/>
      <c r="B873" s="435"/>
      <c r="C873" s="435"/>
      <c r="D873" s="795"/>
      <c r="E873" s="435"/>
      <c r="F873" s="435"/>
      <c r="G873" s="435"/>
      <c r="H873" s="846"/>
    </row>
    <row r="874" spans="1:8" ht="15" hidden="1" customHeight="1" x14ac:dyDescent="0.2">
      <c r="A874" s="824"/>
      <c r="B874" s="435"/>
      <c r="C874" s="435"/>
      <c r="D874" s="795"/>
      <c r="E874" s="435"/>
      <c r="F874" s="435"/>
      <c r="G874" s="435"/>
      <c r="H874" s="846"/>
    </row>
    <row r="875" spans="1:8" ht="15" hidden="1" customHeight="1" x14ac:dyDescent="0.2">
      <c r="A875" s="824"/>
      <c r="B875" s="435"/>
      <c r="C875" s="435"/>
      <c r="D875" s="795"/>
      <c r="E875" s="435"/>
      <c r="F875" s="435"/>
      <c r="G875" s="435"/>
      <c r="H875" s="846"/>
    </row>
    <row r="876" spans="1:8" ht="15" hidden="1" customHeight="1" x14ac:dyDescent="0.2">
      <c r="A876" s="824"/>
      <c r="B876" s="435"/>
      <c r="C876" s="435"/>
      <c r="D876" s="795"/>
      <c r="E876" s="435"/>
      <c r="F876" s="435"/>
      <c r="G876" s="435"/>
      <c r="H876" s="846"/>
    </row>
    <row r="877" spans="1:8" ht="15" hidden="1" customHeight="1" x14ac:dyDescent="0.2">
      <c r="A877" s="824"/>
      <c r="B877" s="435"/>
      <c r="C877" s="435"/>
      <c r="D877" s="795"/>
      <c r="E877" s="435"/>
      <c r="F877" s="435"/>
      <c r="G877" s="435"/>
      <c r="H877" s="846"/>
    </row>
    <row r="878" spans="1:8" ht="15" hidden="1" customHeight="1" x14ac:dyDescent="0.2">
      <c r="A878" s="824"/>
      <c r="B878" s="435"/>
      <c r="C878" s="435"/>
      <c r="D878" s="795"/>
      <c r="E878" s="435"/>
      <c r="F878" s="435"/>
      <c r="G878" s="435"/>
      <c r="H878" s="846"/>
    </row>
    <row r="879" spans="1:8" ht="15" hidden="1" customHeight="1" x14ac:dyDescent="0.2">
      <c r="A879" s="824"/>
      <c r="B879" s="435"/>
      <c r="C879" s="435"/>
      <c r="D879" s="795"/>
      <c r="E879" s="435"/>
      <c r="F879" s="435"/>
      <c r="G879" s="435"/>
      <c r="H879" s="846"/>
    </row>
    <row r="880" spans="1:8" ht="15" hidden="1" customHeight="1" x14ac:dyDescent="0.2">
      <c r="A880" s="824"/>
      <c r="B880" s="435"/>
      <c r="C880" s="435"/>
      <c r="D880" s="795"/>
      <c r="E880" s="435"/>
      <c r="F880" s="435"/>
      <c r="G880" s="435"/>
      <c r="H880" s="846"/>
    </row>
    <row r="881" spans="1:8" ht="15" hidden="1" customHeight="1" x14ac:dyDescent="0.2">
      <c r="A881" s="824"/>
      <c r="B881" s="435"/>
      <c r="C881" s="435"/>
      <c r="D881" s="795"/>
      <c r="E881" s="435"/>
      <c r="F881" s="435"/>
      <c r="G881" s="435"/>
      <c r="H881" s="846"/>
    </row>
    <row r="882" spans="1:8" ht="15" hidden="1" customHeight="1" x14ac:dyDescent="0.2">
      <c r="A882" s="824"/>
      <c r="B882" s="435"/>
      <c r="C882" s="435"/>
      <c r="D882" s="795"/>
      <c r="E882" s="435"/>
      <c r="F882" s="435"/>
      <c r="G882" s="435"/>
      <c r="H882" s="846"/>
    </row>
    <row r="883" spans="1:8" ht="15" hidden="1" customHeight="1" x14ac:dyDescent="0.2">
      <c r="A883" s="824"/>
      <c r="B883" s="435"/>
      <c r="C883" s="435"/>
      <c r="D883" s="795"/>
      <c r="E883" s="435"/>
      <c r="F883" s="435"/>
      <c r="G883" s="435"/>
      <c r="H883" s="846"/>
    </row>
    <row r="884" spans="1:8" ht="15" hidden="1" customHeight="1" x14ac:dyDescent="0.2">
      <c r="A884" s="824"/>
      <c r="B884" s="435"/>
      <c r="C884" s="435"/>
      <c r="D884" s="795"/>
      <c r="E884" s="435"/>
      <c r="F884" s="435"/>
      <c r="G884" s="435"/>
      <c r="H884" s="846"/>
    </row>
    <row r="885" spans="1:8" ht="15" hidden="1" customHeight="1" x14ac:dyDescent="0.2">
      <c r="A885" s="824"/>
      <c r="B885" s="435"/>
      <c r="C885" s="435"/>
      <c r="D885" s="795"/>
      <c r="E885" s="435"/>
      <c r="F885" s="435"/>
      <c r="G885" s="435"/>
      <c r="H885" s="846"/>
    </row>
    <row r="886" spans="1:8" ht="15" hidden="1" customHeight="1" x14ac:dyDescent="0.2">
      <c r="A886" s="824"/>
      <c r="B886" s="435"/>
      <c r="C886" s="435"/>
      <c r="D886" s="795"/>
      <c r="E886" s="435"/>
      <c r="F886" s="435"/>
      <c r="G886" s="435"/>
      <c r="H886" s="846"/>
    </row>
    <row r="887" spans="1:8" ht="15" hidden="1" customHeight="1" x14ac:dyDescent="0.2">
      <c r="A887" s="824"/>
      <c r="B887" s="435"/>
      <c r="C887" s="435"/>
      <c r="D887" s="795"/>
      <c r="E887" s="435"/>
      <c r="F887" s="435"/>
      <c r="G887" s="435"/>
      <c r="H887" s="846"/>
    </row>
    <row r="888" spans="1:8" ht="15" hidden="1" customHeight="1" x14ac:dyDescent="0.2">
      <c r="A888" s="824"/>
      <c r="B888" s="435"/>
      <c r="C888" s="435"/>
      <c r="D888" s="795"/>
      <c r="E888" s="435"/>
      <c r="F888" s="435"/>
      <c r="G888" s="435"/>
      <c r="H888" s="846"/>
    </row>
    <row r="889" spans="1:8" ht="15" hidden="1" customHeight="1" x14ac:dyDescent="0.2">
      <c r="A889" s="824"/>
      <c r="B889" s="435"/>
      <c r="C889" s="435"/>
      <c r="D889" s="795"/>
      <c r="E889" s="435"/>
      <c r="F889" s="435"/>
      <c r="G889" s="435"/>
      <c r="H889" s="846"/>
    </row>
    <row r="890" spans="1:8" ht="15" hidden="1" customHeight="1" x14ac:dyDescent="0.2">
      <c r="A890" s="824"/>
      <c r="B890" s="435"/>
      <c r="C890" s="435"/>
      <c r="D890" s="795"/>
      <c r="E890" s="435"/>
      <c r="F890" s="435"/>
      <c r="G890" s="435"/>
      <c r="H890" s="846"/>
    </row>
    <row r="891" spans="1:8" ht="15" hidden="1" customHeight="1" x14ac:dyDescent="0.2">
      <c r="A891" s="824"/>
      <c r="B891" s="435"/>
      <c r="C891" s="435"/>
      <c r="D891" s="795"/>
      <c r="E891" s="435"/>
      <c r="F891" s="435"/>
      <c r="G891" s="435"/>
      <c r="H891" s="846"/>
    </row>
    <row r="892" spans="1:8" ht="15" hidden="1" customHeight="1" x14ac:dyDescent="0.2">
      <c r="A892" s="824"/>
      <c r="B892" s="435"/>
      <c r="C892" s="435"/>
      <c r="D892" s="795"/>
      <c r="E892" s="435"/>
      <c r="F892" s="435"/>
      <c r="G892" s="435"/>
      <c r="H892" s="846"/>
    </row>
    <row r="893" spans="1:8" ht="15" hidden="1" customHeight="1" x14ac:dyDescent="0.2">
      <c r="A893" s="824"/>
      <c r="B893" s="435"/>
      <c r="C893" s="435"/>
      <c r="D893" s="795"/>
      <c r="E893" s="435"/>
      <c r="F893" s="435"/>
      <c r="G893" s="435"/>
      <c r="H893" s="846"/>
    </row>
    <row r="894" spans="1:8" ht="15" hidden="1" customHeight="1" x14ac:dyDescent="0.2">
      <c r="A894" s="824"/>
      <c r="B894" s="435"/>
      <c r="C894" s="435"/>
      <c r="D894" s="795"/>
      <c r="E894" s="435"/>
      <c r="F894" s="435"/>
      <c r="G894" s="435"/>
      <c r="H894" s="846"/>
    </row>
    <row r="895" spans="1:8" ht="15" hidden="1" customHeight="1" x14ac:dyDescent="0.2">
      <c r="A895" s="824"/>
      <c r="B895" s="435"/>
      <c r="C895" s="435"/>
      <c r="D895" s="795"/>
      <c r="E895" s="435"/>
      <c r="F895" s="435"/>
      <c r="G895" s="435"/>
      <c r="H895" s="846"/>
    </row>
    <row r="896" spans="1:8" ht="15" hidden="1" customHeight="1" x14ac:dyDescent="0.2">
      <c r="A896" s="824"/>
      <c r="B896" s="435"/>
      <c r="C896" s="435"/>
      <c r="D896" s="795"/>
      <c r="E896" s="435"/>
      <c r="F896" s="435"/>
      <c r="G896" s="435"/>
      <c r="H896" s="846"/>
    </row>
    <row r="897" spans="1:8" ht="15" hidden="1" customHeight="1" x14ac:dyDescent="0.2">
      <c r="A897" s="824"/>
      <c r="B897" s="435"/>
      <c r="C897" s="435"/>
      <c r="D897" s="795"/>
      <c r="E897" s="435"/>
      <c r="F897" s="435"/>
      <c r="G897" s="435"/>
      <c r="H897" s="846"/>
    </row>
    <row r="898" spans="1:8" ht="15" hidden="1" customHeight="1" x14ac:dyDescent="0.2">
      <c r="A898" s="824"/>
      <c r="B898" s="435"/>
      <c r="C898" s="435"/>
      <c r="D898" s="795"/>
      <c r="E898" s="435"/>
      <c r="F898" s="435"/>
      <c r="G898" s="435"/>
      <c r="H898" s="846"/>
    </row>
    <row r="899" spans="1:8" ht="15" hidden="1" customHeight="1" x14ac:dyDescent="0.2">
      <c r="A899" s="824"/>
      <c r="B899" s="435"/>
      <c r="C899" s="435"/>
      <c r="D899" s="795"/>
      <c r="E899" s="435"/>
      <c r="F899" s="435"/>
      <c r="G899" s="435"/>
      <c r="H899" s="846"/>
    </row>
    <row r="900" spans="1:8" ht="15" hidden="1" customHeight="1" x14ac:dyDescent="0.2">
      <c r="A900" s="824"/>
      <c r="B900" s="435"/>
      <c r="C900" s="435"/>
      <c r="D900" s="795"/>
      <c r="E900" s="435"/>
      <c r="F900" s="435"/>
      <c r="G900" s="435"/>
      <c r="H900" s="846"/>
    </row>
    <row r="901" spans="1:8" ht="15" hidden="1" customHeight="1" x14ac:dyDescent="0.2">
      <c r="A901" s="824"/>
      <c r="B901" s="435"/>
      <c r="C901" s="435"/>
      <c r="D901" s="795"/>
      <c r="E901" s="435"/>
      <c r="F901" s="435"/>
      <c r="G901" s="435"/>
      <c r="H901" s="846"/>
    </row>
    <row r="902" spans="1:8" ht="15" hidden="1" customHeight="1" x14ac:dyDescent="0.2">
      <c r="A902" s="824"/>
      <c r="B902" s="435"/>
      <c r="C902" s="435"/>
      <c r="D902" s="795"/>
      <c r="E902" s="435"/>
      <c r="F902" s="435"/>
      <c r="G902" s="435"/>
      <c r="H902" s="846"/>
    </row>
    <row r="903" spans="1:8" ht="15" hidden="1" customHeight="1" x14ac:dyDescent="0.2">
      <c r="A903" s="824"/>
      <c r="B903" s="435"/>
      <c r="C903" s="435"/>
      <c r="D903" s="795"/>
      <c r="E903" s="435"/>
      <c r="F903" s="435"/>
      <c r="G903" s="435"/>
      <c r="H903" s="846"/>
    </row>
    <row r="904" spans="1:8" ht="15" hidden="1" customHeight="1" x14ac:dyDescent="0.2">
      <c r="A904" s="824"/>
      <c r="B904" s="435"/>
      <c r="C904" s="435"/>
      <c r="D904" s="795"/>
      <c r="E904" s="435"/>
      <c r="F904" s="435"/>
      <c r="G904" s="435"/>
      <c r="H904" s="846"/>
    </row>
    <row r="905" spans="1:8" ht="15" hidden="1" customHeight="1" x14ac:dyDescent="0.2">
      <c r="A905" s="824"/>
      <c r="B905" s="435"/>
      <c r="C905" s="435"/>
      <c r="D905" s="795"/>
      <c r="E905" s="435"/>
      <c r="F905" s="435"/>
      <c r="G905" s="435"/>
      <c r="H905" s="846"/>
    </row>
    <row r="906" spans="1:8" ht="15" hidden="1" customHeight="1" x14ac:dyDescent="0.2">
      <c r="A906" s="824"/>
      <c r="B906" s="435"/>
      <c r="C906" s="435"/>
      <c r="D906" s="795"/>
      <c r="E906" s="435"/>
      <c r="F906" s="435"/>
      <c r="G906" s="435"/>
      <c r="H906" s="846"/>
    </row>
    <row r="907" spans="1:8" ht="15" hidden="1" customHeight="1" x14ac:dyDescent="0.2">
      <c r="A907" s="824"/>
      <c r="B907" s="435"/>
      <c r="C907" s="435"/>
      <c r="D907" s="795"/>
      <c r="E907" s="435"/>
      <c r="F907" s="435"/>
      <c r="G907" s="435"/>
      <c r="H907" s="846"/>
    </row>
    <row r="908" spans="1:8" ht="15" hidden="1" customHeight="1" x14ac:dyDescent="0.2">
      <c r="A908" s="824"/>
      <c r="B908" s="435"/>
      <c r="C908" s="435"/>
      <c r="D908" s="795"/>
      <c r="E908" s="435"/>
      <c r="F908" s="435"/>
      <c r="G908" s="435"/>
      <c r="H908" s="846"/>
    </row>
    <row r="909" spans="1:8" ht="15" hidden="1" customHeight="1" x14ac:dyDescent="0.2">
      <c r="A909" s="824"/>
      <c r="B909" s="435"/>
      <c r="C909" s="435"/>
      <c r="D909" s="795"/>
      <c r="E909" s="435"/>
      <c r="F909" s="435"/>
      <c r="G909" s="435"/>
      <c r="H909" s="846"/>
    </row>
    <row r="910" spans="1:8" ht="15" hidden="1" customHeight="1" x14ac:dyDescent="0.2">
      <c r="A910" s="824"/>
      <c r="B910" s="435"/>
      <c r="C910" s="435"/>
      <c r="D910" s="795"/>
      <c r="E910" s="435"/>
      <c r="F910" s="435"/>
      <c r="G910" s="435"/>
      <c r="H910" s="846"/>
    </row>
    <row r="911" spans="1:8" ht="15" hidden="1" customHeight="1" x14ac:dyDescent="0.2">
      <c r="A911" s="824"/>
      <c r="B911" s="435"/>
      <c r="C911" s="435"/>
      <c r="D911" s="795"/>
      <c r="E911" s="435"/>
      <c r="F911" s="435"/>
      <c r="G911" s="435"/>
      <c r="H911" s="846"/>
    </row>
    <row r="912" spans="1:8" ht="15" hidden="1" customHeight="1" x14ac:dyDescent="0.2">
      <c r="A912" s="824"/>
      <c r="B912" s="435"/>
      <c r="C912" s="435"/>
      <c r="D912" s="795"/>
      <c r="E912" s="435"/>
      <c r="F912" s="435"/>
      <c r="G912" s="435"/>
      <c r="H912" s="846"/>
    </row>
    <row r="913" spans="1:8" ht="15" hidden="1" customHeight="1" x14ac:dyDescent="0.2">
      <c r="A913" s="824"/>
      <c r="B913" s="435"/>
      <c r="C913" s="435"/>
      <c r="D913" s="795"/>
      <c r="E913" s="435"/>
      <c r="F913" s="435"/>
      <c r="G913" s="435"/>
      <c r="H913" s="846"/>
    </row>
    <row r="914" spans="1:8" ht="15" hidden="1" customHeight="1" x14ac:dyDescent="0.2">
      <c r="A914" s="824"/>
      <c r="B914" s="435"/>
      <c r="C914" s="435"/>
      <c r="D914" s="795"/>
      <c r="E914" s="435"/>
      <c r="F914" s="435"/>
      <c r="G914" s="435"/>
      <c r="H914" s="846"/>
    </row>
    <row r="915" spans="1:8" ht="15" hidden="1" customHeight="1" x14ac:dyDescent="0.2">
      <c r="A915" s="824"/>
      <c r="B915" s="435"/>
      <c r="C915" s="435"/>
      <c r="D915" s="795"/>
      <c r="E915" s="435"/>
      <c r="F915" s="435"/>
      <c r="G915" s="435"/>
      <c r="H915" s="846"/>
    </row>
    <row r="916" spans="1:8" ht="15" hidden="1" customHeight="1" x14ac:dyDescent="0.2">
      <c r="A916" s="824"/>
      <c r="B916" s="435"/>
      <c r="C916" s="435"/>
      <c r="D916" s="795"/>
      <c r="E916" s="435"/>
      <c r="F916" s="435"/>
      <c r="G916" s="435"/>
      <c r="H916" s="846"/>
    </row>
    <row r="917" spans="1:8" ht="15" hidden="1" customHeight="1" x14ac:dyDescent="0.2">
      <c r="A917" s="824"/>
      <c r="B917" s="435"/>
      <c r="C917" s="435"/>
      <c r="D917" s="795"/>
      <c r="E917" s="435"/>
      <c r="F917" s="435"/>
      <c r="G917" s="435"/>
      <c r="H917" s="846"/>
    </row>
    <row r="918" spans="1:8" ht="15" hidden="1" customHeight="1" x14ac:dyDescent="0.2">
      <c r="A918" s="824"/>
      <c r="B918" s="435"/>
      <c r="C918" s="435"/>
      <c r="D918" s="795"/>
      <c r="E918" s="435"/>
      <c r="F918" s="435"/>
      <c r="G918" s="435"/>
      <c r="H918" s="846"/>
    </row>
    <row r="919" spans="1:8" ht="15" hidden="1" customHeight="1" x14ac:dyDescent="0.2">
      <c r="A919" s="824"/>
      <c r="B919" s="435"/>
      <c r="C919" s="435"/>
      <c r="D919" s="795"/>
      <c r="E919" s="435"/>
      <c r="F919" s="435"/>
      <c r="G919" s="435"/>
      <c r="H919" s="846"/>
    </row>
    <row r="920" spans="1:8" ht="15" hidden="1" customHeight="1" x14ac:dyDescent="0.2">
      <c r="A920" s="824"/>
      <c r="B920" s="435"/>
      <c r="C920" s="435"/>
      <c r="D920" s="795"/>
      <c r="E920" s="435"/>
      <c r="F920" s="435"/>
      <c r="G920" s="435"/>
      <c r="H920" s="846"/>
    </row>
    <row r="921" spans="1:8" ht="15" hidden="1" customHeight="1" x14ac:dyDescent="0.2">
      <c r="A921" s="824"/>
      <c r="B921" s="435"/>
      <c r="C921" s="435"/>
      <c r="D921" s="795"/>
      <c r="E921" s="435"/>
      <c r="F921" s="435"/>
      <c r="G921" s="435"/>
      <c r="H921" s="846"/>
    </row>
    <row r="922" spans="1:8" ht="15" hidden="1" customHeight="1" x14ac:dyDescent="0.2">
      <c r="A922" s="824"/>
      <c r="B922" s="435"/>
      <c r="C922" s="435"/>
      <c r="D922" s="795"/>
      <c r="E922" s="435"/>
      <c r="F922" s="435"/>
      <c r="G922" s="435"/>
      <c r="H922" s="846"/>
    </row>
    <row r="923" spans="1:8" ht="15" hidden="1" customHeight="1" x14ac:dyDescent="0.2">
      <c r="A923" s="824"/>
      <c r="B923" s="435"/>
      <c r="C923" s="435"/>
      <c r="D923" s="795"/>
      <c r="E923" s="435"/>
      <c r="F923" s="435"/>
      <c r="G923" s="435"/>
      <c r="H923" s="846"/>
    </row>
    <row r="924" spans="1:8" ht="15" hidden="1" customHeight="1" x14ac:dyDescent="0.2">
      <c r="A924" s="824"/>
      <c r="B924" s="435"/>
      <c r="C924" s="435"/>
      <c r="D924" s="795"/>
      <c r="E924" s="435"/>
      <c r="F924" s="435"/>
      <c r="G924" s="435"/>
      <c r="H924" s="846"/>
    </row>
    <row r="925" spans="1:8" ht="15" hidden="1" customHeight="1" x14ac:dyDescent="0.2">
      <c r="A925" s="824"/>
      <c r="B925" s="435"/>
      <c r="C925" s="435"/>
      <c r="D925" s="795"/>
      <c r="E925" s="435"/>
      <c r="F925" s="435"/>
      <c r="G925" s="435"/>
      <c r="H925" s="846"/>
    </row>
    <row r="926" spans="1:8" ht="15" hidden="1" customHeight="1" x14ac:dyDescent="0.2">
      <c r="A926" s="824"/>
      <c r="B926" s="435"/>
      <c r="C926" s="435"/>
      <c r="D926" s="795"/>
      <c r="E926" s="435"/>
      <c r="F926" s="435"/>
      <c r="G926" s="435"/>
      <c r="H926" s="846"/>
    </row>
    <row r="927" spans="1:8" ht="15" hidden="1" customHeight="1" x14ac:dyDescent="0.2">
      <c r="A927" s="824"/>
      <c r="B927" s="435"/>
      <c r="C927" s="435"/>
      <c r="D927" s="795"/>
      <c r="E927" s="435"/>
      <c r="F927" s="435"/>
      <c r="G927" s="435"/>
      <c r="H927" s="846"/>
    </row>
    <row r="928" spans="1:8" ht="15" hidden="1" customHeight="1" x14ac:dyDescent="0.2">
      <c r="A928" s="824"/>
      <c r="B928" s="435"/>
      <c r="C928" s="435"/>
      <c r="D928" s="795"/>
      <c r="E928" s="435"/>
      <c r="F928" s="435"/>
      <c r="G928" s="435"/>
      <c r="H928" s="846"/>
    </row>
    <row r="929" spans="1:8" ht="15" hidden="1" customHeight="1" x14ac:dyDescent="0.2">
      <c r="A929" s="824"/>
      <c r="B929" s="435"/>
      <c r="C929" s="435"/>
      <c r="D929" s="795"/>
      <c r="E929" s="435"/>
      <c r="F929" s="435"/>
      <c r="G929" s="435"/>
      <c r="H929" s="846"/>
    </row>
    <row r="930" spans="1:8" ht="15" hidden="1" customHeight="1" x14ac:dyDescent="0.2">
      <c r="A930" s="824"/>
      <c r="B930" s="435"/>
      <c r="C930" s="435"/>
      <c r="D930" s="795"/>
      <c r="E930" s="435"/>
      <c r="F930" s="435"/>
      <c r="G930" s="435"/>
      <c r="H930" s="846"/>
    </row>
    <row r="931" spans="1:8" ht="15" hidden="1" customHeight="1" x14ac:dyDescent="0.2">
      <c r="A931" s="824"/>
      <c r="B931" s="435"/>
      <c r="C931" s="435"/>
      <c r="D931" s="795"/>
      <c r="E931" s="435"/>
      <c r="F931" s="435"/>
      <c r="G931" s="435"/>
      <c r="H931" s="846"/>
    </row>
    <row r="932" spans="1:8" ht="15" hidden="1" customHeight="1" x14ac:dyDescent="0.2">
      <c r="A932" s="824"/>
      <c r="B932" s="435"/>
      <c r="C932" s="435"/>
      <c r="D932" s="795"/>
      <c r="E932" s="435"/>
      <c r="F932" s="435"/>
      <c r="G932" s="435"/>
      <c r="H932" s="846"/>
    </row>
    <row r="933" spans="1:8" ht="15" hidden="1" customHeight="1" x14ac:dyDescent="0.2">
      <c r="A933" s="824"/>
      <c r="B933" s="435"/>
      <c r="C933" s="435"/>
      <c r="D933" s="795"/>
      <c r="E933" s="435"/>
      <c r="F933" s="435"/>
      <c r="G933" s="435"/>
      <c r="H933" s="846"/>
    </row>
    <row r="934" spans="1:8" ht="15" hidden="1" customHeight="1" x14ac:dyDescent="0.2">
      <c r="A934" s="824"/>
      <c r="B934" s="435"/>
      <c r="C934" s="435"/>
      <c r="D934" s="795"/>
      <c r="E934" s="435"/>
      <c r="F934" s="435"/>
      <c r="G934" s="435"/>
      <c r="H934" s="846"/>
    </row>
    <row r="935" spans="1:8" ht="15" hidden="1" customHeight="1" x14ac:dyDescent="0.2">
      <c r="A935" s="824"/>
      <c r="B935" s="435"/>
      <c r="C935" s="435"/>
      <c r="D935" s="795"/>
      <c r="E935" s="435"/>
      <c r="F935" s="435"/>
      <c r="G935" s="435"/>
      <c r="H935" s="846"/>
    </row>
    <row r="936" spans="1:8" ht="15" hidden="1" customHeight="1" x14ac:dyDescent="0.2">
      <c r="A936" s="824"/>
      <c r="B936" s="435"/>
      <c r="C936" s="435"/>
      <c r="D936" s="795"/>
      <c r="E936" s="435"/>
      <c r="F936" s="435"/>
      <c r="G936" s="435"/>
      <c r="H936" s="846"/>
    </row>
    <row r="937" spans="1:8" ht="15" hidden="1" customHeight="1" x14ac:dyDescent="0.2">
      <c r="A937" s="824"/>
      <c r="B937" s="435"/>
      <c r="C937" s="435"/>
      <c r="D937" s="795"/>
      <c r="E937" s="435"/>
      <c r="F937" s="435"/>
      <c r="G937" s="435"/>
      <c r="H937" s="846"/>
    </row>
    <row r="938" spans="1:8" ht="15" hidden="1" customHeight="1" x14ac:dyDescent="0.2">
      <c r="A938" s="824"/>
      <c r="B938" s="435"/>
      <c r="C938" s="435"/>
      <c r="D938" s="795"/>
      <c r="E938" s="435"/>
      <c r="F938" s="435"/>
      <c r="G938" s="435"/>
      <c r="H938" s="846"/>
    </row>
    <row r="939" spans="1:8" ht="15" hidden="1" customHeight="1" x14ac:dyDescent="0.2">
      <c r="A939" s="824"/>
      <c r="B939" s="435"/>
      <c r="C939" s="435"/>
      <c r="D939" s="795"/>
      <c r="E939" s="435"/>
      <c r="F939" s="435"/>
      <c r="G939" s="435"/>
      <c r="H939" s="846"/>
    </row>
    <row r="940" spans="1:8" ht="15" hidden="1" customHeight="1" x14ac:dyDescent="0.2">
      <c r="A940" s="824"/>
      <c r="B940" s="435"/>
      <c r="C940" s="435"/>
      <c r="D940" s="795"/>
      <c r="E940" s="435"/>
      <c r="F940" s="435"/>
      <c r="G940" s="435"/>
      <c r="H940" s="846"/>
    </row>
    <row r="941" spans="1:8" ht="15" hidden="1" customHeight="1" x14ac:dyDescent="0.2">
      <c r="A941" s="824"/>
      <c r="B941" s="435"/>
      <c r="C941" s="435"/>
      <c r="D941" s="795"/>
      <c r="E941" s="435"/>
      <c r="F941" s="435"/>
      <c r="G941" s="435"/>
      <c r="H941" s="846"/>
    </row>
    <row r="942" spans="1:8" ht="15" hidden="1" customHeight="1" x14ac:dyDescent="0.2">
      <c r="A942" s="824"/>
      <c r="B942" s="435"/>
      <c r="C942" s="435"/>
      <c r="D942" s="795"/>
      <c r="E942" s="435"/>
      <c r="F942" s="435"/>
      <c r="G942" s="435"/>
      <c r="H942" s="846"/>
    </row>
    <row r="943" spans="1:8" ht="15" hidden="1" customHeight="1" x14ac:dyDescent="0.2">
      <c r="A943" s="824"/>
      <c r="B943" s="435"/>
      <c r="C943" s="435"/>
      <c r="D943" s="795"/>
      <c r="E943" s="435"/>
      <c r="F943" s="435"/>
      <c r="G943" s="435"/>
      <c r="H943" s="846"/>
    </row>
    <row r="944" spans="1:8" ht="15" hidden="1" customHeight="1" x14ac:dyDescent="0.2">
      <c r="A944" s="824"/>
      <c r="B944" s="435"/>
      <c r="C944" s="435"/>
      <c r="D944" s="795"/>
      <c r="E944" s="435"/>
      <c r="F944" s="435"/>
      <c r="G944" s="435"/>
      <c r="H944" s="846"/>
    </row>
    <row r="945" spans="1:8" ht="15" hidden="1" customHeight="1" x14ac:dyDescent="0.2">
      <c r="A945" s="824"/>
      <c r="B945" s="435"/>
      <c r="C945" s="435"/>
      <c r="D945" s="795"/>
      <c r="E945" s="435"/>
      <c r="F945" s="435"/>
      <c r="G945" s="435"/>
      <c r="H945" s="846"/>
    </row>
    <row r="946" spans="1:8" ht="15" hidden="1" customHeight="1" x14ac:dyDescent="0.2">
      <c r="A946" s="824"/>
      <c r="B946" s="435"/>
      <c r="C946" s="435"/>
      <c r="D946" s="795"/>
      <c r="E946" s="435"/>
      <c r="F946" s="435"/>
      <c r="G946" s="435"/>
      <c r="H946" s="846"/>
    </row>
    <row r="947" spans="1:8" ht="15" hidden="1" customHeight="1" x14ac:dyDescent="0.2">
      <c r="A947" s="824"/>
      <c r="B947" s="435"/>
      <c r="C947" s="435"/>
      <c r="D947" s="795"/>
      <c r="E947" s="435"/>
      <c r="F947" s="435"/>
      <c r="G947" s="435"/>
      <c r="H947" s="846"/>
    </row>
    <row r="948" spans="1:8" ht="15" hidden="1" customHeight="1" x14ac:dyDescent="0.2">
      <c r="A948" s="824"/>
      <c r="B948" s="435"/>
      <c r="C948" s="435"/>
      <c r="D948" s="795"/>
      <c r="E948" s="435"/>
      <c r="F948" s="435"/>
      <c r="G948" s="435"/>
      <c r="H948" s="846"/>
    </row>
    <row r="949" spans="1:8" ht="15" hidden="1" customHeight="1" x14ac:dyDescent="0.2">
      <c r="A949" s="824"/>
      <c r="B949" s="435"/>
      <c r="C949" s="435"/>
      <c r="D949" s="795"/>
      <c r="E949" s="435"/>
      <c r="F949" s="435"/>
      <c r="G949" s="435"/>
      <c r="H949" s="846"/>
    </row>
    <row r="950" spans="1:8" ht="15" hidden="1" customHeight="1" x14ac:dyDescent="0.2">
      <c r="A950" s="824"/>
      <c r="B950" s="435"/>
      <c r="C950" s="435"/>
      <c r="D950" s="795"/>
      <c r="E950" s="435"/>
      <c r="F950" s="435"/>
      <c r="G950" s="435"/>
      <c r="H950" s="846"/>
    </row>
    <row r="951" spans="1:8" ht="15" hidden="1" customHeight="1" x14ac:dyDescent="0.2">
      <c r="A951" s="824"/>
      <c r="B951" s="435"/>
      <c r="C951" s="435"/>
      <c r="D951" s="795"/>
      <c r="E951" s="435"/>
      <c r="F951" s="435"/>
      <c r="G951" s="435"/>
      <c r="H951" s="846"/>
    </row>
    <row r="952" spans="1:8" ht="15" hidden="1" customHeight="1" x14ac:dyDescent="0.2">
      <c r="A952" s="824"/>
      <c r="B952" s="435"/>
      <c r="C952" s="435"/>
      <c r="D952" s="795"/>
      <c r="E952" s="435"/>
      <c r="F952" s="435"/>
      <c r="G952" s="435"/>
      <c r="H952" s="846"/>
    </row>
    <row r="953" spans="1:8" ht="15" hidden="1" customHeight="1" x14ac:dyDescent="0.2">
      <c r="A953" s="824"/>
      <c r="B953" s="435"/>
      <c r="C953" s="435"/>
      <c r="D953" s="795"/>
      <c r="E953" s="435"/>
      <c r="F953" s="435"/>
      <c r="G953" s="435"/>
      <c r="H953" s="846"/>
    </row>
    <row r="954" spans="1:8" ht="15" hidden="1" customHeight="1" x14ac:dyDescent="0.2">
      <c r="A954" s="824"/>
      <c r="B954" s="435"/>
      <c r="C954" s="435"/>
      <c r="D954" s="795"/>
      <c r="E954" s="435"/>
      <c r="F954" s="435"/>
      <c r="G954" s="435"/>
      <c r="H954" s="846"/>
    </row>
    <row r="955" spans="1:8" ht="15" hidden="1" customHeight="1" x14ac:dyDescent="0.2">
      <c r="A955" s="824"/>
      <c r="B955" s="435"/>
      <c r="C955" s="435"/>
      <c r="D955" s="795"/>
      <c r="E955" s="435"/>
      <c r="F955" s="435"/>
      <c r="G955" s="435"/>
      <c r="H955" s="846"/>
    </row>
    <row r="956" spans="1:8" ht="15" hidden="1" customHeight="1" x14ac:dyDescent="0.2">
      <c r="A956" s="824"/>
      <c r="B956" s="435"/>
      <c r="C956" s="435"/>
      <c r="D956" s="795"/>
      <c r="E956" s="435"/>
      <c r="F956" s="435"/>
      <c r="G956" s="435"/>
      <c r="H956" s="846"/>
    </row>
    <row r="957" spans="1:8" ht="15" hidden="1" customHeight="1" x14ac:dyDescent="0.2">
      <c r="A957" s="824"/>
      <c r="B957" s="435"/>
      <c r="C957" s="435"/>
      <c r="D957" s="795"/>
      <c r="E957" s="435"/>
      <c r="F957" s="435"/>
      <c r="G957" s="435"/>
      <c r="H957" s="846"/>
    </row>
    <row r="958" spans="1:8" ht="15" hidden="1" customHeight="1" x14ac:dyDescent="0.2">
      <c r="A958" s="824"/>
      <c r="B958" s="435"/>
      <c r="C958" s="435"/>
      <c r="D958" s="795"/>
      <c r="E958" s="435"/>
      <c r="F958" s="435"/>
      <c r="G958" s="435"/>
      <c r="H958" s="846"/>
    </row>
    <row r="959" spans="1:8" ht="15" hidden="1" customHeight="1" x14ac:dyDescent="0.2">
      <c r="A959" s="824"/>
      <c r="B959" s="435"/>
      <c r="C959" s="435"/>
      <c r="D959" s="795"/>
      <c r="E959" s="435"/>
      <c r="F959" s="435"/>
      <c r="G959" s="435"/>
      <c r="H959" s="846"/>
    </row>
    <row r="960" spans="1:8" ht="15" hidden="1" customHeight="1" x14ac:dyDescent="0.2">
      <c r="A960" s="824"/>
      <c r="B960" s="435"/>
      <c r="C960" s="435"/>
      <c r="D960" s="795"/>
      <c r="E960" s="435"/>
      <c r="F960" s="435"/>
      <c r="G960" s="435"/>
      <c r="H960" s="846"/>
    </row>
    <row r="961" spans="1:8" ht="15" hidden="1" customHeight="1" x14ac:dyDescent="0.2">
      <c r="A961" s="824"/>
      <c r="B961" s="435"/>
      <c r="C961" s="435"/>
      <c r="D961" s="795"/>
      <c r="E961" s="435"/>
      <c r="F961" s="435"/>
      <c r="G961" s="435"/>
      <c r="H961" s="846"/>
    </row>
    <row r="962" spans="1:8" ht="15" hidden="1" customHeight="1" x14ac:dyDescent="0.2">
      <c r="A962" s="824"/>
      <c r="B962" s="435"/>
      <c r="C962" s="435"/>
      <c r="D962" s="795"/>
      <c r="E962" s="435"/>
      <c r="F962" s="435"/>
      <c r="G962" s="435"/>
      <c r="H962" s="846"/>
    </row>
    <row r="963" spans="1:8" ht="15" hidden="1" customHeight="1" x14ac:dyDescent="0.2">
      <c r="A963" s="824"/>
      <c r="B963" s="435"/>
      <c r="C963" s="435"/>
      <c r="D963" s="795"/>
      <c r="E963" s="435"/>
      <c r="F963" s="435"/>
      <c r="G963" s="435"/>
      <c r="H963" s="846"/>
    </row>
    <row r="964" spans="1:8" ht="15" hidden="1" customHeight="1" x14ac:dyDescent="0.2">
      <c r="A964" s="824"/>
      <c r="B964" s="435"/>
      <c r="C964" s="435"/>
      <c r="D964" s="795"/>
      <c r="E964" s="435"/>
      <c r="F964" s="435"/>
      <c r="G964" s="435"/>
      <c r="H964" s="846"/>
    </row>
    <row r="965" spans="1:8" ht="15" hidden="1" customHeight="1" x14ac:dyDescent="0.2">
      <c r="A965" s="824"/>
      <c r="B965" s="435"/>
      <c r="C965" s="435"/>
      <c r="D965" s="795"/>
      <c r="E965" s="435"/>
      <c r="F965" s="435"/>
      <c r="G965" s="435"/>
      <c r="H965" s="846"/>
    </row>
    <row r="966" spans="1:8" ht="15" hidden="1" customHeight="1" x14ac:dyDescent="0.2">
      <c r="A966" s="824"/>
      <c r="B966" s="435"/>
      <c r="C966" s="435"/>
      <c r="D966" s="795"/>
      <c r="E966" s="435"/>
      <c r="F966" s="435"/>
      <c r="G966" s="435"/>
      <c r="H966" s="846"/>
    </row>
    <row r="967" spans="1:8" ht="15" hidden="1" customHeight="1" x14ac:dyDescent="0.2">
      <c r="A967" s="824"/>
      <c r="B967" s="435"/>
      <c r="C967" s="435"/>
      <c r="D967" s="795"/>
      <c r="E967" s="435"/>
      <c r="F967" s="435"/>
      <c r="G967" s="435"/>
      <c r="H967" s="846"/>
    </row>
    <row r="968" spans="1:8" ht="15" hidden="1" customHeight="1" x14ac:dyDescent="0.2">
      <c r="A968" s="824"/>
      <c r="B968" s="435"/>
      <c r="C968" s="435"/>
      <c r="D968" s="795"/>
      <c r="E968" s="435"/>
      <c r="F968" s="435"/>
      <c r="G968" s="435"/>
      <c r="H968" s="846"/>
    </row>
    <row r="969" spans="1:8" ht="15" hidden="1" customHeight="1" x14ac:dyDescent="0.2">
      <c r="A969" s="824"/>
      <c r="B969" s="435"/>
      <c r="C969" s="435"/>
      <c r="D969" s="795"/>
      <c r="E969" s="435"/>
      <c r="F969" s="435"/>
      <c r="G969" s="435"/>
      <c r="H969" s="846"/>
    </row>
    <row r="970" spans="1:8" ht="15" hidden="1" customHeight="1" x14ac:dyDescent="0.2">
      <c r="A970" s="824"/>
      <c r="B970" s="435"/>
      <c r="C970" s="435"/>
      <c r="D970" s="795"/>
      <c r="E970" s="435"/>
      <c r="F970" s="435"/>
      <c r="G970" s="435"/>
      <c r="H970" s="846"/>
    </row>
    <row r="971" spans="1:8" ht="15" hidden="1" customHeight="1" x14ac:dyDescent="0.2">
      <c r="A971" s="824"/>
      <c r="B971" s="435"/>
      <c r="C971" s="435"/>
      <c r="D971" s="795"/>
      <c r="E971" s="435"/>
      <c r="F971" s="435"/>
      <c r="G971" s="435"/>
      <c r="H971" s="846"/>
    </row>
    <row r="972" spans="1:8" ht="15" hidden="1" customHeight="1" x14ac:dyDescent="0.2">
      <c r="A972" s="824"/>
      <c r="B972" s="435"/>
      <c r="C972" s="435"/>
      <c r="D972" s="795"/>
      <c r="E972" s="435"/>
      <c r="F972" s="435"/>
      <c r="G972" s="435"/>
      <c r="H972" s="846"/>
    </row>
    <row r="973" spans="1:8" ht="15" hidden="1" customHeight="1" x14ac:dyDescent="0.2">
      <c r="A973" s="824"/>
      <c r="B973" s="435"/>
      <c r="C973" s="435"/>
      <c r="D973" s="795"/>
      <c r="E973" s="435"/>
      <c r="F973" s="435"/>
      <c r="G973" s="435"/>
      <c r="H973" s="846"/>
    </row>
    <row r="974" spans="1:8" ht="15" hidden="1" customHeight="1" x14ac:dyDescent="0.2">
      <c r="A974" s="824"/>
      <c r="B974" s="435"/>
      <c r="C974" s="435"/>
      <c r="D974" s="795"/>
      <c r="E974" s="435"/>
      <c r="F974" s="435"/>
      <c r="G974" s="435"/>
      <c r="H974" s="846"/>
    </row>
    <row r="975" spans="1:8" ht="15" hidden="1" customHeight="1" x14ac:dyDescent="0.2">
      <c r="A975" s="824"/>
      <c r="B975" s="435"/>
      <c r="C975" s="435"/>
      <c r="D975" s="795"/>
      <c r="E975" s="435"/>
      <c r="F975" s="435"/>
      <c r="G975" s="435"/>
      <c r="H975" s="846"/>
    </row>
    <row r="976" spans="1:8" ht="15" hidden="1" customHeight="1" x14ac:dyDescent="0.2">
      <c r="A976" s="824"/>
      <c r="B976" s="435"/>
      <c r="C976" s="435"/>
      <c r="D976" s="795"/>
      <c r="E976" s="435"/>
      <c r="F976" s="435"/>
      <c r="G976" s="435"/>
      <c r="H976" s="846"/>
    </row>
    <row r="977" spans="1:8" ht="15" hidden="1" customHeight="1" x14ac:dyDescent="0.2">
      <c r="A977" s="824"/>
      <c r="B977" s="435"/>
      <c r="C977" s="435"/>
      <c r="D977" s="795"/>
      <c r="E977" s="435"/>
      <c r="F977" s="435"/>
      <c r="G977" s="435"/>
      <c r="H977" s="846"/>
    </row>
    <row r="978" spans="1:8" ht="15" hidden="1" customHeight="1" x14ac:dyDescent="0.2">
      <c r="A978" s="824"/>
      <c r="B978" s="435"/>
      <c r="C978" s="435"/>
      <c r="D978" s="795"/>
      <c r="E978" s="435"/>
      <c r="F978" s="435"/>
      <c r="G978" s="435"/>
      <c r="H978" s="846"/>
    </row>
    <row r="979" spans="1:8" ht="15" hidden="1" customHeight="1" x14ac:dyDescent="0.2">
      <c r="A979" s="824"/>
      <c r="B979" s="435"/>
      <c r="C979" s="435"/>
      <c r="D979" s="795"/>
      <c r="E979" s="435"/>
      <c r="F979" s="435"/>
      <c r="G979" s="435"/>
      <c r="H979" s="846"/>
    </row>
    <row r="980" spans="1:8" ht="15" hidden="1" customHeight="1" x14ac:dyDescent="0.2">
      <c r="A980" s="824"/>
      <c r="B980" s="435"/>
      <c r="C980" s="435"/>
      <c r="D980" s="795"/>
      <c r="E980" s="435"/>
      <c r="F980" s="435"/>
      <c r="G980" s="435"/>
      <c r="H980" s="846"/>
    </row>
    <row r="981" spans="1:8" ht="15" hidden="1" customHeight="1" x14ac:dyDescent="0.2">
      <c r="A981" s="824"/>
      <c r="B981" s="435"/>
      <c r="C981" s="435"/>
      <c r="D981" s="795"/>
      <c r="E981" s="435"/>
      <c r="F981" s="435"/>
      <c r="G981" s="435"/>
      <c r="H981" s="846"/>
    </row>
    <row r="982" spans="1:8" ht="15" hidden="1" customHeight="1" x14ac:dyDescent="0.2">
      <c r="A982" s="824"/>
      <c r="B982" s="435"/>
      <c r="C982" s="435"/>
      <c r="D982" s="795"/>
      <c r="E982" s="435"/>
      <c r="F982" s="435"/>
      <c r="G982" s="435"/>
      <c r="H982" s="846"/>
    </row>
    <row r="983" spans="1:8" ht="15" hidden="1" customHeight="1" x14ac:dyDescent="0.2">
      <c r="A983" s="824"/>
      <c r="B983" s="435"/>
      <c r="C983" s="435"/>
      <c r="D983" s="795"/>
      <c r="E983" s="435"/>
      <c r="F983" s="435"/>
      <c r="G983" s="435"/>
      <c r="H983" s="846"/>
    </row>
    <row r="984" spans="1:8" ht="15" hidden="1" customHeight="1" x14ac:dyDescent="0.2">
      <c r="A984" s="824"/>
      <c r="B984" s="435"/>
      <c r="C984" s="435"/>
      <c r="D984" s="795"/>
      <c r="E984" s="435"/>
      <c r="F984" s="435"/>
      <c r="G984" s="435"/>
      <c r="H984" s="846"/>
    </row>
    <row r="985" spans="1:8" ht="15" hidden="1" customHeight="1" x14ac:dyDescent="0.2">
      <c r="A985" s="824"/>
      <c r="B985" s="435"/>
      <c r="C985" s="435"/>
      <c r="D985" s="795"/>
      <c r="E985" s="435"/>
      <c r="F985" s="435"/>
      <c r="G985" s="435"/>
      <c r="H985" s="846"/>
    </row>
    <row r="986" spans="1:8" ht="15" hidden="1" customHeight="1" x14ac:dyDescent="0.2">
      <c r="A986" s="824"/>
      <c r="B986" s="435"/>
      <c r="C986" s="435"/>
      <c r="D986" s="795"/>
      <c r="E986" s="435"/>
      <c r="F986" s="435"/>
      <c r="G986" s="435"/>
      <c r="H986" s="846"/>
    </row>
    <row r="987" spans="1:8" ht="15" hidden="1" customHeight="1" x14ac:dyDescent="0.2">
      <c r="A987" s="824"/>
      <c r="B987" s="435"/>
      <c r="C987" s="435"/>
      <c r="D987" s="795"/>
      <c r="E987" s="435"/>
      <c r="F987" s="435"/>
      <c r="G987" s="435"/>
      <c r="H987" s="846"/>
    </row>
    <row r="988" spans="1:8" ht="15" hidden="1" customHeight="1" x14ac:dyDescent="0.2">
      <c r="A988" s="824"/>
      <c r="B988" s="435"/>
      <c r="C988" s="435"/>
      <c r="D988" s="795"/>
      <c r="E988" s="435"/>
      <c r="F988" s="435"/>
      <c r="G988" s="435"/>
      <c r="H988" s="846"/>
    </row>
    <row r="989" spans="1:8" ht="15" hidden="1" customHeight="1" x14ac:dyDescent="0.2">
      <c r="A989" s="824"/>
      <c r="B989" s="435"/>
      <c r="C989" s="435"/>
      <c r="D989" s="795"/>
      <c r="E989" s="435"/>
      <c r="F989" s="435"/>
      <c r="G989" s="435"/>
      <c r="H989" s="846"/>
    </row>
    <row r="990" spans="1:8" ht="15" hidden="1" customHeight="1" x14ac:dyDescent="0.2">
      <c r="A990" s="824"/>
      <c r="B990" s="435"/>
      <c r="C990" s="435"/>
      <c r="D990" s="795"/>
      <c r="E990" s="435"/>
      <c r="F990" s="435"/>
      <c r="G990" s="435"/>
      <c r="H990" s="846"/>
    </row>
    <row r="991" spans="1:8" ht="15" hidden="1" customHeight="1" x14ac:dyDescent="0.2">
      <c r="A991" s="824"/>
      <c r="B991" s="435"/>
      <c r="C991" s="435"/>
      <c r="D991" s="795"/>
      <c r="E991" s="435"/>
      <c r="F991" s="435"/>
      <c r="G991" s="435"/>
      <c r="H991" s="846"/>
    </row>
    <row r="992" spans="1:8" ht="15" hidden="1" customHeight="1" x14ac:dyDescent="0.2">
      <c r="A992" s="824"/>
      <c r="B992" s="435"/>
      <c r="C992" s="435"/>
      <c r="D992" s="795"/>
      <c r="E992" s="435"/>
      <c r="F992" s="435"/>
      <c r="G992" s="435"/>
      <c r="H992" s="846"/>
    </row>
    <row r="993" spans="1:8" ht="15" hidden="1" customHeight="1" x14ac:dyDescent="0.2">
      <c r="A993" s="824"/>
      <c r="B993" s="435"/>
      <c r="C993" s="435"/>
      <c r="D993" s="795"/>
      <c r="E993" s="435"/>
      <c r="F993" s="435"/>
      <c r="G993" s="435"/>
      <c r="H993" s="846"/>
    </row>
    <row r="994" spans="1:8" ht="15" hidden="1" customHeight="1" x14ac:dyDescent="0.2">
      <c r="A994" s="824"/>
      <c r="B994" s="435"/>
      <c r="C994" s="435"/>
      <c r="D994" s="795"/>
      <c r="E994" s="435"/>
      <c r="F994" s="435"/>
      <c r="G994" s="435"/>
      <c r="H994" s="846"/>
    </row>
    <row r="995" spans="1:8" ht="15" hidden="1" customHeight="1" x14ac:dyDescent="0.2">
      <c r="A995" s="824"/>
      <c r="B995" s="435"/>
      <c r="C995" s="435"/>
      <c r="D995" s="795"/>
      <c r="E995" s="435"/>
      <c r="F995" s="435"/>
      <c r="G995" s="435"/>
      <c r="H995" s="846"/>
    </row>
    <row r="996" spans="1:8" ht="15" hidden="1" customHeight="1" x14ac:dyDescent="0.2">
      <c r="A996" s="824"/>
      <c r="B996" s="435"/>
      <c r="C996" s="435"/>
      <c r="D996" s="795"/>
      <c r="E996" s="435"/>
      <c r="F996" s="435"/>
      <c r="G996" s="435"/>
      <c r="H996" s="846"/>
    </row>
    <row r="997" spans="1:8" ht="15" hidden="1" customHeight="1" x14ac:dyDescent="0.2">
      <c r="A997" s="824"/>
      <c r="B997" s="435"/>
      <c r="C997" s="435"/>
      <c r="D997" s="795"/>
      <c r="E997" s="435"/>
      <c r="F997" s="435"/>
      <c r="G997" s="435"/>
      <c r="H997" s="846"/>
    </row>
    <row r="998" spans="1:8" ht="15" hidden="1" customHeight="1" x14ac:dyDescent="0.2">
      <c r="A998" s="824"/>
      <c r="B998" s="435"/>
      <c r="C998" s="435"/>
      <c r="D998" s="795"/>
      <c r="E998" s="435"/>
      <c r="F998" s="435"/>
      <c r="G998" s="435"/>
      <c r="H998" s="846"/>
    </row>
    <row r="999" spans="1:8" ht="15" hidden="1" customHeight="1" x14ac:dyDescent="0.2">
      <c r="A999" s="824"/>
      <c r="B999" s="435"/>
      <c r="C999" s="435"/>
      <c r="D999" s="795"/>
      <c r="E999" s="435"/>
      <c r="F999" s="435"/>
      <c r="G999" s="435"/>
      <c r="H999" s="846"/>
    </row>
    <row r="1000" spans="1:8" ht="15" hidden="1" customHeight="1" x14ac:dyDescent="0.2">
      <c r="A1000" s="824"/>
      <c r="B1000" s="435"/>
      <c r="C1000" s="435"/>
      <c r="D1000" s="795"/>
      <c r="E1000" s="435"/>
      <c r="F1000" s="435"/>
      <c r="G1000" s="435"/>
      <c r="H1000" s="846"/>
    </row>
    <row r="1001" spans="1:8" ht="15" hidden="1" customHeight="1" x14ac:dyDescent="0.2">
      <c r="A1001" s="824"/>
      <c r="B1001" s="435"/>
      <c r="C1001" s="435"/>
      <c r="D1001" s="795"/>
      <c r="E1001" s="435"/>
      <c r="F1001" s="435"/>
      <c r="G1001" s="435"/>
      <c r="H1001" s="846"/>
    </row>
    <row r="1002" spans="1:8" ht="15" hidden="1" customHeight="1" x14ac:dyDescent="0.2">
      <c r="A1002" s="824"/>
      <c r="B1002" s="435"/>
      <c r="C1002" s="435"/>
      <c r="D1002" s="795"/>
      <c r="E1002" s="435"/>
      <c r="F1002" s="435"/>
      <c r="G1002" s="435"/>
      <c r="H1002" s="846"/>
    </row>
    <row r="1003" spans="1:8" ht="15" hidden="1" customHeight="1" x14ac:dyDescent="0.2">
      <c r="A1003" s="824"/>
      <c r="B1003" s="435"/>
      <c r="C1003" s="435"/>
      <c r="D1003" s="795"/>
      <c r="E1003" s="435"/>
      <c r="F1003" s="435"/>
      <c r="G1003" s="435"/>
      <c r="H1003" s="846"/>
    </row>
    <row r="1004" spans="1:8" ht="15" hidden="1" customHeight="1" x14ac:dyDescent="0.2">
      <c r="A1004" s="824"/>
      <c r="B1004" s="435"/>
      <c r="C1004" s="435"/>
      <c r="D1004" s="795"/>
      <c r="E1004" s="435"/>
      <c r="F1004" s="435"/>
      <c r="G1004" s="435"/>
      <c r="H1004" s="846"/>
    </row>
    <row r="1005" spans="1:8" ht="15" hidden="1" customHeight="1" x14ac:dyDescent="0.2">
      <c r="A1005" s="824"/>
      <c r="B1005" s="435"/>
      <c r="C1005" s="435"/>
      <c r="D1005" s="795"/>
      <c r="E1005" s="435"/>
      <c r="F1005" s="435"/>
      <c r="G1005" s="435"/>
      <c r="H1005" s="846"/>
    </row>
    <row r="1006" spans="1:8" ht="15" hidden="1" customHeight="1" x14ac:dyDescent="0.2">
      <c r="A1006" s="824"/>
      <c r="B1006" s="435"/>
      <c r="C1006" s="435"/>
      <c r="D1006" s="795"/>
      <c r="E1006" s="435"/>
      <c r="F1006" s="435"/>
      <c r="G1006" s="435"/>
      <c r="H1006" s="846"/>
    </row>
    <row r="1007" spans="1:8" ht="15" hidden="1" customHeight="1" x14ac:dyDescent="0.2">
      <c r="A1007" s="824"/>
      <c r="B1007" s="435"/>
      <c r="C1007" s="435"/>
      <c r="D1007" s="795"/>
      <c r="E1007" s="435"/>
      <c r="F1007" s="435"/>
      <c r="G1007" s="435"/>
      <c r="H1007" s="846"/>
    </row>
    <row r="1008" spans="1:8" ht="15" hidden="1" customHeight="1" x14ac:dyDescent="0.2">
      <c r="A1008" s="824"/>
      <c r="B1008" s="435"/>
      <c r="C1008" s="435"/>
      <c r="D1008" s="795"/>
      <c r="E1008" s="435"/>
      <c r="F1008" s="435"/>
      <c r="G1008" s="435"/>
      <c r="H1008" s="846"/>
    </row>
    <row r="1009" spans="1:8" ht="15" hidden="1" customHeight="1" x14ac:dyDescent="0.2">
      <c r="A1009" s="824"/>
      <c r="B1009" s="435"/>
      <c r="C1009" s="435"/>
      <c r="D1009" s="795"/>
      <c r="E1009" s="435"/>
      <c r="F1009" s="435"/>
      <c r="G1009" s="435"/>
      <c r="H1009" s="846"/>
    </row>
    <row r="1010" spans="1:8" ht="15" hidden="1" customHeight="1" x14ac:dyDescent="0.2">
      <c r="A1010" s="824"/>
      <c r="B1010" s="435"/>
      <c r="C1010" s="435"/>
      <c r="D1010" s="795"/>
      <c r="E1010" s="435"/>
      <c r="F1010" s="435"/>
      <c r="G1010" s="435"/>
      <c r="H1010" s="846"/>
    </row>
    <row r="1011" spans="1:8" ht="15" hidden="1" customHeight="1" x14ac:dyDescent="0.2">
      <c r="A1011" s="824"/>
      <c r="B1011" s="435"/>
      <c r="C1011" s="435"/>
      <c r="D1011" s="795"/>
      <c r="E1011" s="435"/>
      <c r="F1011" s="435"/>
      <c r="G1011" s="435"/>
      <c r="H1011" s="846"/>
    </row>
    <row r="1012" spans="1:8" ht="15" hidden="1" customHeight="1" x14ac:dyDescent="0.2">
      <c r="A1012" s="824"/>
      <c r="B1012" s="435"/>
      <c r="C1012" s="435"/>
      <c r="D1012" s="795"/>
      <c r="E1012" s="435"/>
      <c r="F1012" s="435"/>
      <c r="G1012" s="435"/>
      <c r="H1012" s="846"/>
    </row>
    <row r="1013" spans="1:8" ht="15" hidden="1" customHeight="1" x14ac:dyDescent="0.2">
      <c r="A1013" s="824"/>
      <c r="B1013" s="435"/>
      <c r="C1013" s="435"/>
      <c r="D1013" s="795"/>
      <c r="E1013" s="435"/>
      <c r="F1013" s="435"/>
      <c r="G1013" s="435"/>
      <c r="H1013" s="846"/>
    </row>
    <row r="1014" spans="1:8" ht="15" hidden="1" customHeight="1" x14ac:dyDescent="0.2">
      <c r="A1014" s="824"/>
      <c r="B1014" s="435"/>
      <c r="C1014" s="435"/>
      <c r="D1014" s="795"/>
      <c r="E1014" s="435"/>
      <c r="F1014" s="435"/>
      <c r="G1014" s="435"/>
      <c r="H1014" s="846"/>
    </row>
    <row r="1015" spans="1:8" ht="15" hidden="1" customHeight="1" x14ac:dyDescent="0.2">
      <c r="A1015" s="824"/>
      <c r="B1015" s="435"/>
      <c r="C1015" s="435"/>
      <c r="D1015" s="795"/>
      <c r="E1015" s="435"/>
      <c r="F1015" s="435"/>
      <c r="G1015" s="435"/>
      <c r="H1015" s="846"/>
    </row>
    <row r="1016" spans="1:8" ht="15" hidden="1" customHeight="1" x14ac:dyDescent="0.2">
      <c r="A1016" s="824"/>
      <c r="B1016" s="435"/>
      <c r="C1016" s="435"/>
      <c r="D1016" s="795"/>
      <c r="E1016" s="435"/>
      <c r="F1016" s="435"/>
      <c r="G1016" s="435"/>
      <c r="H1016" s="846"/>
    </row>
    <row r="1017" spans="1:8" ht="15" hidden="1" customHeight="1" x14ac:dyDescent="0.2">
      <c r="A1017" s="824"/>
      <c r="B1017" s="435"/>
      <c r="C1017" s="435"/>
      <c r="D1017" s="795"/>
      <c r="E1017" s="435"/>
      <c r="F1017" s="435"/>
      <c r="G1017" s="435"/>
      <c r="H1017" s="846"/>
    </row>
    <row r="1018" spans="1:8" ht="15" hidden="1" customHeight="1" x14ac:dyDescent="0.2">
      <c r="A1018" s="824"/>
      <c r="B1018" s="435"/>
      <c r="C1018" s="435"/>
      <c r="D1018" s="795"/>
      <c r="E1018" s="435"/>
      <c r="F1018" s="435"/>
      <c r="G1018" s="435"/>
      <c r="H1018" s="846"/>
    </row>
    <row r="1019" spans="1:8" ht="15" hidden="1" customHeight="1" x14ac:dyDescent="0.2">
      <c r="A1019" s="824"/>
      <c r="B1019" s="435"/>
      <c r="C1019" s="435"/>
      <c r="D1019" s="795"/>
      <c r="E1019" s="435"/>
      <c r="F1019" s="435"/>
      <c r="G1019" s="435"/>
      <c r="H1019" s="846"/>
    </row>
    <row r="1020" spans="1:8" ht="15" hidden="1" customHeight="1" x14ac:dyDescent="0.2">
      <c r="A1020" s="824"/>
      <c r="B1020" s="435"/>
      <c r="C1020" s="435"/>
      <c r="D1020" s="795"/>
      <c r="E1020" s="435"/>
      <c r="F1020" s="435"/>
      <c r="G1020" s="435"/>
      <c r="H1020" s="846"/>
    </row>
    <row r="1021" spans="1:8" ht="15" hidden="1" customHeight="1" x14ac:dyDescent="0.2">
      <c r="A1021" s="824"/>
      <c r="B1021" s="435"/>
      <c r="C1021" s="435"/>
      <c r="D1021" s="795"/>
      <c r="E1021" s="435"/>
      <c r="F1021" s="435"/>
      <c r="G1021" s="435"/>
      <c r="H1021" s="846"/>
    </row>
    <row r="1022" spans="1:8" ht="15" hidden="1" customHeight="1" x14ac:dyDescent="0.2">
      <c r="A1022" s="824"/>
      <c r="B1022" s="435"/>
      <c r="C1022" s="435"/>
      <c r="D1022" s="795"/>
      <c r="E1022" s="435"/>
      <c r="F1022" s="435"/>
      <c r="G1022" s="435"/>
      <c r="H1022" s="846"/>
    </row>
    <row r="1023" spans="1:8" ht="15" hidden="1" customHeight="1" x14ac:dyDescent="0.2">
      <c r="A1023" s="824"/>
      <c r="B1023" s="435"/>
      <c r="C1023" s="435"/>
      <c r="D1023" s="795"/>
      <c r="E1023" s="435"/>
      <c r="F1023" s="435"/>
      <c r="G1023" s="435"/>
      <c r="H1023" s="846"/>
    </row>
    <row r="1024" spans="1:8" ht="15" hidden="1" customHeight="1" x14ac:dyDescent="0.2">
      <c r="A1024" s="824"/>
      <c r="B1024" s="435"/>
      <c r="C1024" s="435"/>
      <c r="D1024" s="795"/>
      <c r="E1024" s="435"/>
      <c r="F1024" s="435"/>
      <c r="G1024" s="435"/>
      <c r="H1024" s="846"/>
    </row>
    <row r="1025" spans="1:8" ht="15" hidden="1" customHeight="1" x14ac:dyDescent="0.2">
      <c r="A1025" s="824"/>
      <c r="B1025" s="435"/>
      <c r="C1025" s="435"/>
      <c r="D1025" s="795"/>
      <c r="E1025" s="435"/>
      <c r="F1025" s="435"/>
      <c r="G1025" s="435"/>
      <c r="H1025" s="846"/>
    </row>
    <row r="1026" spans="1:8" ht="15" hidden="1" customHeight="1" x14ac:dyDescent="0.2">
      <c r="A1026" s="824"/>
      <c r="B1026" s="435"/>
      <c r="C1026" s="435"/>
      <c r="D1026" s="795"/>
      <c r="E1026" s="435"/>
      <c r="F1026" s="435"/>
      <c r="G1026" s="435"/>
      <c r="H1026" s="846"/>
    </row>
    <row r="1027" spans="1:8" ht="15" hidden="1" customHeight="1" x14ac:dyDescent="0.2">
      <c r="A1027" s="824"/>
      <c r="B1027" s="435"/>
      <c r="C1027" s="435"/>
      <c r="D1027" s="795"/>
      <c r="E1027" s="435"/>
      <c r="F1027" s="435"/>
      <c r="G1027" s="435"/>
      <c r="H1027" s="846"/>
    </row>
    <row r="1028" spans="1:8" ht="15" hidden="1" customHeight="1" x14ac:dyDescent="0.2">
      <c r="A1028" s="824"/>
      <c r="B1028" s="435"/>
      <c r="C1028" s="435"/>
      <c r="D1028" s="795"/>
      <c r="E1028" s="435"/>
      <c r="F1028" s="435"/>
      <c r="G1028" s="435"/>
      <c r="H1028" s="846"/>
    </row>
    <row r="1029" spans="1:8" ht="15" hidden="1" customHeight="1" x14ac:dyDescent="0.2">
      <c r="A1029" s="824"/>
      <c r="B1029" s="435"/>
      <c r="C1029" s="435"/>
      <c r="D1029" s="795"/>
      <c r="E1029" s="435"/>
      <c r="F1029" s="435"/>
      <c r="G1029" s="435"/>
      <c r="H1029" s="846"/>
    </row>
    <row r="1030" spans="1:8" ht="15" hidden="1" customHeight="1" x14ac:dyDescent="0.2">
      <c r="A1030" s="824"/>
      <c r="B1030" s="435"/>
      <c r="C1030" s="435"/>
      <c r="D1030" s="795"/>
      <c r="E1030" s="435"/>
      <c r="F1030" s="435"/>
      <c r="G1030" s="435"/>
      <c r="H1030" s="846"/>
    </row>
    <row r="1031" spans="1:8" ht="15" hidden="1" customHeight="1" x14ac:dyDescent="0.2">
      <c r="A1031" s="824"/>
      <c r="B1031" s="435"/>
      <c r="C1031" s="435"/>
      <c r="D1031" s="795"/>
      <c r="E1031" s="435"/>
      <c r="F1031" s="435"/>
      <c r="G1031" s="435"/>
      <c r="H1031" s="846"/>
    </row>
    <row r="1032" spans="1:8" ht="15" hidden="1" customHeight="1" x14ac:dyDescent="0.2">
      <c r="A1032" s="824"/>
      <c r="B1032" s="435"/>
      <c r="C1032" s="435"/>
      <c r="D1032" s="795"/>
      <c r="E1032" s="435"/>
      <c r="F1032" s="435"/>
      <c r="G1032" s="435"/>
      <c r="H1032" s="846"/>
    </row>
    <row r="1033" spans="1:8" ht="15" hidden="1" customHeight="1" x14ac:dyDescent="0.2">
      <c r="A1033" s="824"/>
      <c r="B1033" s="435"/>
      <c r="C1033" s="435"/>
      <c r="D1033" s="795"/>
      <c r="E1033" s="435"/>
      <c r="F1033" s="435"/>
      <c r="G1033" s="435"/>
      <c r="H1033" s="846"/>
    </row>
    <row r="1034" spans="1:8" ht="15" hidden="1" customHeight="1" x14ac:dyDescent="0.2">
      <c r="A1034" s="824"/>
      <c r="B1034" s="435"/>
      <c r="C1034" s="435"/>
      <c r="D1034" s="795"/>
      <c r="E1034" s="435"/>
      <c r="F1034" s="435"/>
      <c r="G1034" s="435"/>
      <c r="H1034" s="846"/>
    </row>
    <row r="1035" spans="1:8" ht="15" hidden="1" customHeight="1" x14ac:dyDescent="0.2">
      <c r="A1035" s="824"/>
      <c r="B1035" s="435"/>
      <c r="C1035" s="435"/>
      <c r="D1035" s="795"/>
      <c r="E1035" s="435"/>
      <c r="F1035" s="435"/>
      <c r="G1035" s="435"/>
      <c r="H1035" s="846"/>
    </row>
    <row r="1036" spans="1:8" ht="15" hidden="1" customHeight="1" x14ac:dyDescent="0.2">
      <c r="A1036" s="824"/>
      <c r="B1036" s="435"/>
      <c r="C1036" s="435"/>
      <c r="D1036" s="795"/>
      <c r="E1036" s="435"/>
      <c r="F1036" s="435"/>
      <c r="G1036" s="435"/>
      <c r="H1036" s="846"/>
    </row>
    <row r="1037" spans="1:8" ht="15" hidden="1" customHeight="1" x14ac:dyDescent="0.2">
      <c r="A1037" s="824"/>
      <c r="B1037" s="435"/>
      <c r="C1037" s="435"/>
      <c r="D1037" s="795"/>
      <c r="E1037" s="435"/>
      <c r="F1037" s="435"/>
      <c r="G1037" s="435"/>
      <c r="H1037" s="846"/>
    </row>
    <row r="1038" spans="1:8" ht="15" hidden="1" customHeight="1" x14ac:dyDescent="0.2">
      <c r="A1038" s="824"/>
      <c r="B1038" s="435"/>
      <c r="C1038" s="435"/>
      <c r="D1038" s="795"/>
      <c r="E1038" s="435"/>
      <c r="F1038" s="435"/>
      <c r="G1038" s="435"/>
      <c r="H1038" s="846"/>
    </row>
    <row r="1039" spans="1:8" ht="15" hidden="1" customHeight="1" x14ac:dyDescent="0.2">
      <c r="A1039" s="824"/>
      <c r="B1039" s="435"/>
      <c r="C1039" s="435"/>
      <c r="D1039" s="795"/>
      <c r="E1039" s="435"/>
      <c r="F1039" s="435"/>
      <c r="G1039" s="435"/>
      <c r="H1039" s="846"/>
    </row>
    <row r="1040" spans="1:8" ht="15" hidden="1" customHeight="1" x14ac:dyDescent="0.2">
      <c r="A1040" s="824"/>
      <c r="B1040" s="435"/>
      <c r="C1040" s="435"/>
      <c r="D1040" s="795"/>
      <c r="E1040" s="435"/>
      <c r="F1040" s="435"/>
      <c r="G1040" s="435"/>
      <c r="H1040" s="846"/>
    </row>
    <row r="1041" spans="1:8" ht="15" hidden="1" customHeight="1" x14ac:dyDescent="0.2">
      <c r="A1041" s="824"/>
      <c r="B1041" s="435"/>
      <c r="C1041" s="435"/>
      <c r="D1041" s="795"/>
      <c r="E1041" s="435"/>
      <c r="F1041" s="435"/>
      <c r="G1041" s="435"/>
      <c r="H1041" s="846"/>
    </row>
    <row r="1042" spans="1:8" ht="15" hidden="1" customHeight="1" x14ac:dyDescent="0.2">
      <c r="A1042" s="824"/>
      <c r="B1042" s="435"/>
      <c r="C1042" s="435"/>
      <c r="D1042" s="795"/>
      <c r="E1042" s="435"/>
      <c r="F1042" s="435"/>
      <c r="G1042" s="435"/>
      <c r="H1042" s="846"/>
    </row>
    <row r="1043" spans="1:8" ht="15" hidden="1" customHeight="1" x14ac:dyDescent="0.2">
      <c r="A1043" s="824"/>
      <c r="B1043" s="435"/>
      <c r="C1043" s="435"/>
      <c r="D1043" s="795"/>
      <c r="E1043" s="435"/>
      <c r="F1043" s="435"/>
      <c r="G1043" s="435"/>
      <c r="H1043" s="846"/>
    </row>
    <row r="1044" spans="1:8" ht="15" hidden="1" customHeight="1" x14ac:dyDescent="0.2">
      <c r="A1044" s="824"/>
      <c r="B1044" s="435"/>
      <c r="C1044" s="435"/>
      <c r="D1044" s="795"/>
      <c r="E1044" s="435"/>
      <c r="F1044" s="435"/>
      <c r="G1044" s="435"/>
      <c r="H1044" s="846"/>
    </row>
    <row r="1045" spans="1:8" ht="15" hidden="1" customHeight="1" x14ac:dyDescent="0.2">
      <c r="A1045" s="824"/>
      <c r="B1045" s="435"/>
      <c r="C1045" s="435"/>
      <c r="D1045" s="795"/>
      <c r="E1045" s="435"/>
      <c r="F1045" s="435"/>
      <c r="G1045" s="435"/>
      <c r="H1045" s="846"/>
    </row>
    <row r="1046" spans="1:8" ht="15" hidden="1" customHeight="1" x14ac:dyDescent="0.2">
      <c r="A1046" s="824"/>
      <c r="B1046" s="435"/>
      <c r="C1046" s="435"/>
      <c r="D1046" s="795"/>
      <c r="E1046" s="435"/>
      <c r="F1046" s="435"/>
      <c r="G1046" s="435"/>
      <c r="H1046" s="846"/>
    </row>
    <row r="1047" spans="1:8" ht="15" hidden="1" customHeight="1" x14ac:dyDescent="0.2">
      <c r="A1047" s="824"/>
      <c r="B1047" s="435"/>
      <c r="C1047" s="435"/>
      <c r="D1047" s="795"/>
      <c r="E1047" s="435"/>
      <c r="F1047" s="435"/>
      <c r="G1047" s="435"/>
      <c r="H1047" s="846"/>
    </row>
    <row r="1048" spans="1:8" ht="15" hidden="1" customHeight="1" x14ac:dyDescent="0.2">
      <c r="A1048" s="824"/>
      <c r="B1048" s="435"/>
      <c r="C1048" s="435"/>
      <c r="D1048" s="795"/>
      <c r="E1048" s="435"/>
      <c r="F1048" s="435"/>
      <c r="G1048" s="435"/>
      <c r="H1048" s="846"/>
    </row>
    <row r="1049" spans="1:8" ht="15" hidden="1" customHeight="1" x14ac:dyDescent="0.2">
      <c r="A1049" s="824"/>
      <c r="B1049" s="435"/>
      <c r="C1049" s="435"/>
      <c r="D1049" s="795"/>
      <c r="E1049" s="435"/>
      <c r="F1049" s="435"/>
      <c r="G1049" s="435"/>
      <c r="H1049" s="846"/>
    </row>
    <row r="1050" spans="1:8" ht="15" hidden="1" customHeight="1" x14ac:dyDescent="0.2">
      <c r="A1050" s="824"/>
      <c r="B1050" s="435"/>
      <c r="C1050" s="435"/>
      <c r="D1050" s="795"/>
      <c r="E1050" s="435"/>
      <c r="F1050" s="435"/>
      <c r="G1050" s="435"/>
      <c r="H1050" s="846"/>
    </row>
    <row r="1051" spans="1:8" ht="15" hidden="1" customHeight="1" x14ac:dyDescent="0.2">
      <c r="A1051" s="824"/>
      <c r="B1051" s="435"/>
      <c r="C1051" s="435"/>
      <c r="D1051" s="795"/>
      <c r="E1051" s="435"/>
      <c r="F1051" s="435"/>
      <c r="G1051" s="435"/>
      <c r="H1051" s="846"/>
    </row>
    <row r="1052" spans="1:8" ht="15" hidden="1" customHeight="1" x14ac:dyDescent="0.2">
      <c r="A1052" s="824"/>
      <c r="B1052" s="435"/>
      <c r="C1052" s="435"/>
      <c r="D1052" s="795"/>
      <c r="E1052" s="435"/>
      <c r="F1052" s="435"/>
      <c r="G1052" s="435"/>
      <c r="H1052" s="846"/>
    </row>
    <row r="1053" spans="1:8" ht="15" hidden="1" customHeight="1" x14ac:dyDescent="0.2">
      <c r="A1053" s="824"/>
      <c r="B1053" s="435"/>
      <c r="C1053" s="435"/>
      <c r="D1053" s="795"/>
      <c r="E1053" s="435"/>
      <c r="F1053" s="435"/>
      <c r="G1053" s="435"/>
      <c r="H1053" s="846"/>
    </row>
    <row r="1054" spans="1:8" ht="15" hidden="1" customHeight="1" x14ac:dyDescent="0.2">
      <c r="A1054" s="824"/>
      <c r="B1054" s="435"/>
      <c r="C1054" s="435"/>
      <c r="D1054" s="795"/>
      <c r="E1054" s="435"/>
      <c r="F1054" s="435"/>
      <c r="G1054" s="435"/>
      <c r="H1054" s="846"/>
    </row>
    <row r="1055" spans="1:8" ht="15" hidden="1" customHeight="1" x14ac:dyDescent="0.2">
      <c r="A1055" s="824"/>
      <c r="B1055" s="435"/>
      <c r="C1055" s="435"/>
      <c r="D1055" s="795"/>
      <c r="E1055" s="435"/>
      <c r="F1055" s="435"/>
      <c r="G1055" s="435"/>
      <c r="H1055" s="846"/>
    </row>
    <row r="1056" spans="1:8" ht="15" hidden="1" customHeight="1" x14ac:dyDescent="0.2">
      <c r="A1056" s="824"/>
      <c r="B1056" s="435"/>
      <c r="C1056" s="435"/>
      <c r="D1056" s="795"/>
      <c r="E1056" s="435"/>
      <c r="F1056" s="435"/>
      <c r="G1056" s="435"/>
      <c r="H1056" s="846"/>
    </row>
    <row r="1057" spans="1:8" ht="15" hidden="1" customHeight="1" x14ac:dyDescent="0.2">
      <c r="A1057" s="824"/>
      <c r="B1057" s="435"/>
      <c r="C1057" s="435"/>
      <c r="D1057" s="795"/>
      <c r="E1057" s="435"/>
      <c r="F1057" s="435"/>
      <c r="G1057" s="435"/>
      <c r="H1057" s="846"/>
    </row>
    <row r="1058" spans="1:8" ht="15" hidden="1" customHeight="1" x14ac:dyDescent="0.2">
      <c r="A1058" s="824"/>
      <c r="B1058" s="435"/>
      <c r="C1058" s="435"/>
      <c r="D1058" s="795"/>
      <c r="E1058" s="435"/>
      <c r="F1058" s="435"/>
      <c r="G1058" s="435"/>
      <c r="H1058" s="846"/>
    </row>
    <row r="1059" spans="1:8" ht="15" hidden="1" customHeight="1" x14ac:dyDescent="0.2">
      <c r="A1059" s="824"/>
      <c r="B1059" s="435"/>
      <c r="C1059" s="435"/>
      <c r="D1059" s="795"/>
      <c r="E1059" s="435"/>
      <c r="F1059" s="435"/>
      <c r="G1059" s="435"/>
      <c r="H1059" s="846"/>
    </row>
    <row r="1060" spans="1:8" ht="15" hidden="1" customHeight="1" x14ac:dyDescent="0.2">
      <c r="A1060" s="824"/>
      <c r="B1060" s="435"/>
      <c r="C1060" s="435"/>
      <c r="D1060" s="795"/>
      <c r="E1060" s="435"/>
      <c r="F1060" s="435"/>
      <c r="G1060" s="435"/>
      <c r="H1060" s="846"/>
    </row>
    <row r="1061" spans="1:8" ht="15" hidden="1" customHeight="1" x14ac:dyDescent="0.2">
      <c r="A1061" s="824"/>
      <c r="B1061" s="435"/>
      <c r="C1061" s="435"/>
      <c r="D1061" s="795"/>
      <c r="E1061" s="435"/>
      <c r="F1061" s="435"/>
      <c r="G1061" s="435"/>
      <c r="H1061" s="846"/>
    </row>
    <row r="1062" spans="1:8" ht="15" hidden="1" customHeight="1" x14ac:dyDescent="0.2">
      <c r="A1062" s="824"/>
      <c r="B1062" s="435"/>
      <c r="C1062" s="435"/>
      <c r="D1062" s="795"/>
      <c r="E1062" s="435"/>
      <c r="F1062" s="435"/>
      <c r="G1062" s="435"/>
      <c r="H1062" s="846"/>
    </row>
    <row r="1063" spans="1:8" ht="15" hidden="1" customHeight="1" x14ac:dyDescent="0.2">
      <c r="A1063" s="824"/>
      <c r="B1063" s="435"/>
      <c r="C1063" s="435"/>
      <c r="D1063" s="795"/>
      <c r="E1063" s="435"/>
      <c r="F1063" s="435"/>
      <c r="G1063" s="435"/>
      <c r="H1063" s="846"/>
    </row>
    <row r="1064" spans="1:8" ht="15" hidden="1" customHeight="1" x14ac:dyDescent="0.2">
      <c r="C1064" s="435"/>
      <c r="D1064" s="795"/>
      <c r="E1064" s="435"/>
      <c r="F1064" s="435"/>
      <c r="G1064" s="435"/>
      <c r="H1064" s="791"/>
    </row>
    <row r="1065" spans="1:8" ht="15" hidden="1" customHeight="1" x14ac:dyDescent="0.2">
      <c r="G1065" s="435"/>
    </row>
  </sheetData>
  <sheetProtection algorithmName="SHA-512" hashValue="uuDiG6p41wCANuHmrxayvXoHRoVZELLSIcy0jbtynuklL2wZxG9DRwtRKO0aHMLtOld3xxdb/JkdMcL5367LjQ==" saltValue="UFYfSnGKe8LB0Nf9vD69tA==" spinCount="100000" sheet="1" objects="1" scenarios="1"/>
  <phoneticPr fontId="0" type="noConversion"/>
  <conditionalFormatting sqref="B77">
    <cfRule type="cellIs" dxfId="119" priority="28" stopIfTrue="1" operator="equal">
      <formula>FALSE</formula>
    </cfRule>
  </conditionalFormatting>
  <conditionalFormatting sqref="C8:C15">
    <cfRule type="cellIs" dxfId="118" priority="19" stopIfTrue="1" operator="lessThan">
      <formula>-1</formula>
    </cfRule>
  </conditionalFormatting>
  <conditionalFormatting sqref="C53:C54">
    <cfRule type="expression" dxfId="117" priority="27" stopIfTrue="1">
      <formula>IF(AND(C$54&gt;C$53),SUM(C$53-C$54)&lt;-0.1)</formula>
    </cfRule>
  </conditionalFormatting>
  <conditionalFormatting sqref="C68:C69">
    <cfRule type="cellIs" dxfId="116" priority="23" stopIfTrue="1" operator="lessThan">
      <formula>0</formula>
    </cfRule>
    <cfRule type="cellIs" dxfId="115" priority="24" stopIfTrue="1" operator="equal">
      <formula>0</formula>
    </cfRule>
  </conditionalFormatting>
  <conditionalFormatting sqref="C44:D47">
    <cfRule type="cellIs" dxfId="114" priority="11" stopIfTrue="1" operator="lessThan">
      <formula>-1</formula>
    </cfRule>
  </conditionalFormatting>
  <conditionalFormatting sqref="C49:D51">
    <cfRule type="cellIs" dxfId="113" priority="10" stopIfTrue="1" operator="lessThan">
      <formula>-1</formula>
    </cfRule>
  </conditionalFormatting>
  <conditionalFormatting sqref="D53:D55">
    <cfRule type="cellIs" dxfId="112" priority="8" stopIfTrue="1" operator="lessThan">
      <formula>-1</formula>
    </cfRule>
  </conditionalFormatting>
  <conditionalFormatting sqref="D27:E30">
    <cfRule type="cellIs" dxfId="111" priority="17" stopIfTrue="1" operator="lessThan">
      <formula>-1</formula>
    </cfRule>
  </conditionalFormatting>
  <conditionalFormatting sqref="D32:E38">
    <cfRule type="cellIs" dxfId="110" priority="13" stopIfTrue="1" operator="lessThan">
      <formula>-1</formula>
    </cfRule>
  </conditionalFormatting>
  <conditionalFormatting sqref="E8:E15 E17:E20 E22:E25">
    <cfRule type="cellIs" dxfId="109" priority="20" stopIfTrue="1" operator="lessThan">
      <formula>-1</formula>
    </cfRule>
  </conditionalFormatting>
  <conditionalFormatting sqref="E67">
    <cfRule type="expression" dxfId="108" priority="2" stopIfTrue="1">
      <formula>ABS(C67)&lt;1</formula>
    </cfRule>
  </conditionalFormatting>
  <conditionalFormatting sqref="E42:F42">
    <cfRule type="expression" dxfId="107" priority="22" stopIfTrue="1">
      <formula>ABS(E41)&lt;1</formula>
    </cfRule>
  </conditionalFormatting>
  <conditionalFormatting sqref="F68:F69">
    <cfRule type="expression" dxfId="106" priority="25" stopIfTrue="1">
      <formula>ABS(D68)&lt;1</formula>
    </cfRule>
  </conditionalFormatting>
  <conditionalFormatting sqref="F70">
    <cfRule type="expression" dxfId="105" priority="26" stopIfTrue="1">
      <formula>ABS(D70)&lt;1</formula>
    </cfRule>
  </conditionalFormatting>
  <conditionalFormatting sqref="H8:H15">
    <cfRule type="cellIs" dxfId="104" priority="1" stopIfTrue="1" operator="lessThan">
      <formula>-1</formula>
    </cfRule>
  </conditionalFormatting>
  <conditionalFormatting sqref="H27:I30">
    <cfRule type="cellIs" dxfId="103" priority="16" stopIfTrue="1" operator="lessThanOrEqual">
      <formula>0</formula>
    </cfRule>
  </conditionalFormatting>
  <conditionalFormatting sqref="I32:I38">
    <cfRule type="cellIs" dxfId="102" priority="12" stopIfTrue="1" operator="lessThanOrEqual">
      <formula>0</formula>
    </cfRule>
  </conditionalFormatting>
  <conditionalFormatting sqref="K22:L25">
    <cfRule type="cellIs" dxfId="101" priority="18" stopIfTrue="1" operator="lessThanOrEqual">
      <formula>0</formula>
    </cfRule>
  </conditionalFormatting>
  <conditionalFormatting sqref="K27:L30">
    <cfRule type="cellIs" dxfId="100" priority="15" stopIfTrue="1" operator="lessThanOrEqual">
      <formula>0</formula>
    </cfRule>
  </conditionalFormatting>
  <conditionalFormatting sqref="K32:L38">
    <cfRule type="cellIs" dxfId="99" priority="14" stopIfTrue="1" operator="lessThanOrEqual">
      <formula>0</formula>
    </cfRule>
  </conditionalFormatting>
  <conditionalFormatting sqref="K44:L47">
    <cfRule type="cellIs" dxfId="98" priority="9" stopIfTrue="1" operator="lessThanOrEqual">
      <formula>0</formula>
    </cfRule>
  </conditionalFormatting>
  <conditionalFormatting sqref="K49:L51">
    <cfRule type="cellIs" dxfId="97" priority="7" stopIfTrue="1" operator="lessThanOrEqual">
      <formula>0</formula>
    </cfRule>
  </conditionalFormatting>
  <conditionalFormatting sqref="K53:L55">
    <cfRule type="cellIs" dxfId="96" priority="6" stopIfTrue="1" operator="lessThanOrEqual">
      <formula>0</formula>
    </cfRule>
  </conditionalFormatting>
  <conditionalFormatting sqref="K57:L61">
    <cfRule type="cellIs" dxfId="95" priority="5" stopIfTrue="1" operator="lessThanOrEqual">
      <formula>0</formula>
    </cfRule>
  </conditionalFormatting>
  <conditionalFormatting sqref="K63:L63">
    <cfRule type="cellIs" dxfId="94" priority="4" stopIfTrue="1" operator="lessThanOrEqual">
      <formula>0</formula>
    </cfRule>
  </conditionalFormatting>
  <conditionalFormatting sqref="K65:L65">
    <cfRule type="cellIs" dxfId="93" priority="3" stopIfTrue="1" operator="lessThanOrEqual">
      <formula>0</formula>
    </cfRule>
  </conditionalFormatting>
  <conditionalFormatting sqref="L8:L15">
    <cfRule type="cellIs" dxfId="92" priority="21" stopIfTrue="1" operator="lessThanOrEqual">
      <formula>0</formula>
    </cfRule>
  </conditionalFormatting>
  <dataValidations count="3">
    <dataValidation type="decimal" allowBlank="1" showErrorMessage="1" error="Endast tal får anges!_x000a_" sqref="C68:C70 E6:F6 E7:I38 E39:F39 C6:D66 H6:I6" xr:uid="{22724D72-3C0C-4EF9-9D69-7DD5AE790D8B}">
      <formula1>-99999</formula1>
      <formula2>999999</formula2>
    </dataValidation>
    <dataValidation type="decimal" errorStyle="information" allowBlank="1" showInputMessage="1" showErrorMessage="1" sqref="K41:K66 K6:L38" xr:uid="{CDAB659F-1C69-4DA5-8BCB-D6931CB3EC8C}">
      <formula1>-99999</formula1>
      <formula2>99999</formula2>
    </dataValidation>
    <dataValidation type="decimal" allowBlank="1" showInputMessage="1" showErrorMessage="1" error="Endast tal får anges!_x000a_" sqref="G39:H41" xr:uid="{D4B50AFD-06C2-4871-9822-AAFE3C6AD8CE}">
      <formula1>-99999</formula1>
      <formula2>99999</formula2>
    </dataValidation>
  </dataValidations>
  <pageMargins left="0" right="0" top="0.86614173228346458" bottom="0.39370078740157483" header="0.27559055118110237" footer="0.15748031496062992"/>
  <pageSetup paperSize="9" scale="55" orientation="landscape" r:id="rId1"/>
  <headerFooter alignWithMargins="0">
    <oddHeader>&amp;L&amp;9Statistiska centralbyrån
Offentlig ekonomi
701 89 Örebro&amp;R&amp;D</oddHeader>
    <oddFooter>&amp;C
&amp;R&amp;P</oddFooter>
  </headerFooter>
  <rowBreaks count="1" manualBreakCount="1">
    <brk id="41" max="16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Blad5"/>
  <dimension ref="A1:P39"/>
  <sheetViews>
    <sheetView zoomScaleNormal="100" zoomScalePageLayoutView="80" workbookViewId="0"/>
  </sheetViews>
  <sheetFormatPr defaultColWidth="15.28515625" defaultRowHeight="0" customHeight="1" zeroHeight="1" x14ac:dyDescent="0.2"/>
  <cols>
    <col min="1" max="1" width="10.7109375" style="252" customWidth="1"/>
    <col min="2" max="2" width="46.7109375" style="252" customWidth="1"/>
    <col min="3" max="3" width="16" style="252" customWidth="1"/>
    <col min="4" max="10" width="10.7109375" style="252" customWidth="1"/>
    <col min="11" max="11" width="4" style="252" customWidth="1"/>
    <col min="12" max="12" width="15" style="252" customWidth="1"/>
    <col min="13" max="13" width="14.5703125" style="368" customWidth="1"/>
    <col min="14" max="14" width="15.28515625" style="252" hidden="1" customWidth="1"/>
    <col min="15" max="16" width="0" style="252" hidden="1" customWidth="1"/>
    <col min="17" max="16384" width="15.28515625" style="252"/>
  </cols>
  <sheetData>
    <row r="1" spans="1:16" ht="24" customHeight="1" thickBot="1" x14ac:dyDescent="0.35">
      <c r="A1" s="296" t="s">
        <v>307</v>
      </c>
      <c r="B1" s="296"/>
      <c r="C1" s="296"/>
      <c r="D1" s="296"/>
      <c r="E1" s="296"/>
      <c r="F1" s="296"/>
      <c r="G1" s="296"/>
      <c r="H1" s="296"/>
      <c r="I1" s="296"/>
      <c r="J1" s="296"/>
      <c r="K1" s="296"/>
      <c r="L1" s="296"/>
      <c r="M1" s="296"/>
      <c r="N1" s="296"/>
    </row>
    <row r="2" spans="1:16" s="295" customFormat="1" ht="15" customHeight="1" x14ac:dyDescent="0.2">
      <c r="A2" s="859" t="s">
        <v>115</v>
      </c>
      <c r="B2" s="297" t="s">
        <v>32</v>
      </c>
      <c r="C2" s="298" t="s">
        <v>336</v>
      </c>
      <c r="D2" s="299" t="s">
        <v>338</v>
      </c>
      <c r="E2" s="299" t="s">
        <v>338</v>
      </c>
      <c r="F2" s="300" t="s">
        <v>338</v>
      </c>
      <c r="G2" s="300" t="s">
        <v>21</v>
      </c>
      <c r="H2" s="300" t="s">
        <v>23</v>
      </c>
      <c r="I2" s="299" t="s">
        <v>129</v>
      </c>
      <c r="J2" s="301" t="s">
        <v>282</v>
      </c>
      <c r="L2" s="862" t="s">
        <v>256</v>
      </c>
      <c r="M2" s="863"/>
      <c r="O2" s="295" t="s">
        <v>507</v>
      </c>
      <c r="P2" s="295" t="s">
        <v>266</v>
      </c>
    </row>
    <row r="3" spans="1:16" s="295" customFormat="1" ht="15" customHeight="1" x14ac:dyDescent="0.2">
      <c r="A3" s="860"/>
      <c r="B3" s="302"/>
      <c r="C3" s="303" t="s">
        <v>427</v>
      </c>
      <c r="D3" s="304" t="s">
        <v>370</v>
      </c>
      <c r="E3" s="304" t="s">
        <v>20</v>
      </c>
      <c r="F3" s="305" t="s">
        <v>30</v>
      </c>
      <c r="G3" s="305" t="s">
        <v>22</v>
      </c>
      <c r="H3" s="305" t="s">
        <v>24</v>
      </c>
      <c r="I3" s="304" t="s">
        <v>128</v>
      </c>
      <c r="J3" s="306" t="s">
        <v>283</v>
      </c>
      <c r="L3" s="307">
        <f>År</f>
        <v>2024</v>
      </c>
      <c r="M3" s="308">
        <f>År-1</f>
        <v>2023</v>
      </c>
      <c r="N3" s="295" t="s">
        <v>257</v>
      </c>
    </row>
    <row r="4" spans="1:16" s="295" customFormat="1" ht="15" customHeight="1" x14ac:dyDescent="0.2">
      <c r="A4" s="860"/>
      <c r="B4" s="302"/>
      <c r="C4" s="303" t="s">
        <v>337</v>
      </c>
      <c r="D4" s="304" t="s">
        <v>371</v>
      </c>
      <c r="E4" s="304"/>
      <c r="F4" s="305" t="s">
        <v>31</v>
      </c>
      <c r="G4" s="305"/>
      <c r="H4" s="305"/>
      <c r="I4" s="304" t="s">
        <v>24</v>
      </c>
      <c r="J4" s="306"/>
      <c r="L4" s="309"/>
      <c r="M4" s="310"/>
      <c r="N4" s="295" t="s">
        <v>258</v>
      </c>
    </row>
    <row r="5" spans="1:16" s="319" customFormat="1" ht="15" customHeight="1" x14ac:dyDescent="0.2">
      <c r="A5" s="861"/>
      <c r="B5" s="311"/>
      <c r="C5" s="312" t="s">
        <v>331</v>
      </c>
      <c r="D5" s="313" t="s">
        <v>326</v>
      </c>
      <c r="E5" s="313" t="s">
        <v>327</v>
      </c>
      <c r="F5" s="314" t="s">
        <v>328</v>
      </c>
      <c r="G5" s="314" t="s">
        <v>329</v>
      </c>
      <c r="H5" s="314" t="s">
        <v>330</v>
      </c>
      <c r="I5" s="315"/>
      <c r="J5" s="316"/>
      <c r="K5" s="295"/>
      <c r="L5" s="317"/>
      <c r="M5" s="310"/>
      <c r="N5" s="294"/>
      <c r="O5" s="318"/>
    </row>
    <row r="6" spans="1:16" s="294" customFormat="1" ht="15" customHeight="1" x14ac:dyDescent="0.2">
      <c r="A6" s="320" t="s">
        <v>231</v>
      </c>
      <c r="B6" s="321" t="s">
        <v>339</v>
      </c>
      <c r="C6" s="322">
        <f>SUM(C7,C9,C11,C13,C14,C18)</f>
        <v>6983</v>
      </c>
      <c r="D6" s="323">
        <f t="shared" ref="D6:I6" si="0">SUM(D7,D9,D11,D13,D14,D18)</f>
        <v>19361</v>
      </c>
      <c r="E6" s="323">
        <f t="shared" si="0"/>
        <v>2940</v>
      </c>
      <c r="F6" s="323">
        <f t="shared" si="0"/>
        <v>1146</v>
      </c>
      <c r="G6" s="323">
        <f t="shared" si="0"/>
        <v>18954</v>
      </c>
      <c r="H6" s="323">
        <f t="shared" si="0"/>
        <v>1591</v>
      </c>
      <c r="I6" s="324">
        <f t="shared" si="0"/>
        <v>97473</v>
      </c>
      <c r="J6" s="325">
        <f>SUM(C6:I6)</f>
        <v>148448</v>
      </c>
      <c r="K6" s="326"/>
      <c r="L6" s="327">
        <f t="shared" ref="L6:L28" si="1">J6-I6</f>
        <v>50975</v>
      </c>
      <c r="M6" s="328">
        <v>52643</v>
      </c>
      <c r="N6" s="294">
        <f>IF(M6=0,"0%",(L6-M6)/M6)</f>
        <v>-3.1685124328020821E-2</v>
      </c>
      <c r="O6" s="329"/>
    </row>
    <row r="7" spans="1:16" ht="15" customHeight="1" x14ac:dyDescent="0.2">
      <c r="A7" s="330" t="s">
        <v>178</v>
      </c>
      <c r="B7" s="331" t="s">
        <v>40</v>
      </c>
      <c r="C7" s="246">
        <v>1719</v>
      </c>
      <c r="D7" s="237">
        <v>2007</v>
      </c>
      <c r="E7" s="237">
        <v>459</v>
      </c>
      <c r="F7" s="237">
        <v>121</v>
      </c>
      <c r="G7" s="237">
        <v>3468</v>
      </c>
      <c r="H7" s="237">
        <v>505</v>
      </c>
      <c r="I7" s="332">
        <v>34970</v>
      </c>
      <c r="J7" s="333">
        <f>SUM(C7:I7)</f>
        <v>43249</v>
      </c>
      <c r="K7" s="329"/>
      <c r="L7" s="246">
        <f t="shared" si="1"/>
        <v>8279</v>
      </c>
      <c r="M7" s="334">
        <v>9242</v>
      </c>
      <c r="N7" s="252">
        <f t="shared" ref="N7:N35" si="2">IF(M7=0,"0%",(L7-M7)/M7)</f>
        <v>-0.10419822549231768</v>
      </c>
      <c r="O7" s="329" t="s">
        <v>269</v>
      </c>
      <c r="P7" s="252" t="e">
        <f>IF(AND(2000000&lt;'1. Nettokostnader'!#REF!,ABS(R7)&gt;100),"Förändring",(IF(AND(1000000&lt;'1. Nettokostnader'!#REF!,'1. Nettokostnader'!#REF!&lt;2000000,ABS(R7)&gt;70),"Förändring",(IF(AND(330000&lt;'1. Nettokostnader'!#REF!,'1. Nettokostnader'!#REF!&lt;1000000,ABS(R7)&gt;50),"Förändring",(IF(AND(200000&lt;'1. Nettokostnader'!#REF!,'1. Nettokostnader'!#REF!&lt;330000,ABS(R7)&gt;30),"Förändring",(IF(AND('1. Nettokostnader'!#REF!&lt;200000,ABS(R7)&gt;10),"Förändring",(IF(L7=0,"",IF(M7=0,"",(L7-M7)/M7))))))))))))</f>
        <v>#REF!</v>
      </c>
    </row>
    <row r="8" spans="1:16" ht="15" customHeight="1" x14ac:dyDescent="0.2">
      <c r="A8" s="330" t="s">
        <v>141</v>
      </c>
      <c r="B8" s="331" t="s">
        <v>123</v>
      </c>
      <c r="C8" s="246">
        <v>6</v>
      </c>
      <c r="D8" s="237">
        <v>18</v>
      </c>
      <c r="E8" s="237">
        <v>18</v>
      </c>
      <c r="F8" s="237">
        <v>0</v>
      </c>
      <c r="G8" s="237">
        <v>7</v>
      </c>
      <c r="H8" s="237">
        <v>4</v>
      </c>
      <c r="I8" s="332">
        <v>66</v>
      </c>
      <c r="J8" s="333">
        <f t="shared" ref="J8:J18" si="3">SUM(C8:I8)</f>
        <v>119</v>
      </c>
      <c r="K8" s="329"/>
      <c r="L8" s="246">
        <f t="shared" si="1"/>
        <v>53</v>
      </c>
      <c r="M8" s="334">
        <v>51</v>
      </c>
      <c r="N8" s="252">
        <f t="shared" si="2"/>
        <v>3.9215686274509803E-2</v>
      </c>
      <c r="O8" s="329"/>
      <c r="P8" s="252" t="e">
        <f>IF(AND(2000000&lt;'1. Nettokostnader'!#REF!,ABS(R8)&gt;100),"Förändring",(IF(AND(1000000&lt;'1. Nettokostnader'!#REF!,'1. Nettokostnader'!#REF!&lt;2000000,ABS(R8)&gt;70),"Förändring",(IF(AND(330000&lt;'1. Nettokostnader'!#REF!,'1. Nettokostnader'!#REF!&lt;1000000,ABS(R8)&gt;50),"Förändring",(IF(AND(200000&lt;'1. Nettokostnader'!#REF!,'1. Nettokostnader'!#REF!&lt;330000,ABS(R8)&gt;30),"Förändring",(IF(AND('1. Nettokostnader'!#REF!&lt;200000,ABS(R8)&gt;10),"Förändring",(IF(L8=0,"",IF(M8=0,"",(L8-M8)/M8))))))))))))</f>
        <v>#REF!</v>
      </c>
    </row>
    <row r="9" spans="1:16" ht="15" customHeight="1" x14ac:dyDescent="0.2">
      <c r="A9" s="330" t="s">
        <v>179</v>
      </c>
      <c r="B9" s="331" t="s">
        <v>2</v>
      </c>
      <c r="C9" s="246">
        <v>1932</v>
      </c>
      <c r="D9" s="237">
        <v>13415</v>
      </c>
      <c r="E9" s="237">
        <v>1011</v>
      </c>
      <c r="F9" s="237">
        <v>103</v>
      </c>
      <c r="G9" s="237">
        <v>7293</v>
      </c>
      <c r="H9" s="237">
        <v>527</v>
      </c>
      <c r="I9" s="332">
        <v>42336</v>
      </c>
      <c r="J9" s="333">
        <f t="shared" si="3"/>
        <v>66617</v>
      </c>
      <c r="K9" s="329"/>
      <c r="L9" s="246">
        <f t="shared" si="1"/>
        <v>24281</v>
      </c>
      <c r="M9" s="334">
        <v>24947</v>
      </c>
      <c r="N9" s="252">
        <f t="shared" si="2"/>
        <v>-2.669659678518459E-2</v>
      </c>
      <c r="O9" s="329"/>
      <c r="P9" s="252" t="e">
        <f>IF(AND(2000000&lt;'1. Nettokostnader'!#REF!,ABS(R9)&gt;100),"Förändring",(IF(AND(1000000&lt;'1. Nettokostnader'!#REF!,'1. Nettokostnader'!#REF!&lt;2000000,ABS(R9)&gt;70),"Förändring",(IF(AND(330000&lt;'1. Nettokostnader'!#REF!,'1. Nettokostnader'!#REF!&lt;1000000,ABS(R9)&gt;50),"Förändring",(IF(AND(200000&lt;'1. Nettokostnader'!#REF!,'1. Nettokostnader'!#REF!&lt;330000,ABS(R9)&gt;30),"Förändring",(IF(AND('1. Nettokostnader'!#REF!&lt;200000,ABS(R9)&gt;10),"Förändring",(IF(L9=0,"",IF(M9=0,"",(L9-M9)/M9))))))))))))</f>
        <v>#REF!</v>
      </c>
    </row>
    <row r="10" spans="1:16" s="294" customFormat="1" ht="15" customHeight="1" x14ac:dyDescent="0.2">
      <c r="A10" s="330" t="s">
        <v>186</v>
      </c>
      <c r="B10" s="331" t="s">
        <v>124</v>
      </c>
      <c r="C10" s="246">
        <v>652</v>
      </c>
      <c r="D10" s="237">
        <v>9119</v>
      </c>
      <c r="E10" s="237">
        <v>459</v>
      </c>
      <c r="F10" s="237">
        <v>30</v>
      </c>
      <c r="G10" s="237">
        <v>3988</v>
      </c>
      <c r="H10" s="237">
        <v>239</v>
      </c>
      <c r="I10" s="332">
        <v>22625</v>
      </c>
      <c r="J10" s="333">
        <f t="shared" si="3"/>
        <v>37112</v>
      </c>
      <c r="K10" s="329"/>
      <c r="L10" s="246">
        <f t="shared" si="1"/>
        <v>14487</v>
      </c>
      <c r="M10" s="334">
        <v>15010</v>
      </c>
      <c r="N10" s="294">
        <f t="shared" si="2"/>
        <v>-3.4843437708194536E-2</v>
      </c>
      <c r="O10" s="329"/>
      <c r="P10" s="294" t="e">
        <f>IF(AND(2000000&lt;'1. Nettokostnader'!#REF!,ABS(R10)&gt;100),"Förändring",(IF(AND(1000000&lt;'1. Nettokostnader'!#REF!,'1. Nettokostnader'!#REF!&lt;2000000,ABS(R10)&gt;70),"Förändring",(IF(AND(330000&lt;'1. Nettokostnader'!#REF!,'1. Nettokostnader'!#REF!&lt;1000000,ABS(R10)&gt;50),"Förändring",(IF(AND(200000&lt;'1. Nettokostnader'!#REF!,'1. Nettokostnader'!#REF!&lt;330000,ABS(R10)&gt;30),"Förändring",(IF(AND('1. Nettokostnader'!#REF!&lt;200000,ABS(R10)&gt;10),"Förändring",(IF(L10=0,"",IF(M10=0,"",(L10-M10)/M10))))))))))))</f>
        <v>#REF!</v>
      </c>
    </row>
    <row r="11" spans="1:16" ht="15" customHeight="1" x14ac:dyDescent="0.2">
      <c r="A11" s="330" t="s">
        <v>180</v>
      </c>
      <c r="B11" s="331" t="s">
        <v>3</v>
      </c>
      <c r="C11" s="246">
        <v>340</v>
      </c>
      <c r="D11" s="237">
        <v>2346</v>
      </c>
      <c r="E11" s="237">
        <v>129</v>
      </c>
      <c r="F11" s="237">
        <v>17</v>
      </c>
      <c r="G11" s="237">
        <v>1799</v>
      </c>
      <c r="H11" s="237">
        <v>51</v>
      </c>
      <c r="I11" s="332">
        <v>10064</v>
      </c>
      <c r="J11" s="333">
        <f>SUM(C11:I11)</f>
        <v>14746</v>
      </c>
      <c r="K11" s="329"/>
      <c r="L11" s="246">
        <f t="shared" si="1"/>
        <v>4682</v>
      </c>
      <c r="M11" s="334">
        <v>4644</v>
      </c>
      <c r="N11" s="252">
        <f t="shared" si="2"/>
        <v>8.1826012058570201E-3</v>
      </c>
      <c r="O11" s="329"/>
      <c r="P11" s="252" t="e">
        <f>IF(AND(2000000&lt;'1. Nettokostnader'!#REF!,ABS(R11)&gt;100),"Förändring",(IF(AND(1000000&lt;'1. Nettokostnader'!#REF!,'1. Nettokostnader'!#REF!&lt;2000000,ABS(R11)&gt;70),"Förändring",(IF(AND(330000&lt;'1. Nettokostnader'!#REF!,'1. Nettokostnader'!#REF!&lt;1000000,ABS(R11)&gt;50),"Förändring",(IF(AND(200000&lt;'1. Nettokostnader'!#REF!,'1. Nettokostnader'!#REF!&lt;330000,ABS(R11)&gt;30),"Förändring",(IF(AND('1. Nettokostnader'!#REF!&lt;200000,ABS(R11)&gt;10),"Förändring",(IF(L11=0,"",IF(M11=0,"",(L11-M11)/M11))))))))))))</f>
        <v>#REF!</v>
      </c>
    </row>
    <row r="12" spans="1:16" s="294" customFormat="1" ht="15" customHeight="1" x14ac:dyDescent="0.2">
      <c r="A12" s="330" t="s">
        <v>190</v>
      </c>
      <c r="B12" s="331" t="s">
        <v>125</v>
      </c>
      <c r="C12" s="246">
        <v>113</v>
      </c>
      <c r="D12" s="237">
        <v>1611</v>
      </c>
      <c r="E12" s="237">
        <v>44</v>
      </c>
      <c r="F12" s="237">
        <v>9</v>
      </c>
      <c r="G12" s="237">
        <v>562</v>
      </c>
      <c r="H12" s="237">
        <v>13</v>
      </c>
      <c r="I12" s="332">
        <v>4079</v>
      </c>
      <c r="J12" s="333">
        <f t="shared" si="3"/>
        <v>6431</v>
      </c>
      <c r="K12" s="329"/>
      <c r="L12" s="246">
        <f t="shared" si="1"/>
        <v>2352</v>
      </c>
      <c r="M12" s="334">
        <v>2385</v>
      </c>
      <c r="N12" s="294">
        <f t="shared" si="2"/>
        <v>-1.3836477987421384E-2</v>
      </c>
      <c r="O12" s="329"/>
      <c r="P12" s="294" t="e">
        <f>IF(AND(2000000&lt;'1. Nettokostnader'!#REF!,ABS(R12)&gt;100),"Förändring",(IF(AND(1000000&lt;'1. Nettokostnader'!#REF!,'1. Nettokostnader'!#REF!&lt;2000000,ABS(R12)&gt;70),"Förändring",(IF(AND(330000&lt;'1. Nettokostnader'!#REF!,'1. Nettokostnader'!#REF!&lt;1000000,ABS(R12)&gt;50),"Förändring",(IF(AND(200000&lt;'1. Nettokostnader'!#REF!,'1. Nettokostnader'!#REF!&lt;330000,ABS(R12)&gt;30),"Förändring",(IF(AND('1. Nettokostnader'!#REF!&lt;200000,ABS(R12)&gt;10),"Förändring",(IF(L12=0,"",IF(M12=0,"",(L12-M12)/M12))))))))))))</f>
        <v>#REF!</v>
      </c>
    </row>
    <row r="13" spans="1:16" ht="15" customHeight="1" x14ac:dyDescent="0.2">
      <c r="A13" s="330" t="s">
        <v>181</v>
      </c>
      <c r="B13" s="331" t="s">
        <v>4</v>
      </c>
      <c r="C13" s="246">
        <v>2497</v>
      </c>
      <c r="D13" s="237">
        <v>1081</v>
      </c>
      <c r="E13" s="237">
        <v>21</v>
      </c>
      <c r="F13" s="237">
        <v>6</v>
      </c>
      <c r="G13" s="237">
        <v>312</v>
      </c>
      <c r="H13" s="237">
        <v>69</v>
      </c>
      <c r="I13" s="332">
        <v>2591</v>
      </c>
      <c r="J13" s="333">
        <f t="shared" si="3"/>
        <v>6577</v>
      </c>
      <c r="K13" s="329"/>
      <c r="L13" s="246">
        <f t="shared" si="1"/>
        <v>3986</v>
      </c>
      <c r="M13" s="334">
        <v>3904</v>
      </c>
      <c r="N13" s="252">
        <f t="shared" si="2"/>
        <v>2.1004098360655737E-2</v>
      </c>
      <c r="O13" s="329"/>
      <c r="P13" s="252" t="e">
        <f>IF(AND(2000000&lt;'1. Nettokostnader'!#REF!,ABS(R13)&gt;100),"Förändring",(IF(AND(1000000&lt;'1. Nettokostnader'!#REF!,'1. Nettokostnader'!#REF!&lt;2000000,ABS(R13)&gt;70),"Förändring",(IF(AND(330000&lt;'1. Nettokostnader'!#REF!,'1. Nettokostnader'!#REF!&lt;1000000,ABS(R13)&gt;50),"Förändring",(IF(AND(200000&lt;'1. Nettokostnader'!#REF!,'1. Nettokostnader'!#REF!&lt;330000,ABS(R13)&gt;30),"Förändring",(IF(AND('1. Nettokostnader'!#REF!&lt;200000,ABS(R13)&gt;10),"Förändring",(IF(L13=0,"",IF(M13=0,"",(L13-M13)/M13))))))))))))</f>
        <v>#REF!</v>
      </c>
    </row>
    <row r="14" spans="1:16" ht="15" customHeight="1" x14ac:dyDescent="0.2">
      <c r="A14" s="330" t="s">
        <v>182</v>
      </c>
      <c r="B14" s="331" t="s">
        <v>35</v>
      </c>
      <c r="C14" s="246">
        <v>495</v>
      </c>
      <c r="D14" s="237">
        <v>512</v>
      </c>
      <c r="E14" s="237">
        <v>1318</v>
      </c>
      <c r="F14" s="237">
        <v>899</v>
      </c>
      <c r="G14" s="237">
        <v>5980</v>
      </c>
      <c r="H14" s="237">
        <v>437</v>
      </c>
      <c r="I14" s="332">
        <v>7423</v>
      </c>
      <c r="J14" s="333">
        <f t="shared" si="3"/>
        <v>17064</v>
      </c>
      <c r="K14" s="329"/>
      <c r="L14" s="246">
        <f t="shared" si="1"/>
        <v>9641</v>
      </c>
      <c r="M14" s="334">
        <v>9805</v>
      </c>
      <c r="N14" s="252">
        <f t="shared" si="2"/>
        <v>-1.6726160122386539E-2</v>
      </c>
      <c r="O14" s="329"/>
      <c r="P14" s="252" t="e">
        <f>IF(AND(2000000&lt;'1. Nettokostnader'!#REF!,ABS(R14)&gt;100),"Förändring",(IF(AND(1000000&lt;'1. Nettokostnader'!#REF!,'1. Nettokostnader'!#REF!&lt;2000000,ABS(R14)&gt;70),"Förändring",(IF(AND(330000&lt;'1. Nettokostnader'!#REF!,'1. Nettokostnader'!#REF!&lt;1000000,ABS(R14)&gt;50),"Förändring",(IF(AND(200000&lt;'1. Nettokostnader'!#REF!,'1. Nettokostnader'!#REF!&lt;330000,ABS(R14)&gt;30),"Förändring",(IF(AND('1. Nettokostnader'!#REF!&lt;200000,ABS(R14)&gt;10),"Förändring",(IF(L14=0,"",IF(M14=0,"",(L14-M14)/M14))))))))))))</f>
        <v>#REF!</v>
      </c>
    </row>
    <row r="15" spans="1:16" s="294" customFormat="1" ht="15" customHeight="1" x14ac:dyDescent="0.2">
      <c r="A15" s="330" t="s">
        <v>197</v>
      </c>
      <c r="B15" s="331" t="s">
        <v>415</v>
      </c>
      <c r="C15" s="246">
        <v>233</v>
      </c>
      <c r="D15" s="237">
        <v>113</v>
      </c>
      <c r="E15" s="237">
        <v>456</v>
      </c>
      <c r="F15" s="237">
        <v>871</v>
      </c>
      <c r="G15" s="237">
        <v>159</v>
      </c>
      <c r="H15" s="237">
        <v>71</v>
      </c>
      <c r="I15" s="332">
        <v>3464</v>
      </c>
      <c r="J15" s="333">
        <f t="shared" si="3"/>
        <v>5367</v>
      </c>
      <c r="K15" s="329"/>
      <c r="L15" s="246">
        <f t="shared" si="1"/>
        <v>1903</v>
      </c>
      <c r="M15" s="334">
        <v>1716</v>
      </c>
      <c r="N15" s="294">
        <f t="shared" si="2"/>
        <v>0.10897435897435898</v>
      </c>
      <c r="O15" s="329"/>
      <c r="P15" s="294" t="e">
        <f>IF(AND(2000000&lt;'1. Nettokostnader'!#REF!,ABS(R15)&gt;100),"Förändring",(IF(AND(1000000&lt;'1. Nettokostnader'!#REF!,'1. Nettokostnader'!#REF!&lt;2000000,ABS(R15)&gt;70),"Förändring",(IF(AND(330000&lt;'1. Nettokostnader'!#REF!,'1. Nettokostnader'!#REF!&lt;1000000,ABS(R15)&gt;50),"Förändring",(IF(AND(200000&lt;'1. Nettokostnader'!#REF!,'1. Nettokostnader'!#REF!&lt;330000,ABS(R15)&gt;30),"Förändring",(IF(AND('1. Nettokostnader'!#REF!&lt;200000,ABS(R15)&gt;10),"Förändring",(IF(L15=0,"",IF(M15=0,"",(L15-M15)/M15))))))))))))</f>
        <v>#REF!</v>
      </c>
    </row>
    <row r="16" spans="1:16" s="294" customFormat="1" ht="15" customHeight="1" x14ac:dyDescent="0.2">
      <c r="A16" s="330" t="s">
        <v>198</v>
      </c>
      <c r="B16" s="331" t="s">
        <v>42</v>
      </c>
      <c r="C16" s="246">
        <v>0</v>
      </c>
      <c r="D16" s="237">
        <v>40</v>
      </c>
      <c r="E16" s="237">
        <v>0</v>
      </c>
      <c r="F16" s="237">
        <v>0</v>
      </c>
      <c r="G16" s="237">
        <v>19</v>
      </c>
      <c r="H16" s="237">
        <v>2</v>
      </c>
      <c r="I16" s="332">
        <v>662</v>
      </c>
      <c r="J16" s="333">
        <f t="shared" si="3"/>
        <v>723</v>
      </c>
      <c r="K16" s="329"/>
      <c r="L16" s="246">
        <f t="shared" si="1"/>
        <v>61</v>
      </c>
      <c r="M16" s="334">
        <v>88</v>
      </c>
      <c r="N16" s="294">
        <f t="shared" si="2"/>
        <v>-0.30681818181818182</v>
      </c>
      <c r="O16" s="329"/>
      <c r="P16" s="294" t="e">
        <f>IF(AND(2000000&lt;'1. Nettokostnader'!#REF!,ABS(R16)&gt;100),"Förändring",(IF(AND(1000000&lt;'1. Nettokostnader'!#REF!,'1. Nettokostnader'!#REF!&lt;2000000,ABS(R16)&gt;70),"Förändring",(IF(AND(330000&lt;'1. Nettokostnader'!#REF!,'1. Nettokostnader'!#REF!&lt;1000000,ABS(R16)&gt;50),"Förändring",(IF(AND(200000&lt;'1. Nettokostnader'!#REF!,'1. Nettokostnader'!#REF!&lt;330000,ABS(R16)&gt;30),"Förändring",(IF(AND('1. Nettokostnader'!#REF!&lt;200000,ABS(R16)&gt;10),"Förändring",(IF(L16=0,"",IF(M16=0,"",(L16-M16)/M16))))))))))))</f>
        <v>#REF!</v>
      </c>
    </row>
    <row r="17" spans="1:16" s="294" customFormat="1" ht="15" customHeight="1" x14ac:dyDescent="0.2">
      <c r="A17" s="330" t="s">
        <v>200</v>
      </c>
      <c r="B17" s="331" t="s">
        <v>160</v>
      </c>
      <c r="C17" s="246">
        <v>1</v>
      </c>
      <c r="D17" s="237">
        <v>5</v>
      </c>
      <c r="E17" s="237">
        <v>381</v>
      </c>
      <c r="F17" s="237">
        <v>17</v>
      </c>
      <c r="G17" s="237">
        <v>4287</v>
      </c>
      <c r="H17" s="237">
        <v>197</v>
      </c>
      <c r="I17" s="332">
        <v>1546</v>
      </c>
      <c r="J17" s="333">
        <f t="shared" si="3"/>
        <v>6434</v>
      </c>
      <c r="K17" s="329"/>
      <c r="L17" s="246">
        <f t="shared" si="1"/>
        <v>4888</v>
      </c>
      <c r="M17" s="334">
        <v>4917</v>
      </c>
      <c r="N17" s="294">
        <f t="shared" si="2"/>
        <v>-5.8979052267642872E-3</v>
      </c>
      <c r="O17" s="329"/>
      <c r="P17" s="294" t="e">
        <f>IF(AND(2000000&lt;'1. Nettokostnader'!#REF!,ABS(R17)&gt;100),"Förändring",(IF(AND(1000000&lt;'1. Nettokostnader'!#REF!,'1. Nettokostnader'!#REF!&lt;2000000,ABS(R17)&gt;70),"Förändring",(IF(AND(330000&lt;'1. Nettokostnader'!#REF!,'1. Nettokostnader'!#REF!&lt;1000000,ABS(R17)&gt;50),"Förändring",(IF(AND(200000&lt;'1. Nettokostnader'!#REF!,'1. Nettokostnader'!#REF!&lt;330000,ABS(R17)&gt;30),"Förändring",(IF(AND('1. Nettokostnader'!#REF!&lt;200000,ABS(R17)&gt;10),"Förändring",(IF(L17=0,"",IF(M17=0,"",(L17-M17)/M17))))))))))))</f>
        <v>#REF!</v>
      </c>
    </row>
    <row r="18" spans="1:16" s="294" customFormat="1" ht="15" customHeight="1" x14ac:dyDescent="0.2">
      <c r="A18" s="330" t="s">
        <v>203</v>
      </c>
      <c r="B18" s="331" t="s">
        <v>121</v>
      </c>
      <c r="C18" s="246">
        <v>0</v>
      </c>
      <c r="D18" s="237">
        <v>0</v>
      </c>
      <c r="E18" s="237">
        <v>2</v>
      </c>
      <c r="F18" s="237">
        <v>0</v>
      </c>
      <c r="G18" s="237">
        <v>102</v>
      </c>
      <c r="H18" s="237">
        <v>2</v>
      </c>
      <c r="I18" s="332">
        <v>89</v>
      </c>
      <c r="J18" s="333">
        <f t="shared" si="3"/>
        <v>195</v>
      </c>
      <c r="K18" s="329"/>
      <c r="L18" s="246">
        <f t="shared" si="1"/>
        <v>106</v>
      </c>
      <c r="M18" s="334">
        <v>101</v>
      </c>
      <c r="N18" s="294">
        <f t="shared" si="2"/>
        <v>4.9504950495049507E-2</v>
      </c>
      <c r="O18" s="329"/>
      <c r="P18" s="294" t="e">
        <f>IF(AND(2000000&lt;'1. Nettokostnader'!#REF!,ABS(R18)&gt;100),"Förändring",(IF(AND(1000000&lt;'1. Nettokostnader'!#REF!,'1. Nettokostnader'!#REF!&lt;2000000,ABS(R18)&gt;70),"Förändring",(IF(AND(330000&lt;'1. Nettokostnader'!#REF!,'1. Nettokostnader'!#REF!&lt;1000000,ABS(R18)&gt;50),"Förändring",(IF(AND(200000&lt;'1. Nettokostnader'!#REF!,'1. Nettokostnader'!#REF!&lt;330000,ABS(R18)&gt;30),"Förändring",(IF(AND('1. Nettokostnader'!#REF!&lt;200000,ABS(R18)&gt;10),"Förändring",(IF(L18=0,"",IF(M18=0,"",(L18-M18)/M18))))))))))))</f>
        <v>#REF!</v>
      </c>
    </row>
    <row r="19" spans="1:16" ht="15" customHeight="1" x14ac:dyDescent="0.2">
      <c r="A19" s="335" t="s">
        <v>232</v>
      </c>
      <c r="B19" s="336" t="s">
        <v>135</v>
      </c>
      <c r="C19" s="322">
        <f>SUM(C20,C24,C25,C28,C30)</f>
        <v>8874</v>
      </c>
      <c r="D19" s="323">
        <f t="shared" ref="D19:I19" si="4">SUM(D20,D24,D25,D28,D30)</f>
        <v>2411</v>
      </c>
      <c r="E19" s="323">
        <f t="shared" si="4"/>
        <v>3188</v>
      </c>
      <c r="F19" s="323">
        <f t="shared" si="4"/>
        <v>215</v>
      </c>
      <c r="G19" s="323">
        <f t="shared" si="4"/>
        <v>4173</v>
      </c>
      <c r="H19" s="323">
        <f t="shared" si="4"/>
        <v>553</v>
      </c>
      <c r="I19" s="337">
        <f t="shared" si="4"/>
        <v>3294</v>
      </c>
      <c r="J19" s="325">
        <f>SUM(C19:I19)</f>
        <v>22708</v>
      </c>
      <c r="K19" s="326"/>
      <c r="L19" s="338">
        <f t="shared" si="1"/>
        <v>19414</v>
      </c>
      <c r="M19" s="339">
        <v>18462</v>
      </c>
      <c r="N19" s="252">
        <f t="shared" si="2"/>
        <v>5.1565377532228361E-2</v>
      </c>
      <c r="O19" s="329" t="s">
        <v>270</v>
      </c>
    </row>
    <row r="20" spans="1:16" ht="15" customHeight="1" x14ac:dyDescent="0.2">
      <c r="A20" s="330" t="s">
        <v>72</v>
      </c>
      <c r="B20" s="331" t="s">
        <v>33</v>
      </c>
      <c r="C20" s="246">
        <v>14</v>
      </c>
      <c r="D20" s="237">
        <v>700</v>
      </c>
      <c r="E20" s="237">
        <v>188</v>
      </c>
      <c r="F20" s="237">
        <v>81</v>
      </c>
      <c r="G20" s="237">
        <v>843</v>
      </c>
      <c r="H20" s="237">
        <v>32</v>
      </c>
      <c r="I20" s="332">
        <v>587</v>
      </c>
      <c r="J20" s="333">
        <f t="shared" ref="J20:J30" si="5">SUM(C20:I20)</f>
        <v>2445</v>
      </c>
      <c r="K20" s="329"/>
      <c r="L20" s="246">
        <f t="shared" si="1"/>
        <v>1858</v>
      </c>
      <c r="M20" s="334">
        <v>1860</v>
      </c>
      <c r="N20" s="252">
        <f t="shared" si="2"/>
        <v>-1.0752688172043011E-3</v>
      </c>
      <c r="O20" s="329"/>
      <c r="P20" s="252" t="e">
        <f>IF(AND(2000000&lt;'1. Nettokostnader'!#REF!,ABS(R20)&gt;100),"Förändring",(IF(AND(1000000&lt;'1. Nettokostnader'!#REF!,'1. Nettokostnader'!#REF!&lt;2000000,ABS(R20)&gt;70),"Förändring",(IF(AND(330000&lt;'1. Nettokostnader'!#REF!,'1. Nettokostnader'!#REF!&lt;1000000,ABS(R20)&gt;50),"Förändring",(IF(AND(200000&lt;'1. Nettokostnader'!#REF!,'1. Nettokostnader'!#REF!&lt;330000,ABS(R20)&gt;30),"Förändring",(IF(AND('1. Nettokostnader'!#REF!&lt;200000,ABS(R20)&gt;10),"Förändring",(IF(L20=0,"",IF(M20=0,"",(L20-M20)/M20))))))))))))</f>
        <v>#REF!</v>
      </c>
    </row>
    <row r="21" spans="1:16" s="294" customFormat="1" ht="15" customHeight="1" x14ac:dyDescent="0.2">
      <c r="A21" s="330" t="s">
        <v>204</v>
      </c>
      <c r="B21" s="331" t="s">
        <v>131</v>
      </c>
      <c r="C21" s="246">
        <v>8</v>
      </c>
      <c r="D21" s="237">
        <v>49</v>
      </c>
      <c r="E21" s="237">
        <v>124</v>
      </c>
      <c r="F21" s="237">
        <v>38</v>
      </c>
      <c r="G21" s="237">
        <v>763</v>
      </c>
      <c r="H21" s="237">
        <v>13</v>
      </c>
      <c r="I21" s="332">
        <v>268</v>
      </c>
      <c r="J21" s="333">
        <f t="shared" si="5"/>
        <v>1263</v>
      </c>
      <c r="K21" s="329"/>
      <c r="L21" s="246">
        <f t="shared" si="1"/>
        <v>995</v>
      </c>
      <c r="M21" s="334">
        <v>990</v>
      </c>
      <c r="N21" s="294">
        <f t="shared" si="2"/>
        <v>5.0505050505050509E-3</v>
      </c>
      <c r="O21" s="329"/>
      <c r="P21" s="294" t="e">
        <f>IF(AND(2000000&lt;'1. Nettokostnader'!#REF!,ABS(R21)&gt;100),"Förändring",(IF(AND(1000000&lt;'1. Nettokostnader'!#REF!,'1. Nettokostnader'!#REF!&lt;2000000,ABS(R21)&gt;70),"Förändring",(IF(AND(330000&lt;'1. Nettokostnader'!#REF!,'1. Nettokostnader'!#REF!&lt;1000000,ABS(R21)&gt;50),"Förändring",(IF(AND(200000&lt;'1. Nettokostnader'!#REF!,'1. Nettokostnader'!#REF!&lt;330000,ABS(R21)&gt;30),"Förändring",(IF(AND('1. Nettokostnader'!#REF!&lt;200000,ABS(R21)&gt;10),"Förändring",(IF(L21=0,"",IF(M21=0,"",(L21-M21)/M21))))))))))))</f>
        <v>#REF!</v>
      </c>
    </row>
    <row r="22" spans="1:16" s="340" customFormat="1" ht="15" customHeight="1" x14ac:dyDescent="0.2">
      <c r="A22" s="330" t="s">
        <v>205</v>
      </c>
      <c r="B22" s="331" t="s">
        <v>133</v>
      </c>
      <c r="C22" s="246">
        <v>6</v>
      </c>
      <c r="D22" s="237">
        <v>24</v>
      </c>
      <c r="E22" s="237">
        <v>5</v>
      </c>
      <c r="F22" s="237">
        <v>1</v>
      </c>
      <c r="G22" s="237">
        <v>13</v>
      </c>
      <c r="H22" s="237">
        <v>6</v>
      </c>
      <c r="I22" s="332">
        <v>60</v>
      </c>
      <c r="J22" s="333">
        <f t="shared" si="5"/>
        <v>115</v>
      </c>
      <c r="K22" s="329"/>
      <c r="L22" s="246">
        <f t="shared" si="1"/>
        <v>55</v>
      </c>
      <c r="M22" s="334">
        <v>52</v>
      </c>
      <c r="N22" s="340">
        <f t="shared" si="2"/>
        <v>5.7692307692307696E-2</v>
      </c>
      <c r="O22" s="329"/>
      <c r="P22" s="340" t="e">
        <f>IF(AND(2000000&lt;'1. Nettokostnader'!#REF!,ABS(R22)&gt;100),"Förändring",(IF(AND(1000000&lt;'1. Nettokostnader'!#REF!,'1. Nettokostnader'!#REF!&lt;2000000,ABS(R22)&gt;70),"Förändring",(IF(AND(330000&lt;'1. Nettokostnader'!#REF!,'1. Nettokostnader'!#REF!&lt;1000000,ABS(R22)&gt;50),"Förändring",(IF(AND(200000&lt;'1. Nettokostnader'!#REF!,'1. Nettokostnader'!#REF!&lt;330000,ABS(R22)&gt;30),"Förändring",(IF(AND('1. Nettokostnader'!#REF!&lt;200000,ABS(R22)&gt;10),"Förändring",(IF(L22=0,"",IF(M22=0,"",(L22-M22)/M22))))))))))))</f>
        <v>#REF!</v>
      </c>
    </row>
    <row r="23" spans="1:16" s="294" customFormat="1" ht="15" customHeight="1" x14ac:dyDescent="0.2">
      <c r="A23" s="330" t="s">
        <v>206</v>
      </c>
      <c r="B23" s="331" t="s">
        <v>132</v>
      </c>
      <c r="C23" s="246">
        <v>0</v>
      </c>
      <c r="D23" s="237">
        <v>623</v>
      </c>
      <c r="E23" s="237">
        <v>46</v>
      </c>
      <c r="F23" s="237">
        <v>42</v>
      </c>
      <c r="G23" s="237">
        <v>36</v>
      </c>
      <c r="H23" s="237">
        <v>10</v>
      </c>
      <c r="I23" s="332">
        <v>205</v>
      </c>
      <c r="J23" s="333">
        <f t="shared" si="5"/>
        <v>962</v>
      </c>
      <c r="K23" s="329"/>
      <c r="L23" s="246">
        <f t="shared" si="1"/>
        <v>757</v>
      </c>
      <c r="M23" s="334">
        <v>753</v>
      </c>
      <c r="N23" s="294">
        <f t="shared" si="2"/>
        <v>5.3120849933598934E-3</v>
      </c>
      <c r="O23" s="329"/>
      <c r="P23" s="294" t="e">
        <f>IF(AND(2000000&lt;'1. Nettokostnader'!#REF!,ABS(R23)&gt;100),"Förändring",(IF(AND(1000000&lt;'1. Nettokostnader'!#REF!,'1. Nettokostnader'!#REF!&lt;2000000,ABS(R23)&gt;70),"Förändring",(IF(AND(330000&lt;'1. Nettokostnader'!#REF!,'1. Nettokostnader'!#REF!&lt;1000000,ABS(R23)&gt;50),"Förändring",(IF(AND(200000&lt;'1. Nettokostnader'!#REF!,'1. Nettokostnader'!#REF!&lt;330000,ABS(R23)&gt;30),"Förändring",(IF(AND('1. Nettokostnader'!#REF!&lt;200000,ABS(R23)&gt;10),"Förändring",(IF(L23=0,"",IF(M23=0,"",(L23-M23)/M23))))))))))))</f>
        <v>#REF!</v>
      </c>
    </row>
    <row r="24" spans="1:16" ht="15" customHeight="1" x14ac:dyDescent="0.2">
      <c r="A24" s="330" t="s">
        <v>151</v>
      </c>
      <c r="B24" s="331" t="s">
        <v>11</v>
      </c>
      <c r="C24" s="246">
        <v>35</v>
      </c>
      <c r="D24" s="237">
        <v>35</v>
      </c>
      <c r="E24" s="237">
        <v>42</v>
      </c>
      <c r="F24" s="237">
        <v>43</v>
      </c>
      <c r="G24" s="237">
        <v>1630</v>
      </c>
      <c r="H24" s="237">
        <v>29</v>
      </c>
      <c r="I24" s="332">
        <v>982</v>
      </c>
      <c r="J24" s="333">
        <f t="shared" si="5"/>
        <v>2796</v>
      </c>
      <c r="K24" s="329"/>
      <c r="L24" s="246">
        <f t="shared" si="1"/>
        <v>1814</v>
      </c>
      <c r="M24" s="334">
        <v>1815</v>
      </c>
      <c r="N24" s="252">
        <f t="shared" si="2"/>
        <v>-5.5096418732782364E-4</v>
      </c>
      <c r="O24" s="329"/>
      <c r="P24" s="252" t="e">
        <f>IF(AND(2000000&lt;'1. Nettokostnader'!#REF!,ABS(R24)&gt;100),"Förändring",(IF(AND(1000000&lt;'1. Nettokostnader'!#REF!,'1. Nettokostnader'!#REF!&lt;2000000,ABS(R24)&gt;70),"Förändring",(IF(AND(330000&lt;'1. Nettokostnader'!#REF!,'1. Nettokostnader'!#REF!&lt;1000000,ABS(R24)&gt;50),"Förändring",(IF(AND(200000&lt;'1. Nettokostnader'!#REF!,'1. Nettokostnader'!#REF!&lt;330000,ABS(R24)&gt;30),"Förändring",(IF(AND('1. Nettokostnader'!#REF!&lt;200000,ABS(R24)&gt;10),"Förändring",(IF(L24=0,"",IF(M24=0,"",(L24-M24)/M24))))))))))))</f>
        <v>#REF!</v>
      </c>
    </row>
    <row r="25" spans="1:16" ht="15" customHeight="1" x14ac:dyDescent="0.2">
      <c r="A25" s="330" t="s">
        <v>152</v>
      </c>
      <c r="B25" s="331" t="s">
        <v>13</v>
      </c>
      <c r="C25" s="246">
        <v>8823</v>
      </c>
      <c r="D25" s="237">
        <v>1670</v>
      </c>
      <c r="E25" s="237">
        <v>2899</v>
      </c>
      <c r="F25" s="237">
        <v>84</v>
      </c>
      <c r="G25" s="237">
        <v>882</v>
      </c>
      <c r="H25" s="237">
        <v>459</v>
      </c>
      <c r="I25" s="332">
        <v>1458</v>
      </c>
      <c r="J25" s="333">
        <f t="shared" si="5"/>
        <v>16275</v>
      </c>
      <c r="K25" s="329"/>
      <c r="L25" s="246">
        <f t="shared" si="1"/>
        <v>14817</v>
      </c>
      <c r="M25" s="334">
        <v>13901</v>
      </c>
      <c r="N25" s="252">
        <f t="shared" si="2"/>
        <v>6.5894539961153881E-2</v>
      </c>
      <c r="O25" s="329"/>
      <c r="P25" s="252" t="e">
        <f>IF(AND(2000000&lt;'1. Nettokostnader'!#REF!,ABS(R25)&gt;100),"Förändring",(IF(AND(1000000&lt;'1. Nettokostnader'!#REF!,'1. Nettokostnader'!#REF!&lt;2000000,ABS(R25)&gt;70),"Förändring",(IF(AND(330000&lt;'1. Nettokostnader'!#REF!,'1. Nettokostnader'!#REF!&lt;1000000,ABS(R25)&gt;50),"Förändring",(IF(AND(200000&lt;'1. Nettokostnader'!#REF!,'1. Nettokostnader'!#REF!&lt;330000,ABS(R25)&gt;30),"Förändring",(IF(AND('1. Nettokostnader'!#REF!&lt;200000,ABS(R25)&gt;10),"Förändring",(IF(L25=0,"",IF(M25=0,"",(L25-M25)/M25))))))))))))</f>
        <v>#REF!</v>
      </c>
    </row>
    <row r="26" spans="1:16" s="294" customFormat="1" ht="15" customHeight="1" x14ac:dyDescent="0.2">
      <c r="A26" s="330" t="s">
        <v>211</v>
      </c>
      <c r="B26" s="331" t="s">
        <v>43</v>
      </c>
      <c r="C26" s="246">
        <v>8823</v>
      </c>
      <c r="D26" s="237">
        <v>1670</v>
      </c>
      <c r="E26" s="237">
        <v>2899</v>
      </c>
      <c r="F26" s="237">
        <v>84</v>
      </c>
      <c r="G26" s="237">
        <v>861</v>
      </c>
      <c r="H26" s="237">
        <v>453</v>
      </c>
      <c r="I26" s="332">
        <v>1451</v>
      </c>
      <c r="J26" s="333">
        <f t="shared" si="5"/>
        <v>16241</v>
      </c>
      <c r="K26" s="329"/>
      <c r="L26" s="246">
        <f t="shared" si="1"/>
        <v>14790</v>
      </c>
      <c r="M26" s="334">
        <v>13867</v>
      </c>
      <c r="N26" s="294">
        <f t="shared" si="2"/>
        <v>6.6560899978365909E-2</v>
      </c>
      <c r="O26" s="329"/>
      <c r="P26" s="294" t="e">
        <f>IF(AND(2000000&lt;'1. Nettokostnader'!#REF!,ABS(R26)&gt;100),"Förändring",(IF(AND(1000000&lt;'1. Nettokostnader'!#REF!,'1. Nettokostnader'!#REF!&lt;2000000,ABS(R26)&gt;70),"Förändring",(IF(AND(330000&lt;'1. Nettokostnader'!#REF!,'1. Nettokostnader'!#REF!&lt;1000000,ABS(R26)&gt;50),"Förändring",(IF(AND(200000&lt;'1. Nettokostnader'!#REF!,'1. Nettokostnader'!#REF!&lt;330000,ABS(R26)&gt;30),"Förändring",(IF(AND('1. Nettokostnader'!#REF!&lt;200000,ABS(R26)&gt;10),"Förändring",(IF(L26=0,"",IF(M26=0,"",(L26-M26)/M26))))))))))))</f>
        <v>#REF!</v>
      </c>
    </row>
    <row r="27" spans="1:16" s="294" customFormat="1" ht="15" customHeight="1" x14ac:dyDescent="0.2">
      <c r="A27" s="341" t="s">
        <v>404</v>
      </c>
      <c r="B27" s="331" t="s">
        <v>405</v>
      </c>
      <c r="C27" s="246">
        <v>284</v>
      </c>
      <c r="D27" s="237">
        <v>248</v>
      </c>
      <c r="E27" s="237">
        <v>17</v>
      </c>
      <c r="F27" s="237">
        <v>0</v>
      </c>
      <c r="G27" s="237">
        <v>274</v>
      </c>
      <c r="H27" s="237">
        <v>8</v>
      </c>
      <c r="I27" s="332">
        <v>607</v>
      </c>
      <c r="J27" s="333">
        <f t="shared" si="5"/>
        <v>1438</v>
      </c>
      <c r="K27" s="329"/>
      <c r="L27" s="246">
        <f>J27-I27</f>
        <v>831</v>
      </c>
      <c r="M27" s="334">
        <v>826</v>
      </c>
      <c r="N27" s="294">
        <f>IF(M27=0,"0%",(L27-M27)/M27)</f>
        <v>6.0532687651331718E-3</v>
      </c>
      <c r="O27" s="329"/>
      <c r="P27" s="294" t="str">
        <f>IF(AND(N27&gt;30%,J27&gt;500),"Förändring","")</f>
        <v/>
      </c>
    </row>
    <row r="28" spans="1:16" ht="15" customHeight="1" x14ac:dyDescent="0.2">
      <c r="A28" s="330" t="s">
        <v>153</v>
      </c>
      <c r="B28" s="331" t="s">
        <v>16</v>
      </c>
      <c r="C28" s="246">
        <v>2</v>
      </c>
      <c r="D28" s="237">
        <v>6</v>
      </c>
      <c r="E28" s="237">
        <v>54</v>
      </c>
      <c r="F28" s="237">
        <v>7</v>
      </c>
      <c r="G28" s="237">
        <v>782</v>
      </c>
      <c r="H28" s="237">
        <v>32</v>
      </c>
      <c r="I28" s="332">
        <v>211</v>
      </c>
      <c r="J28" s="333">
        <f t="shared" si="5"/>
        <v>1094</v>
      </c>
      <c r="K28" s="329"/>
      <c r="L28" s="246">
        <f t="shared" si="1"/>
        <v>883</v>
      </c>
      <c r="M28" s="334">
        <v>850</v>
      </c>
      <c r="N28" s="252">
        <f t="shared" si="2"/>
        <v>3.8823529411764708E-2</v>
      </c>
      <c r="O28" s="329"/>
      <c r="P28" s="252" t="e">
        <f>IF(AND(2000000&lt;'1. Nettokostnader'!#REF!,ABS(R28)&gt;100),"Förändring",(IF(AND(1000000&lt;'1. Nettokostnader'!#REF!,'1. Nettokostnader'!#REF!&lt;2000000,ABS(R28)&gt;70),"Förändring",(IF(AND(330000&lt;'1. Nettokostnader'!#REF!,'1. Nettokostnader'!#REF!&lt;1000000,ABS(R28)&gt;50),"Förändring",(IF(AND(200000&lt;'1. Nettokostnader'!#REF!,'1. Nettokostnader'!#REF!&lt;330000,ABS(R28)&gt;30),"Förändring",(IF(AND('1. Nettokostnader'!#REF!&lt;200000,ABS(R28)&gt;10),"Förändring",(IF(L28=0,"",IF(M28=0,"",(L28-M28)/M28))))))))))))</f>
        <v>#REF!</v>
      </c>
    </row>
    <row r="29" spans="1:16" s="294" customFormat="1" ht="15" customHeight="1" x14ac:dyDescent="0.2">
      <c r="A29" s="330" t="s">
        <v>216</v>
      </c>
      <c r="B29" s="331" t="s">
        <v>159</v>
      </c>
      <c r="C29" s="246">
        <v>0</v>
      </c>
      <c r="D29" s="237">
        <v>0</v>
      </c>
      <c r="E29" s="237">
        <v>0</v>
      </c>
      <c r="F29" s="237">
        <v>0</v>
      </c>
      <c r="G29" s="237">
        <v>58</v>
      </c>
      <c r="H29" s="237">
        <v>2</v>
      </c>
      <c r="I29" s="332">
        <v>4</v>
      </c>
      <c r="J29" s="333">
        <f t="shared" si="5"/>
        <v>64</v>
      </c>
      <c r="K29" s="329"/>
      <c r="L29" s="246">
        <f t="shared" ref="L29:L35" si="6">J29-I29</f>
        <v>60</v>
      </c>
      <c r="M29" s="334">
        <v>50</v>
      </c>
      <c r="N29" s="294">
        <f t="shared" si="2"/>
        <v>0.2</v>
      </c>
      <c r="O29" s="329"/>
      <c r="P29" s="294" t="e">
        <f>IF(AND(2000000&lt;'1. Nettokostnader'!#REF!,ABS(R29)&gt;100),"Förändring",(IF(AND(1000000&lt;'1. Nettokostnader'!#REF!,'1. Nettokostnader'!#REF!&lt;2000000,ABS(R29)&gt;70),"Förändring",(IF(AND(330000&lt;'1. Nettokostnader'!#REF!,'1. Nettokostnader'!#REF!&lt;1000000,ABS(R29)&gt;50),"Förändring",(IF(AND(200000&lt;'1. Nettokostnader'!#REF!,'1. Nettokostnader'!#REF!&lt;330000,ABS(R29)&gt;30),"Förändring",(IF(AND('1. Nettokostnader'!#REF!&lt;200000,ABS(R29)&gt;10),"Förändring",(IF(L29=0,"",IF(M29=0,"",(L29-M29)/M29))))))))))))</f>
        <v>#REF!</v>
      </c>
    </row>
    <row r="30" spans="1:16" s="294" customFormat="1" ht="15" customHeight="1" x14ac:dyDescent="0.2">
      <c r="A30" s="255" t="s">
        <v>218</v>
      </c>
      <c r="B30" s="342" t="s">
        <v>114</v>
      </c>
      <c r="C30" s="246">
        <v>0</v>
      </c>
      <c r="D30" s="237">
        <v>0</v>
      </c>
      <c r="E30" s="237">
        <v>5</v>
      </c>
      <c r="F30" s="237">
        <v>0</v>
      </c>
      <c r="G30" s="237">
        <v>36</v>
      </c>
      <c r="H30" s="237">
        <v>1</v>
      </c>
      <c r="I30" s="332">
        <v>56</v>
      </c>
      <c r="J30" s="333">
        <f t="shared" si="5"/>
        <v>98</v>
      </c>
      <c r="K30" s="329"/>
      <c r="L30" s="246">
        <f t="shared" si="6"/>
        <v>42</v>
      </c>
      <c r="M30" s="263">
        <v>36</v>
      </c>
      <c r="N30" s="294">
        <f t="shared" si="2"/>
        <v>0.16666666666666666</v>
      </c>
      <c r="O30" s="329"/>
      <c r="P30" s="294" t="e">
        <f>IF(AND(2000000&lt;'1. Nettokostnader'!#REF!,ABS(R30)&gt;100),"Förändring",(IF(AND(1000000&lt;'1. Nettokostnader'!#REF!,'1. Nettokostnader'!#REF!&lt;2000000,ABS(R30)&gt;70),"Förändring",(IF(AND(330000&lt;'1. Nettokostnader'!#REF!,'1. Nettokostnader'!#REF!&lt;1000000,ABS(R30)&gt;50),"Förändring",(IF(AND(200000&lt;'1. Nettokostnader'!#REF!,'1. Nettokostnader'!#REF!&lt;330000,ABS(R30)&gt;30),"Förändring",(IF(AND('1. Nettokostnader'!#REF!&lt;200000,ABS(R30)&gt;10),"Förändring",(IF(L30=0,"",IF(M30=0,"",(L30-M30)/M30))))))))))))</f>
        <v>#REF!</v>
      </c>
    </row>
    <row r="31" spans="1:16" s="294" customFormat="1" ht="15" customHeight="1" x14ac:dyDescent="0.2">
      <c r="A31" s="343" t="s">
        <v>170</v>
      </c>
      <c r="B31" s="344" t="s">
        <v>333</v>
      </c>
      <c r="C31" s="322">
        <f>SUM(C32:C34)</f>
        <v>96</v>
      </c>
      <c r="D31" s="323">
        <f t="shared" ref="D31:I31" si="7">SUM(D32:D34)</f>
        <v>603</v>
      </c>
      <c r="E31" s="323">
        <f t="shared" si="7"/>
        <v>9459</v>
      </c>
      <c r="F31" s="323">
        <f t="shared" si="7"/>
        <v>802</v>
      </c>
      <c r="G31" s="323">
        <f t="shared" si="7"/>
        <v>4833</v>
      </c>
      <c r="H31" s="323">
        <f t="shared" si="7"/>
        <v>1140</v>
      </c>
      <c r="I31" s="345">
        <f t="shared" si="7"/>
        <v>79536</v>
      </c>
      <c r="J31" s="325">
        <f>SUM(C31:I31)</f>
        <v>96469</v>
      </c>
      <c r="K31" s="329"/>
      <c r="L31" s="338">
        <f t="shared" si="6"/>
        <v>16933</v>
      </c>
      <c r="M31" s="339">
        <v>18319</v>
      </c>
      <c r="N31" s="294">
        <f t="shared" si="2"/>
        <v>-7.5659151700420327E-2</v>
      </c>
      <c r="O31" s="329"/>
    </row>
    <row r="32" spans="1:16" s="294" customFormat="1" ht="15" customHeight="1" x14ac:dyDescent="0.2">
      <c r="A32" s="330" t="s">
        <v>219</v>
      </c>
      <c r="B32" s="331" t="s">
        <v>119</v>
      </c>
      <c r="C32" s="247">
        <v>82</v>
      </c>
      <c r="D32" s="346">
        <v>291</v>
      </c>
      <c r="E32" s="346">
        <v>3517</v>
      </c>
      <c r="F32" s="346">
        <v>170</v>
      </c>
      <c r="G32" s="346">
        <v>564</v>
      </c>
      <c r="H32" s="346">
        <v>158</v>
      </c>
      <c r="I32" s="347">
        <v>23847</v>
      </c>
      <c r="J32" s="333">
        <f>SUM(C32:I32)</f>
        <v>28629</v>
      </c>
      <c r="K32" s="329"/>
      <c r="L32" s="246">
        <f t="shared" si="6"/>
        <v>4782</v>
      </c>
      <c r="M32" s="334">
        <v>4680</v>
      </c>
      <c r="N32" s="294">
        <f t="shared" si="2"/>
        <v>2.1794871794871794E-2</v>
      </c>
      <c r="O32" s="329"/>
      <c r="P32" s="294" t="e">
        <f>IF(AND(2000000&lt;'1. Nettokostnader'!#REF!,ABS(R32)&gt;100),"Förändring",(IF(AND(1000000&lt;'1. Nettokostnader'!#REF!,'1. Nettokostnader'!#REF!&lt;2000000,ABS(R32)&gt;70),"Förändring",(IF(AND(330000&lt;'1. Nettokostnader'!#REF!,'1. Nettokostnader'!#REF!&lt;1000000,ABS(R32)&gt;50),"Förändring",(IF(AND(200000&lt;'1. Nettokostnader'!#REF!,'1. Nettokostnader'!#REF!&lt;330000,ABS(R32)&gt;30),"Förändring",(IF(AND('1. Nettokostnader'!#REF!&lt;200000,ABS(R32)&gt;10),"Förändring",(IF(L32=0,"",IF(M32=0,"",(L32-M32)/M32))))))))))))</f>
        <v>#REF!</v>
      </c>
    </row>
    <row r="33" spans="1:16" s="294" customFormat="1" ht="15" customHeight="1" x14ac:dyDescent="0.2">
      <c r="A33" s="330" t="s">
        <v>220</v>
      </c>
      <c r="B33" s="331" t="s">
        <v>36</v>
      </c>
      <c r="C33" s="247">
        <v>13</v>
      </c>
      <c r="D33" s="346">
        <v>312</v>
      </c>
      <c r="E33" s="346">
        <v>2108</v>
      </c>
      <c r="F33" s="346">
        <v>570</v>
      </c>
      <c r="G33" s="346">
        <v>4160</v>
      </c>
      <c r="H33" s="346">
        <v>604</v>
      </c>
      <c r="I33" s="347">
        <v>38117</v>
      </c>
      <c r="J33" s="333">
        <f>SUM(C33:I33)</f>
        <v>45884</v>
      </c>
      <c r="K33" s="329"/>
      <c r="L33" s="246">
        <f t="shared" si="6"/>
        <v>7767</v>
      </c>
      <c r="M33" s="334">
        <v>8934</v>
      </c>
      <c r="N33" s="294">
        <f t="shared" si="2"/>
        <v>-0.13062458025520485</v>
      </c>
      <c r="O33" s="329" t="s">
        <v>286</v>
      </c>
      <c r="P33" s="294" t="e">
        <f>IF(AND(2000000&lt;'1. Nettokostnader'!#REF!,ABS(R33)&gt;100),"Förändring",(IF(AND(1000000&lt;'1. Nettokostnader'!#REF!,'1. Nettokostnader'!#REF!&lt;2000000,ABS(R33)&gt;70),"Förändring",(IF(AND(330000&lt;'1. Nettokostnader'!#REF!,'1. Nettokostnader'!#REF!&lt;1000000,ABS(R33)&gt;50),"Förändring",(IF(AND(200000&lt;'1. Nettokostnader'!#REF!,'1. Nettokostnader'!#REF!&lt;330000,ABS(R33)&gt;30),"Förändring",(IF(AND('1. Nettokostnader'!#REF!&lt;200000,ABS(R33)&gt;10),"Förändring",(IF(L33=0,"",IF(M33=0,"",(L33-M33)/M33))))))))))))</f>
        <v>#REF!</v>
      </c>
    </row>
    <row r="34" spans="1:16" ht="15" customHeight="1" x14ac:dyDescent="0.2">
      <c r="A34" s="330" t="s">
        <v>221</v>
      </c>
      <c r="B34" s="331" t="s">
        <v>37</v>
      </c>
      <c r="C34" s="348">
        <v>1</v>
      </c>
      <c r="D34" s="349">
        <v>0</v>
      </c>
      <c r="E34" s="349">
        <v>3834</v>
      </c>
      <c r="F34" s="349">
        <v>62</v>
      </c>
      <c r="G34" s="349">
        <v>109</v>
      </c>
      <c r="H34" s="349">
        <v>378</v>
      </c>
      <c r="I34" s="350">
        <v>17572</v>
      </c>
      <c r="J34" s="351">
        <f>SUM(C34:I34)</f>
        <v>21956</v>
      </c>
      <c r="K34" s="329"/>
      <c r="L34" s="246">
        <f t="shared" si="6"/>
        <v>4384</v>
      </c>
      <c r="M34" s="334">
        <v>4705</v>
      </c>
      <c r="N34" s="252">
        <f t="shared" si="2"/>
        <v>-6.8225292242295427E-2</v>
      </c>
      <c r="O34" s="329"/>
      <c r="P34" s="252" t="e">
        <f>IF(AND(2000000&lt;'1. Nettokostnader'!#REF!,ABS(R34)&gt;100),"Förändring",(IF(AND(1000000&lt;'1. Nettokostnader'!#REF!,'1. Nettokostnader'!#REF!&lt;2000000,ABS(R34)&gt;70),"Förändring",(IF(AND(330000&lt;'1. Nettokostnader'!#REF!,'1. Nettokostnader'!#REF!&lt;1000000,ABS(R34)&gt;50),"Förändring",(IF(AND(200000&lt;'1. Nettokostnader'!#REF!,'1. Nettokostnader'!#REF!&lt;330000,ABS(R34)&gt;30),"Förändring",(IF(AND('1. Nettokostnader'!#REF!&lt;200000,ABS(R34)&gt;10),"Förändring",(IF(L34=0,"",IF(M34=0,"",(L34-M34)/M34))))))))))))</f>
        <v>#REF!</v>
      </c>
    </row>
    <row r="35" spans="1:16" ht="15" customHeight="1" x14ac:dyDescent="0.2">
      <c r="A35" s="320" t="s">
        <v>290</v>
      </c>
      <c r="B35" s="352" t="s">
        <v>281</v>
      </c>
      <c r="C35" s="353">
        <v>0</v>
      </c>
      <c r="D35" s="354">
        <v>0</v>
      </c>
      <c r="E35" s="354">
        <v>0</v>
      </c>
      <c r="F35" s="354">
        <v>0</v>
      </c>
      <c r="G35" s="354">
        <v>0</v>
      </c>
      <c r="H35" s="354">
        <v>23</v>
      </c>
      <c r="I35" s="355">
        <v>0</v>
      </c>
      <c r="J35" s="261">
        <f>SUM(C35:I35)</f>
        <v>23</v>
      </c>
      <c r="K35" s="329"/>
      <c r="L35" s="246">
        <f t="shared" si="6"/>
        <v>23</v>
      </c>
      <c r="M35" s="334">
        <v>109</v>
      </c>
      <c r="N35" s="252">
        <f t="shared" si="2"/>
        <v>-0.78899082568807344</v>
      </c>
      <c r="O35" s="329"/>
      <c r="P35" s="252" t="e">
        <f>IF(AND(2000000&lt;'1. Nettokostnader'!#REF!,ABS(R35)&gt;100),"Förändring",(IF(AND(1000000&lt;'1. Nettokostnader'!#REF!,'1. Nettokostnader'!#REF!&lt;2000000,ABS(R35)&gt;70),"Förändring",(IF(AND(330000&lt;'1. Nettokostnader'!#REF!,'1. Nettokostnader'!#REF!&lt;1000000,ABS(R35)&gt;50),"Förändring",(IF(AND(200000&lt;'1. Nettokostnader'!#REF!,'1. Nettokostnader'!#REF!&lt;330000,ABS(R35)&gt;30),"Förändring",(IF(AND('1. Nettokostnader'!#REF!&lt;200000,ABS(R35)&gt;10),"Förändring",(IF(L35=0,"",IF(M35=0,"",(L35-M35)/M35))))))))))))</f>
        <v>#REF!</v>
      </c>
    </row>
    <row r="36" spans="1:16" ht="15" customHeight="1" thickBot="1" x14ac:dyDescent="0.25">
      <c r="A36" s="257" t="s">
        <v>120</v>
      </c>
      <c r="B36" s="1" t="s">
        <v>142</v>
      </c>
      <c r="C36" s="356">
        <f>SUM(C6,C19,C31,C35)</f>
        <v>15953</v>
      </c>
      <c r="D36" s="357">
        <f t="shared" ref="D36:H36" si="8">SUM(D6,D19,D31,D35)</f>
        <v>22375</v>
      </c>
      <c r="E36" s="357">
        <f t="shared" si="8"/>
        <v>15587</v>
      </c>
      <c r="F36" s="357">
        <f t="shared" si="8"/>
        <v>2163</v>
      </c>
      <c r="G36" s="357">
        <f t="shared" si="8"/>
        <v>27960</v>
      </c>
      <c r="H36" s="357">
        <f t="shared" si="8"/>
        <v>3307</v>
      </c>
      <c r="I36" s="358">
        <f t="shared" ref="I36:J36" si="9">SUM(I6,I19,I31,I35)</f>
        <v>180303</v>
      </c>
      <c r="J36" s="359">
        <f t="shared" si="9"/>
        <v>267648</v>
      </c>
      <c r="K36" s="326"/>
      <c r="L36" s="360">
        <f>J36-I36</f>
        <v>87345</v>
      </c>
      <c r="M36" s="361">
        <v>89533</v>
      </c>
      <c r="N36" s="252">
        <f>IF(M36=0,"0%",(L36-M36)/M36)</f>
        <v>-2.4437916745780885E-2</v>
      </c>
      <c r="O36" s="329"/>
    </row>
    <row r="37" spans="1:16" ht="15" customHeight="1" x14ac:dyDescent="0.2">
      <c r="A37" s="362" t="s">
        <v>234</v>
      </c>
      <c r="B37" s="363" t="s">
        <v>156</v>
      </c>
      <c r="C37" s="294"/>
      <c r="D37" s="294"/>
      <c r="E37" s="294"/>
      <c r="F37" s="294"/>
      <c r="G37" s="294"/>
      <c r="H37" s="294"/>
      <c r="I37" s="294"/>
      <c r="J37" s="364">
        <f>I36</f>
        <v>180303</v>
      </c>
      <c r="K37" s="326"/>
      <c r="M37" s="252"/>
    </row>
    <row r="38" spans="1:16" ht="15" customHeight="1" thickBot="1" x14ac:dyDescent="0.25">
      <c r="A38" s="365" t="s">
        <v>238</v>
      </c>
      <c r="B38" s="366" t="s">
        <v>440</v>
      </c>
      <c r="C38" s="294"/>
      <c r="D38" s="294"/>
      <c r="E38" s="294"/>
      <c r="F38" s="294"/>
      <c r="G38" s="294"/>
      <c r="H38" s="294"/>
      <c r="I38" s="294"/>
      <c r="J38" s="367">
        <f>J36-J37</f>
        <v>87345</v>
      </c>
      <c r="K38" s="326"/>
      <c r="M38" s="252"/>
    </row>
    <row r="39" spans="1:16" ht="15" customHeight="1" x14ac:dyDescent="0.2">
      <c r="J39" s="329"/>
      <c r="K39" s="326"/>
      <c r="L39" s="329"/>
      <c r="M39" s="329"/>
    </row>
  </sheetData>
  <sheetProtection algorithmName="SHA-512" hashValue="UfkLFEaqBqKMT0b1ha6l6EszYz4/bc8yoGROeVlKpknkFVPEwAA36uiXq81fb7TIeYWjC25eaQudVthxRJO/7A==" saltValue="Sp1dMOlVEZ/2kRGg4XZRMA==" spinCount="100000" sheet="1" objects="1" scenarios="1"/>
  <mergeCells count="2">
    <mergeCell ref="A2:A5"/>
    <mergeCell ref="L2:M2"/>
  </mergeCells>
  <phoneticPr fontId="0" type="noConversion"/>
  <conditionalFormatting sqref="C7:I18 C20:I30">
    <cfRule type="cellIs" dxfId="91" priority="20" stopIfTrue="1" operator="lessThan">
      <formula>-1</formula>
    </cfRule>
  </conditionalFormatting>
  <conditionalFormatting sqref="C8:I8">
    <cfRule type="expression" dxfId="90" priority="17" stopIfTrue="1">
      <formula>IF(AND(C$8&gt;C$7),SUM(C$7-C$8)&lt;-0.1)</formula>
    </cfRule>
  </conditionalFormatting>
  <conditionalFormatting sqref="C10:I10">
    <cfRule type="expression" dxfId="89" priority="18" stopIfTrue="1">
      <formula>IF(AND(C$10&gt;C$9),SUM(C$9-C$10)&lt;-0.1)</formula>
    </cfRule>
  </conditionalFormatting>
  <conditionalFormatting sqref="C12:I12">
    <cfRule type="expression" dxfId="88" priority="19" stopIfTrue="1">
      <formula>IF(AND(C$12&gt;C$11),SUM(C$11-C$12)&lt;-0.1)</formula>
    </cfRule>
  </conditionalFormatting>
  <conditionalFormatting sqref="C15:I17">
    <cfRule type="expression" dxfId="87" priority="23" stopIfTrue="1">
      <formula>IF(AND(SUM(C$15:C$17)&gt;C$14),SUM(C$14-C$15-C$16-C$17)&lt;-0.1)</formula>
    </cfRule>
  </conditionalFormatting>
  <conditionalFormatting sqref="C21:I23">
    <cfRule type="expression" dxfId="86" priority="21" stopIfTrue="1">
      <formula>IF(AND(SUM(C$21:C$23)&gt;C$20),SUM(C$20-C$21-C$22-C$23)&lt;-0.1)</formula>
    </cfRule>
  </conditionalFormatting>
  <conditionalFormatting sqref="C26:I26">
    <cfRule type="expression" dxfId="85" priority="22" stopIfTrue="1">
      <formula>IF(AND(C$26&gt;C$25),SUM(C$25-C$26)&lt;-0.1)</formula>
    </cfRule>
  </conditionalFormatting>
  <conditionalFormatting sqref="C27:I27">
    <cfRule type="expression" dxfId="84" priority="14">
      <formula>IF(AND(C$27&gt;C$26),SUM(C$26-C$27)&lt;-0.1)</formula>
    </cfRule>
  </conditionalFormatting>
  <conditionalFormatting sqref="C29:I29">
    <cfRule type="expression" dxfId="83" priority="15" stopIfTrue="1">
      <formula>IF(AND(C$29&gt;C$28),SUM(C$28-C$29)&lt;-0.1)</formula>
    </cfRule>
  </conditionalFormatting>
  <conditionalFormatting sqref="C32:J35">
    <cfRule type="cellIs" dxfId="82" priority="6" stopIfTrue="1" operator="lessThan">
      <formula>-1</formula>
    </cfRule>
  </conditionalFormatting>
  <conditionalFormatting sqref="C36:J36">
    <cfRule type="cellIs" dxfId="81" priority="16" stopIfTrue="1" operator="lessThan">
      <formula>0</formula>
    </cfRule>
  </conditionalFormatting>
  <conditionalFormatting sqref="J7 J11 J15">
    <cfRule type="expression" dxfId="80" priority="11" stopIfTrue="1">
      <formula>IF(AND(J$8&gt;J$7),SUM(J$7-J$8)&lt;-0.1)</formula>
    </cfRule>
  </conditionalFormatting>
  <conditionalFormatting sqref="J7:J18">
    <cfRule type="cellIs" dxfId="79" priority="13" stopIfTrue="1" operator="lessThan">
      <formula>-1</formula>
    </cfRule>
  </conditionalFormatting>
  <conditionalFormatting sqref="J9 J13 J17">
    <cfRule type="expression" dxfId="78" priority="12" stopIfTrue="1">
      <formula>IF(AND(J$10&gt;J$9),SUM(J$9-J$10)&lt;-0.1)</formula>
    </cfRule>
  </conditionalFormatting>
  <conditionalFormatting sqref="J20:J30">
    <cfRule type="cellIs" dxfId="77" priority="8" stopIfTrue="1" operator="lessThan">
      <formula>-1</formula>
    </cfRule>
    <cfRule type="expression" dxfId="76" priority="9" stopIfTrue="1">
      <formula>IF(AND(SUM(J$21:J$23)&gt;J$20),SUM(J$20-J$21-J$22-J$23)&lt;-0.1)</formula>
    </cfRule>
  </conditionalFormatting>
  <conditionalFormatting sqref="J37">
    <cfRule type="cellIs" dxfId="75" priority="1" stopIfTrue="1" operator="lessThan">
      <formula>-1</formula>
    </cfRule>
    <cfRule type="expression" dxfId="74" priority="2" stopIfTrue="1">
      <formula>IF(AND(SUM(J$21:J$23)&gt;J$20),SUM(J$20-J$21-J$22-J$23)&lt;-0.1)</formula>
    </cfRule>
  </conditionalFormatting>
  <conditionalFormatting sqref="L20:L30">
    <cfRule type="expression" dxfId="73" priority="7" stopIfTrue="1">
      <formula>IF(AND(L$26&gt;L$25),SUM(L$25-L$26)&lt;-0.1)</formula>
    </cfRule>
  </conditionalFormatting>
  <conditionalFormatting sqref="L7:M18">
    <cfRule type="cellIs" dxfId="72" priority="10" stopIfTrue="1" operator="lessThan">
      <formula>-1</formula>
    </cfRule>
  </conditionalFormatting>
  <conditionalFormatting sqref="L20:M30">
    <cfRule type="cellIs" dxfId="71" priority="3" stopIfTrue="1" operator="lessThan">
      <formula>-1</formula>
    </cfRule>
  </conditionalFormatting>
  <conditionalFormatting sqref="L32:M35">
    <cfRule type="cellIs" dxfId="70" priority="4" stopIfTrue="1" operator="lessThan">
      <formula>-1</formula>
    </cfRule>
    <cfRule type="expression" dxfId="69" priority="5" stopIfTrue="1">
      <formula>IF(AND(SUM(L$21:L$23)&gt;L$20),SUM(L$20-L$21-L$22-L$23)&lt;-0.1)</formula>
    </cfRule>
  </conditionalFormatting>
  <dataValidations count="1">
    <dataValidation type="decimal" allowBlank="1" showErrorMessage="1" error="Endast tal får anges!" sqref="J37:K39 C6:L36" xr:uid="{00000000-0002-0000-0200-000000000000}">
      <formula1>-99999</formula1>
      <formula2>999999</formula2>
    </dataValidation>
  </dataValidations>
  <pageMargins left="0" right="0" top="0.6692913385826772" bottom="0" header="0" footer="0.15748031496062992"/>
  <pageSetup paperSize="9" scale="56" orientation="landscape" r:id="rId1"/>
  <headerFooter alignWithMargins="0">
    <oddHeader>&amp;L&amp;9Statistiska centralbyrån
Offentlig ekonomi
70189 Örebro&amp;R&amp;D</oddHeader>
    <oddFooter>&amp;R&amp;P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Blad6"/>
  <dimension ref="A1:IV42"/>
  <sheetViews>
    <sheetView zoomScaleNormal="100" zoomScalePageLayoutView="80" workbookViewId="0"/>
  </sheetViews>
  <sheetFormatPr defaultColWidth="0" defaultRowHeight="0" customHeight="1" zeroHeight="1" x14ac:dyDescent="0.2"/>
  <cols>
    <col min="1" max="1" width="10.7109375" style="252" customWidth="1"/>
    <col min="2" max="2" width="49.42578125" style="252" bestFit="1" customWidth="1"/>
    <col min="3" max="3" width="11.7109375" style="252" customWidth="1"/>
    <col min="4" max="4" width="11.28515625" style="252" customWidth="1"/>
    <col min="5" max="5" width="11.7109375" style="252" customWidth="1"/>
    <col min="6" max="6" width="10" style="252" customWidth="1"/>
    <col min="7" max="7" width="12.5703125" style="252" customWidth="1"/>
    <col min="8" max="8" width="10.28515625" style="252" customWidth="1"/>
    <col min="9" max="9" width="18.28515625" style="252" bestFit="1" customWidth="1"/>
    <col min="10" max="10" width="10.7109375" style="252" customWidth="1"/>
    <col min="11" max="11" width="12.42578125" style="252" customWidth="1"/>
    <col min="12" max="12" width="10.7109375" style="252" customWidth="1"/>
    <col min="13" max="13" width="4.5703125" style="252" customWidth="1"/>
    <col min="14" max="14" width="15.28515625" style="419" customWidth="1"/>
    <col min="15" max="15" width="10.7109375" style="252" customWidth="1"/>
    <col min="16" max="16" width="10.7109375" style="428" customWidth="1"/>
    <col min="17" max="17" width="13.7109375" style="252" customWidth="1"/>
    <col min="18" max="18" width="8.7109375" style="252" hidden="1" customWidth="1"/>
    <col min="19" max="247" width="9.28515625" style="252" hidden="1" customWidth="1"/>
    <col min="248" max="248" width="2.28515625" style="252" hidden="1" customWidth="1"/>
    <col min="249" max="249" width="0" style="252" hidden="1" customWidth="1"/>
    <col min="250" max="251" width="9.28515625" style="252" hidden="1" customWidth="1"/>
    <col min="252" max="252" width="2.28515625" style="252" hidden="1" customWidth="1"/>
    <col min="253" max="253" width="0" style="252" hidden="1" customWidth="1"/>
    <col min="254" max="254" width="9.28515625" style="252" hidden="1" customWidth="1"/>
    <col min="255" max="255" width="2.28515625" style="252" hidden="1" customWidth="1"/>
    <col min="256" max="256" width="0" style="252" hidden="1" customWidth="1"/>
    <col min="257" max="16384" width="4" style="252" hidden="1"/>
  </cols>
  <sheetData>
    <row r="1" spans="1:249" ht="24" customHeight="1" thickBot="1" x14ac:dyDescent="0.35">
      <c r="A1" s="296" t="s">
        <v>308</v>
      </c>
      <c r="B1" s="296"/>
      <c r="C1" s="296"/>
      <c r="D1" s="296"/>
      <c r="E1" s="296"/>
      <c r="F1" s="296"/>
      <c r="G1" s="296"/>
      <c r="H1" s="296"/>
      <c r="I1" s="296"/>
      <c r="J1" s="296"/>
      <c r="K1" s="296"/>
      <c r="L1" s="296"/>
      <c r="M1" s="296"/>
      <c r="N1" s="296"/>
      <c r="O1" s="296"/>
      <c r="P1" s="296"/>
      <c r="Q1" s="429"/>
      <c r="R1" s="296"/>
      <c r="S1" s="296"/>
      <c r="T1" s="296"/>
      <c r="U1" s="296"/>
      <c r="V1" s="296"/>
      <c r="W1" s="296"/>
      <c r="X1" s="296"/>
      <c r="Y1" s="296"/>
      <c r="Z1" s="296"/>
      <c r="AA1" s="296"/>
      <c r="AB1" s="296"/>
      <c r="AC1" s="296"/>
      <c r="AD1" s="296"/>
      <c r="AE1" s="296"/>
      <c r="AF1" s="296"/>
      <c r="AG1" s="296"/>
      <c r="AH1" s="296"/>
      <c r="AI1" s="296"/>
      <c r="AJ1" s="296"/>
      <c r="AK1" s="296"/>
      <c r="AL1" s="296"/>
      <c r="AM1" s="296"/>
      <c r="AN1" s="296"/>
      <c r="AO1" s="296"/>
      <c r="AP1" s="296"/>
      <c r="AQ1" s="296"/>
      <c r="AR1" s="296"/>
      <c r="AS1" s="296"/>
      <c r="AT1" s="296"/>
      <c r="AU1" s="296"/>
      <c r="AV1" s="296"/>
      <c r="AW1" s="296"/>
      <c r="AX1" s="296"/>
      <c r="AY1" s="296"/>
      <c r="AZ1" s="296"/>
      <c r="BA1" s="296"/>
      <c r="BB1" s="296"/>
      <c r="BC1" s="296"/>
      <c r="BD1" s="296"/>
      <c r="BE1" s="296"/>
      <c r="BF1" s="296"/>
      <c r="BG1" s="296"/>
      <c r="BH1" s="296"/>
      <c r="BI1" s="296"/>
      <c r="BJ1" s="296"/>
      <c r="BK1" s="296"/>
      <c r="BL1" s="296"/>
      <c r="BM1" s="296"/>
      <c r="BN1" s="296"/>
      <c r="BO1" s="296"/>
      <c r="BP1" s="296"/>
      <c r="BQ1" s="296"/>
      <c r="BR1" s="296"/>
      <c r="BS1" s="296"/>
      <c r="BT1" s="296"/>
      <c r="BU1" s="296"/>
      <c r="BV1" s="296"/>
      <c r="BW1" s="296"/>
      <c r="BX1" s="296"/>
      <c r="BY1" s="296"/>
      <c r="BZ1" s="296"/>
      <c r="CA1" s="296"/>
      <c r="CB1" s="296"/>
      <c r="CC1" s="296"/>
      <c r="CD1" s="296"/>
      <c r="CE1" s="296"/>
      <c r="CF1" s="296"/>
      <c r="CG1" s="296"/>
      <c r="CH1" s="296"/>
      <c r="CI1" s="296"/>
      <c r="CJ1" s="296"/>
      <c r="CK1" s="296"/>
      <c r="CL1" s="296"/>
      <c r="CM1" s="296"/>
      <c r="CN1" s="296"/>
      <c r="CO1" s="296"/>
      <c r="CP1" s="296"/>
      <c r="CQ1" s="296"/>
      <c r="CR1" s="296"/>
      <c r="CS1" s="296"/>
      <c r="CT1" s="296"/>
      <c r="CU1" s="296"/>
      <c r="CV1" s="296"/>
      <c r="CW1" s="296"/>
      <c r="CX1" s="296"/>
      <c r="CY1" s="296"/>
      <c r="CZ1" s="296"/>
      <c r="DA1" s="296"/>
      <c r="DB1" s="296"/>
      <c r="DC1" s="296"/>
      <c r="DD1" s="296"/>
      <c r="DE1" s="296"/>
      <c r="DF1" s="296"/>
      <c r="DG1" s="296"/>
      <c r="DH1" s="296"/>
      <c r="DI1" s="296"/>
      <c r="DJ1" s="296"/>
      <c r="DK1" s="296"/>
      <c r="DL1" s="296"/>
      <c r="DM1" s="296"/>
      <c r="DN1" s="296"/>
      <c r="DO1" s="296"/>
      <c r="DP1" s="296"/>
      <c r="DQ1" s="296"/>
      <c r="DR1" s="296"/>
      <c r="DS1" s="296"/>
      <c r="DT1" s="296"/>
      <c r="DU1" s="296"/>
      <c r="DV1" s="296"/>
      <c r="DW1" s="296"/>
      <c r="DX1" s="296"/>
      <c r="DY1" s="296"/>
      <c r="DZ1" s="296"/>
      <c r="EA1" s="296"/>
      <c r="EB1" s="296"/>
      <c r="EC1" s="296"/>
      <c r="ED1" s="296"/>
      <c r="EE1" s="296"/>
      <c r="EF1" s="296"/>
      <c r="EG1" s="296"/>
      <c r="EH1" s="296"/>
      <c r="EI1" s="296"/>
      <c r="EJ1" s="296"/>
      <c r="EK1" s="296"/>
      <c r="EL1" s="296"/>
      <c r="EM1" s="296"/>
      <c r="EN1" s="296"/>
      <c r="EO1" s="296"/>
      <c r="EP1" s="296"/>
      <c r="EQ1" s="296"/>
      <c r="ER1" s="296"/>
      <c r="ES1" s="296"/>
      <c r="ET1" s="296"/>
      <c r="EU1" s="296"/>
      <c r="EV1" s="296"/>
      <c r="EW1" s="296"/>
      <c r="EX1" s="296"/>
      <c r="EY1" s="296"/>
      <c r="EZ1" s="296"/>
      <c r="FA1" s="296"/>
      <c r="FB1" s="296"/>
      <c r="FC1" s="296"/>
      <c r="FD1" s="296"/>
      <c r="FE1" s="296"/>
      <c r="FF1" s="296"/>
      <c r="FG1" s="296"/>
      <c r="FH1" s="296"/>
      <c r="FI1" s="296"/>
      <c r="FJ1" s="296"/>
      <c r="FK1" s="296"/>
      <c r="FL1" s="296"/>
      <c r="FM1" s="296"/>
      <c r="FN1" s="296"/>
      <c r="FO1" s="296"/>
      <c r="FP1" s="296"/>
      <c r="FQ1" s="296"/>
      <c r="FR1" s="296"/>
      <c r="FS1" s="296"/>
      <c r="FT1" s="296"/>
      <c r="FU1" s="296"/>
      <c r="FV1" s="296"/>
      <c r="FW1" s="296"/>
      <c r="FX1" s="296"/>
      <c r="FY1" s="296"/>
      <c r="FZ1" s="296"/>
      <c r="GA1" s="296"/>
      <c r="GB1" s="296"/>
      <c r="GC1" s="296"/>
      <c r="GD1" s="296"/>
      <c r="GE1" s="296"/>
      <c r="GF1" s="296"/>
      <c r="GG1" s="296"/>
      <c r="GH1" s="296"/>
      <c r="GI1" s="296"/>
      <c r="GJ1" s="296"/>
      <c r="GK1" s="296"/>
      <c r="GL1" s="296"/>
      <c r="GM1" s="296"/>
      <c r="GN1" s="296"/>
      <c r="GO1" s="296"/>
      <c r="GP1" s="296"/>
      <c r="GQ1" s="296"/>
      <c r="GR1" s="296"/>
      <c r="GS1" s="296"/>
      <c r="GT1" s="296"/>
      <c r="GU1" s="296"/>
      <c r="GV1" s="296"/>
      <c r="GW1" s="296"/>
      <c r="GX1" s="296"/>
      <c r="GY1" s="296"/>
      <c r="GZ1" s="296"/>
      <c r="HA1" s="296"/>
      <c r="HB1" s="296"/>
      <c r="HC1" s="296"/>
      <c r="HD1" s="296"/>
      <c r="HE1" s="296"/>
      <c r="HF1" s="296"/>
      <c r="HG1" s="296"/>
      <c r="HH1" s="296"/>
      <c r="HI1" s="296"/>
      <c r="HJ1" s="296"/>
      <c r="HK1" s="296"/>
      <c r="HL1" s="296"/>
      <c r="HM1" s="296"/>
      <c r="HN1" s="296"/>
      <c r="HO1" s="296"/>
      <c r="HP1" s="296"/>
      <c r="HQ1" s="296"/>
      <c r="HR1" s="296"/>
      <c r="HS1" s="296"/>
      <c r="HT1" s="296"/>
      <c r="HU1" s="296"/>
      <c r="HV1" s="296"/>
      <c r="HW1" s="296"/>
      <c r="HX1" s="296"/>
      <c r="HY1" s="296"/>
      <c r="HZ1" s="296"/>
      <c r="IA1" s="296"/>
      <c r="IB1" s="296"/>
      <c r="IC1" s="296"/>
      <c r="ID1" s="296"/>
      <c r="IE1" s="296"/>
      <c r="IF1" s="296"/>
      <c r="IG1" s="296"/>
      <c r="IH1" s="296"/>
      <c r="II1" s="296"/>
      <c r="IJ1" s="296"/>
      <c r="IK1" s="296"/>
      <c r="IL1" s="296"/>
      <c r="IM1" s="296"/>
      <c r="IN1" s="296"/>
      <c r="IO1" s="296"/>
    </row>
    <row r="2" spans="1:249" s="295" customFormat="1" ht="15" customHeight="1" x14ac:dyDescent="0.2">
      <c r="A2" s="859" t="s">
        <v>265</v>
      </c>
      <c r="B2" s="369" t="s">
        <v>32</v>
      </c>
      <c r="C2" s="370" t="s">
        <v>397</v>
      </c>
      <c r="D2" s="370" t="s">
        <v>364</v>
      </c>
      <c r="E2" s="299" t="s">
        <v>28</v>
      </c>
      <c r="F2" s="299" t="s">
        <v>29</v>
      </c>
      <c r="G2" s="299" t="s">
        <v>136</v>
      </c>
      <c r="H2" s="299" t="s">
        <v>126</v>
      </c>
      <c r="I2" s="299" t="s">
        <v>442</v>
      </c>
      <c r="J2" s="299" t="s">
        <v>129</v>
      </c>
      <c r="K2" s="299" t="s">
        <v>277</v>
      </c>
      <c r="L2" s="371" t="s">
        <v>282</v>
      </c>
      <c r="N2" s="372" t="s">
        <v>348</v>
      </c>
      <c r="O2" s="862" t="s">
        <v>346</v>
      </c>
      <c r="P2" s="863"/>
      <c r="Q2" s="430" t="s">
        <v>420</v>
      </c>
    </row>
    <row r="3" spans="1:249" s="295" customFormat="1" ht="16.5" customHeight="1" x14ac:dyDescent="0.2">
      <c r="A3" s="860"/>
      <c r="B3" s="373"/>
      <c r="C3" s="374" t="s">
        <v>459</v>
      </c>
      <c r="D3" s="374" t="s">
        <v>26</v>
      </c>
      <c r="E3" s="304" t="s">
        <v>398</v>
      </c>
      <c r="F3" s="304" t="s">
        <v>22</v>
      </c>
      <c r="G3" s="304"/>
      <c r="H3" s="304"/>
      <c r="I3" s="304" t="s">
        <v>444</v>
      </c>
      <c r="J3" s="304" t="s">
        <v>128</v>
      </c>
      <c r="K3" s="304" t="s">
        <v>279</v>
      </c>
      <c r="L3" s="375" t="s">
        <v>284</v>
      </c>
      <c r="N3" s="376" t="s">
        <v>347</v>
      </c>
      <c r="O3" s="307">
        <f>År</f>
        <v>2024</v>
      </c>
      <c r="P3" s="308">
        <f>År-1</f>
        <v>2023</v>
      </c>
      <c r="Q3" s="431" t="s">
        <v>175</v>
      </c>
    </row>
    <row r="4" spans="1:249" s="295" customFormat="1" ht="14.25" customHeight="1" x14ac:dyDescent="0.2">
      <c r="A4" s="860"/>
      <c r="B4" s="373"/>
      <c r="C4" s="374" t="s">
        <v>350</v>
      </c>
      <c r="D4" s="374" t="s">
        <v>462</v>
      </c>
      <c r="E4" s="304"/>
      <c r="F4" s="304"/>
      <c r="G4" s="304"/>
      <c r="H4" s="304" t="s">
        <v>344</v>
      </c>
      <c r="I4" s="304" t="s">
        <v>443</v>
      </c>
      <c r="J4" s="304" t="s">
        <v>41</v>
      </c>
      <c r="K4" s="304" t="s">
        <v>278</v>
      </c>
      <c r="L4" s="375"/>
      <c r="N4" s="377"/>
      <c r="O4" s="309"/>
      <c r="P4" s="310"/>
      <c r="Q4" s="864"/>
    </row>
    <row r="5" spans="1:249" s="295" customFormat="1" ht="17.25" customHeight="1" x14ac:dyDescent="0.2">
      <c r="A5" s="860"/>
      <c r="B5" s="373"/>
      <c r="C5" s="378" t="s">
        <v>460</v>
      </c>
      <c r="D5" s="378" t="s">
        <v>463</v>
      </c>
      <c r="E5" s="305" t="s">
        <v>340</v>
      </c>
      <c r="F5" s="379" t="s">
        <v>341</v>
      </c>
      <c r="G5" s="305" t="s">
        <v>342</v>
      </c>
      <c r="H5" s="305" t="s">
        <v>127</v>
      </c>
      <c r="I5" s="304" t="s">
        <v>356</v>
      </c>
      <c r="J5" s="304" t="s">
        <v>363</v>
      </c>
      <c r="K5" s="304" t="s">
        <v>288</v>
      </c>
      <c r="L5" s="375"/>
      <c r="N5" s="377"/>
      <c r="O5" s="309"/>
      <c r="P5" s="310"/>
      <c r="Q5" s="865"/>
    </row>
    <row r="6" spans="1:249" s="295" customFormat="1" ht="20.25" customHeight="1" x14ac:dyDescent="0.2">
      <c r="A6" s="861"/>
      <c r="B6" s="380"/>
      <c r="C6" s="381" t="s">
        <v>461</v>
      </c>
      <c r="D6" s="381" t="s">
        <v>464</v>
      </c>
      <c r="E6" s="381"/>
      <c r="F6" s="381"/>
      <c r="G6" s="381" t="s">
        <v>343</v>
      </c>
      <c r="H6" s="381" t="s">
        <v>345</v>
      </c>
      <c r="I6" s="305" t="s">
        <v>441</v>
      </c>
      <c r="J6" s="382" t="s">
        <v>166</v>
      </c>
      <c r="K6" s="382" t="s">
        <v>287</v>
      </c>
      <c r="L6" s="383"/>
      <c r="N6" s="384"/>
      <c r="O6" s="317"/>
      <c r="P6" s="385"/>
      <c r="Q6" s="432"/>
    </row>
    <row r="7" spans="1:249" ht="15" customHeight="1" x14ac:dyDescent="0.2">
      <c r="A7" s="386" t="s">
        <v>231</v>
      </c>
      <c r="B7" s="387" t="s">
        <v>339</v>
      </c>
      <c r="C7" s="388">
        <f>SUM(C8,C10,C12,C14,C15,C19)</f>
        <v>98931</v>
      </c>
      <c r="D7" s="388">
        <f t="shared" ref="D7:K7" si="0">SUM(D8,D10,D12,D14,D15,D19)</f>
        <v>58444</v>
      </c>
      <c r="E7" s="388">
        <f t="shared" si="0"/>
        <v>84398</v>
      </c>
      <c r="F7" s="388">
        <f t="shared" si="0"/>
        <v>2891</v>
      </c>
      <c r="G7" s="388">
        <f t="shared" si="0"/>
        <v>60208</v>
      </c>
      <c r="H7" s="388">
        <f t="shared" si="0"/>
        <v>28045</v>
      </c>
      <c r="I7" s="388">
        <f t="shared" si="0"/>
        <v>4359</v>
      </c>
      <c r="J7" s="388">
        <f t="shared" si="0"/>
        <v>143357</v>
      </c>
      <c r="K7" s="324">
        <f t="shared" si="0"/>
        <v>51137</v>
      </c>
      <c r="L7" s="389">
        <f>SUM(C7:K7)</f>
        <v>531770</v>
      </c>
      <c r="M7" s="326"/>
      <c r="N7" s="390">
        <f>N8+N10+N12+N14+N15+N19</f>
        <v>417929</v>
      </c>
      <c r="O7" s="338">
        <f>SUM(O8,O10,O12,O14,O15,O19)</f>
        <v>337276</v>
      </c>
      <c r="P7" s="391">
        <v>323897</v>
      </c>
      <c r="Q7" s="338">
        <v>347008</v>
      </c>
      <c r="R7" s="329" t="e">
        <f>IF(ABS(#REF!)&gt;8%,O7-P7,1)</f>
        <v>#REF!</v>
      </c>
    </row>
    <row r="8" spans="1:249" ht="15" customHeight="1" x14ac:dyDescent="0.2">
      <c r="A8" s="330" t="s">
        <v>178</v>
      </c>
      <c r="B8" s="392" t="s">
        <v>40</v>
      </c>
      <c r="C8" s="238">
        <v>16469</v>
      </c>
      <c r="D8" s="393">
        <v>9584</v>
      </c>
      <c r="E8" s="393">
        <v>27514</v>
      </c>
      <c r="F8" s="393">
        <v>387</v>
      </c>
      <c r="G8" s="393">
        <v>14370</v>
      </c>
      <c r="H8" s="393">
        <v>5204</v>
      </c>
      <c r="I8" s="393">
        <v>228</v>
      </c>
      <c r="J8" s="393">
        <v>39742</v>
      </c>
      <c r="K8" s="332">
        <v>6866</v>
      </c>
      <c r="L8" s="394">
        <f>SUM(C8:K8)</f>
        <v>120364</v>
      </c>
      <c r="M8" s="329"/>
      <c r="N8" s="395">
        <f>L8-'2. Drift.  intäkter'!I7-'8. Motp förs.'!D6-'8. Motp förs.'!F6-'8. Motp förs.'!G6</f>
        <v>83843</v>
      </c>
      <c r="O8" s="396">
        <f>L8-J8-K8</f>
        <v>73756</v>
      </c>
      <c r="P8" s="397">
        <v>72062</v>
      </c>
      <c r="Q8" s="433">
        <v>57493</v>
      </c>
      <c r="R8" s="329" t="e">
        <f>IF(ABS(#REF!)&gt;8%,O8-P8,1)</f>
        <v>#REF!</v>
      </c>
    </row>
    <row r="9" spans="1:249" ht="15" customHeight="1" x14ac:dyDescent="0.2">
      <c r="A9" s="330" t="s">
        <v>141</v>
      </c>
      <c r="B9" s="392" t="s">
        <v>123</v>
      </c>
      <c r="C9" s="237">
        <v>209</v>
      </c>
      <c r="D9" s="237">
        <v>102</v>
      </c>
      <c r="E9" s="237">
        <v>33</v>
      </c>
      <c r="F9" s="237">
        <v>0</v>
      </c>
      <c r="G9" s="237">
        <v>14</v>
      </c>
      <c r="H9" s="237">
        <v>53</v>
      </c>
      <c r="I9" s="237">
        <v>0</v>
      </c>
      <c r="J9" s="393">
        <v>85</v>
      </c>
      <c r="K9" s="332">
        <v>31</v>
      </c>
      <c r="L9" s="394">
        <f t="shared" ref="L9:L19" si="1">SUM(C9:K9)</f>
        <v>527</v>
      </c>
      <c r="M9" s="329"/>
      <c r="N9" s="395">
        <f>L9-'2. Drift.  intäkter'!I8-'8. Motp förs.'!D13-'8. Motp förs.'!F13-'8. Motp förs.'!G13</f>
        <v>445</v>
      </c>
      <c r="O9" s="396">
        <f t="shared" ref="O9:O36" si="2">L9-J9-K9</f>
        <v>411</v>
      </c>
      <c r="P9" s="397">
        <v>389</v>
      </c>
      <c r="Q9" s="433">
        <v>428</v>
      </c>
      <c r="R9" s="329" t="e">
        <f>IF(ABS(#REF!)&gt;8%,O9-P9,1)</f>
        <v>#REF!</v>
      </c>
    </row>
    <row r="10" spans="1:249" ht="15" customHeight="1" x14ac:dyDescent="0.2">
      <c r="A10" s="330" t="s">
        <v>179</v>
      </c>
      <c r="B10" s="392" t="s">
        <v>2</v>
      </c>
      <c r="C10" s="237">
        <v>55260</v>
      </c>
      <c r="D10" s="398">
        <v>32444</v>
      </c>
      <c r="E10" s="398">
        <v>45768</v>
      </c>
      <c r="F10" s="398">
        <v>476</v>
      </c>
      <c r="G10" s="398">
        <v>37315</v>
      </c>
      <c r="H10" s="398">
        <v>9511</v>
      </c>
      <c r="I10" s="398">
        <v>2679</v>
      </c>
      <c r="J10" s="393">
        <v>78110</v>
      </c>
      <c r="K10" s="332">
        <v>36861</v>
      </c>
      <c r="L10" s="394">
        <f t="shared" si="1"/>
        <v>298424</v>
      </c>
      <c r="M10" s="329"/>
      <c r="N10" s="395">
        <f>L10-'2. Drift.  intäkter'!I9-'8. Motp förs.'!D15-'8. Motp förs.'!F15-'8. Motp förs.'!G15</f>
        <v>243750</v>
      </c>
      <c r="O10" s="396">
        <f>L10-J10-K10</f>
        <v>183453</v>
      </c>
      <c r="P10" s="397">
        <v>174558</v>
      </c>
      <c r="Q10" s="433">
        <v>209844</v>
      </c>
      <c r="R10" s="329" t="e">
        <f>IF(ABS(#REF!)&gt;8%,O10-P10,1)</f>
        <v>#REF!</v>
      </c>
    </row>
    <row r="11" spans="1:249" ht="15" customHeight="1" x14ac:dyDescent="0.2">
      <c r="A11" s="330" t="s">
        <v>186</v>
      </c>
      <c r="B11" s="392" t="s">
        <v>124</v>
      </c>
      <c r="C11" s="237">
        <v>30353</v>
      </c>
      <c r="D11" s="237">
        <v>17938</v>
      </c>
      <c r="E11" s="237">
        <v>25099</v>
      </c>
      <c r="F11" s="237">
        <v>231</v>
      </c>
      <c r="G11" s="237">
        <v>12483</v>
      </c>
      <c r="H11" s="237">
        <v>4635</v>
      </c>
      <c r="I11" s="237">
        <v>1263</v>
      </c>
      <c r="J11" s="237">
        <v>40917</v>
      </c>
      <c r="K11" s="332">
        <v>20448</v>
      </c>
      <c r="L11" s="394">
        <f t="shared" si="1"/>
        <v>153367</v>
      </c>
      <c r="M11" s="329"/>
      <c r="N11" s="395">
        <f>L11-'2. Drift.  intäkter'!I10-'8. Motp förs.'!D19-'8. Motp förs.'!F19-'8. Motp förs.'!G19</f>
        <v>122311</v>
      </c>
      <c r="O11" s="396">
        <f t="shared" si="2"/>
        <v>92002</v>
      </c>
      <c r="P11" s="397">
        <v>90979</v>
      </c>
      <c r="Q11" s="433">
        <v>105412</v>
      </c>
      <c r="R11" s="329" t="e">
        <f>IF(ABS(#REF!)&gt;8%,O11-P11,1)</f>
        <v>#REF!</v>
      </c>
    </row>
    <row r="12" spans="1:249" ht="15" customHeight="1" x14ac:dyDescent="0.2">
      <c r="A12" s="330" t="s">
        <v>180</v>
      </c>
      <c r="B12" s="392" t="s">
        <v>3</v>
      </c>
      <c r="C12" s="237">
        <v>13999</v>
      </c>
      <c r="D12" s="398">
        <v>8203</v>
      </c>
      <c r="E12" s="398">
        <v>5311</v>
      </c>
      <c r="F12" s="398">
        <v>68</v>
      </c>
      <c r="G12" s="398">
        <v>2846</v>
      </c>
      <c r="H12" s="398">
        <v>2114</v>
      </c>
      <c r="I12" s="398">
        <v>217</v>
      </c>
      <c r="J12" s="393">
        <v>12140</v>
      </c>
      <c r="K12" s="332">
        <v>3520</v>
      </c>
      <c r="L12" s="394">
        <f t="shared" si="1"/>
        <v>48418</v>
      </c>
      <c r="M12" s="329"/>
      <c r="N12" s="395">
        <f>L12-'2. Drift.  intäkter'!I11-'8. Motp förs.'!D20-'8. Motp förs.'!F20</f>
        <v>36332</v>
      </c>
      <c r="O12" s="396">
        <f t="shared" si="2"/>
        <v>32758</v>
      </c>
      <c r="P12" s="397">
        <v>31661</v>
      </c>
      <c r="Q12" s="433">
        <v>32975</v>
      </c>
      <c r="R12" s="329" t="e">
        <f>IF(ABS(#REF!)&gt;8%,O12-P12,1)</f>
        <v>#REF!</v>
      </c>
    </row>
    <row r="13" spans="1:249" ht="15" customHeight="1" x14ac:dyDescent="0.2">
      <c r="A13" s="330" t="s">
        <v>190</v>
      </c>
      <c r="B13" s="392" t="s">
        <v>125</v>
      </c>
      <c r="C13" s="237">
        <v>5878</v>
      </c>
      <c r="D13" s="237">
        <v>3426</v>
      </c>
      <c r="E13" s="237">
        <v>1943</v>
      </c>
      <c r="F13" s="237">
        <v>26</v>
      </c>
      <c r="G13" s="237">
        <v>749</v>
      </c>
      <c r="H13" s="237">
        <v>799</v>
      </c>
      <c r="I13" s="237">
        <v>105</v>
      </c>
      <c r="J13" s="393">
        <v>5072</v>
      </c>
      <c r="K13" s="332">
        <v>1390</v>
      </c>
      <c r="L13" s="394">
        <f t="shared" si="1"/>
        <v>19388</v>
      </c>
      <c r="M13" s="329"/>
      <c r="N13" s="395">
        <f>L13-'2. Drift.  intäkter'!I12-'8. Motp förs.'!D24-'8. Motp förs.'!F24-'8. Motp förs.'!G24</f>
        <v>13829</v>
      </c>
      <c r="O13" s="396">
        <f t="shared" si="2"/>
        <v>12926</v>
      </c>
      <c r="P13" s="397">
        <v>12722</v>
      </c>
      <c r="Q13" s="433">
        <v>13340</v>
      </c>
      <c r="R13" s="329" t="e">
        <f>IF(ABS(#REF!)&gt;8%,O13-P13,1)</f>
        <v>#REF!</v>
      </c>
    </row>
    <row r="14" spans="1:249" ht="15" customHeight="1" x14ac:dyDescent="0.2">
      <c r="A14" s="330" t="s">
        <v>181</v>
      </c>
      <c r="B14" s="392" t="s">
        <v>365</v>
      </c>
      <c r="C14" s="237">
        <v>3761</v>
      </c>
      <c r="D14" s="398">
        <v>2227</v>
      </c>
      <c r="E14" s="398">
        <v>3986</v>
      </c>
      <c r="F14" s="398">
        <v>36</v>
      </c>
      <c r="G14" s="398">
        <v>497</v>
      </c>
      <c r="H14" s="398">
        <v>802</v>
      </c>
      <c r="I14" s="398">
        <v>190</v>
      </c>
      <c r="J14" s="393">
        <v>3469</v>
      </c>
      <c r="K14" s="332">
        <v>857</v>
      </c>
      <c r="L14" s="394">
        <f t="shared" si="1"/>
        <v>15825</v>
      </c>
      <c r="M14" s="329"/>
      <c r="N14" s="395">
        <f>L14-'2. Drift.  intäkter'!I13-'8. Motp förs.'!D25-'8. Motp förs.'!F25-'8. Motp förs.'!G25</f>
        <v>13218</v>
      </c>
      <c r="O14" s="396">
        <f t="shared" si="2"/>
        <v>11499</v>
      </c>
      <c r="P14" s="397">
        <v>10996</v>
      </c>
      <c r="Q14" s="433">
        <v>9212</v>
      </c>
      <c r="R14" s="329" t="e">
        <f>IF(ABS(#REF!)&gt;8%,O14-P14,1)</f>
        <v>#REF!</v>
      </c>
    </row>
    <row r="15" spans="1:249" ht="15" customHeight="1" x14ac:dyDescent="0.2">
      <c r="A15" s="330" t="s">
        <v>182</v>
      </c>
      <c r="B15" s="392" t="s">
        <v>35</v>
      </c>
      <c r="C15" s="237">
        <v>8838</v>
      </c>
      <c r="D15" s="398">
        <v>5644</v>
      </c>
      <c r="E15" s="398">
        <v>1819</v>
      </c>
      <c r="F15" s="398">
        <v>1557</v>
      </c>
      <c r="G15" s="398">
        <v>5175</v>
      </c>
      <c r="H15" s="398">
        <v>10110</v>
      </c>
      <c r="I15" s="398">
        <v>1045</v>
      </c>
      <c r="J15" s="393">
        <v>9667</v>
      </c>
      <c r="K15" s="332">
        <v>2962</v>
      </c>
      <c r="L15" s="394">
        <f t="shared" si="1"/>
        <v>46817</v>
      </c>
      <c r="M15" s="329"/>
      <c r="N15" s="395">
        <f>L15-'2. Drift.  intäkter'!I14-'8. Motp förs.'!D30-'8. Motp förs.'!F30-'8. Motp förs.'!G30</f>
        <v>38953</v>
      </c>
      <c r="O15" s="396">
        <f t="shared" si="2"/>
        <v>34188</v>
      </c>
      <c r="P15" s="397">
        <v>33191</v>
      </c>
      <c r="Q15" s="433">
        <v>36018</v>
      </c>
      <c r="R15" s="329" t="e">
        <f>IF(ABS(#REF!)&gt;8%,O15-P15,1)</f>
        <v>#REF!</v>
      </c>
    </row>
    <row r="16" spans="1:249" ht="15" customHeight="1" x14ac:dyDescent="0.2">
      <c r="A16" s="330" t="s">
        <v>197</v>
      </c>
      <c r="B16" s="392" t="s">
        <v>426</v>
      </c>
      <c r="C16" s="237">
        <v>2026</v>
      </c>
      <c r="D16" s="237">
        <v>1204</v>
      </c>
      <c r="E16" s="237">
        <v>1069</v>
      </c>
      <c r="F16" s="237">
        <v>191</v>
      </c>
      <c r="G16" s="237">
        <v>4485</v>
      </c>
      <c r="H16" s="237">
        <v>600</v>
      </c>
      <c r="I16" s="237">
        <v>649</v>
      </c>
      <c r="J16" s="393">
        <v>3135</v>
      </c>
      <c r="K16" s="332">
        <v>450</v>
      </c>
      <c r="L16" s="394">
        <f t="shared" si="1"/>
        <v>13809</v>
      </c>
      <c r="M16" s="329"/>
      <c r="N16" s="395">
        <f>L16-'2. Drift.  intäkter'!I15-'8. Motp förs.'!D33-'8. Motp förs.'!F33-'8. Motp förs.'!G33</f>
        <v>10246</v>
      </c>
      <c r="O16" s="396">
        <f t="shared" si="2"/>
        <v>10224</v>
      </c>
      <c r="P16" s="397">
        <v>9384</v>
      </c>
      <c r="Q16" s="433">
        <v>9085</v>
      </c>
      <c r="R16" s="329" t="e">
        <f>IF(ABS(#REF!)&gt;8%,O16-P16,1)</f>
        <v>#REF!</v>
      </c>
    </row>
    <row r="17" spans="1:18" ht="15" customHeight="1" x14ac:dyDescent="0.2">
      <c r="A17" s="330" t="s">
        <v>198</v>
      </c>
      <c r="B17" s="392" t="s">
        <v>42</v>
      </c>
      <c r="C17" s="237">
        <v>334</v>
      </c>
      <c r="D17" s="237">
        <v>199</v>
      </c>
      <c r="E17" s="237">
        <v>12</v>
      </c>
      <c r="F17" s="237">
        <v>0</v>
      </c>
      <c r="G17" s="237">
        <v>6</v>
      </c>
      <c r="H17" s="237">
        <v>124</v>
      </c>
      <c r="I17" s="237">
        <v>4</v>
      </c>
      <c r="J17" s="393">
        <v>613</v>
      </c>
      <c r="K17" s="332">
        <v>73</v>
      </c>
      <c r="L17" s="394">
        <f t="shared" si="1"/>
        <v>1365</v>
      </c>
      <c r="M17" s="329"/>
      <c r="N17" s="395">
        <f>L17-'2. Drift.  intäkter'!I16-'8. Motp förs.'!D34-'8. Motp förs.'!F34-'8. Motp förs.'!G34</f>
        <v>671</v>
      </c>
      <c r="O17" s="396">
        <f t="shared" si="2"/>
        <v>679</v>
      </c>
      <c r="P17" s="397">
        <v>674</v>
      </c>
      <c r="Q17" s="433">
        <v>691</v>
      </c>
      <c r="R17" s="329" t="e">
        <f>IF(ABS(#REF!)&gt;8%,O17-P17,1)</f>
        <v>#REF!</v>
      </c>
    </row>
    <row r="18" spans="1:18" ht="15" customHeight="1" x14ac:dyDescent="0.2">
      <c r="A18" s="330" t="s">
        <v>200</v>
      </c>
      <c r="B18" s="392" t="s">
        <v>160</v>
      </c>
      <c r="C18" s="237">
        <v>2476</v>
      </c>
      <c r="D18" s="237">
        <v>1813</v>
      </c>
      <c r="E18" s="237">
        <v>78</v>
      </c>
      <c r="F18" s="237">
        <v>802</v>
      </c>
      <c r="G18" s="237">
        <v>178</v>
      </c>
      <c r="H18" s="237">
        <v>1309</v>
      </c>
      <c r="I18" s="237">
        <v>65</v>
      </c>
      <c r="J18" s="393">
        <v>2601</v>
      </c>
      <c r="K18" s="332">
        <v>1224</v>
      </c>
      <c r="L18" s="394">
        <f t="shared" si="1"/>
        <v>10546</v>
      </c>
      <c r="M18" s="329"/>
      <c r="N18" s="395">
        <f>L18-'2. Drift.  intäkter'!I17-'8. Motp förs.'!D36-'8. Motp förs.'!F36-'8. Motp förs.'!G36</f>
        <v>8996</v>
      </c>
      <c r="O18" s="396">
        <f t="shared" si="2"/>
        <v>6721</v>
      </c>
      <c r="P18" s="397">
        <v>6710</v>
      </c>
      <c r="Q18" s="433">
        <v>8120</v>
      </c>
      <c r="R18" s="329" t="e">
        <f>IF(ABS(#REF!)&gt;8%,O18-P18,1)</f>
        <v>#REF!</v>
      </c>
    </row>
    <row r="19" spans="1:18" ht="16.5" customHeight="1" x14ac:dyDescent="0.2">
      <c r="A19" s="330" t="s">
        <v>203</v>
      </c>
      <c r="B19" s="399" t="s">
        <v>121</v>
      </c>
      <c r="C19" s="237">
        <v>604</v>
      </c>
      <c r="D19" s="398">
        <v>342</v>
      </c>
      <c r="E19" s="398">
        <v>0</v>
      </c>
      <c r="F19" s="398">
        <v>367</v>
      </c>
      <c r="G19" s="398">
        <v>5</v>
      </c>
      <c r="H19" s="398">
        <v>304</v>
      </c>
      <c r="I19" s="398">
        <v>0</v>
      </c>
      <c r="J19" s="393">
        <v>229</v>
      </c>
      <c r="K19" s="332">
        <v>71</v>
      </c>
      <c r="L19" s="394">
        <f t="shared" si="1"/>
        <v>1922</v>
      </c>
      <c r="M19" s="329"/>
      <c r="N19" s="395">
        <f>L19-'2. Drift.  intäkter'!I18-'8. Motp förs.'!D38-'8. Motp förs.'!F38-'8. Motp förs.'!G38</f>
        <v>1833</v>
      </c>
      <c r="O19" s="396">
        <f t="shared" si="2"/>
        <v>1622</v>
      </c>
      <c r="P19" s="397">
        <v>1429</v>
      </c>
      <c r="Q19" s="433">
        <v>1466</v>
      </c>
      <c r="R19" s="329" t="e">
        <f>IF(ABS(#REF!)&gt;8%,O19-P19,1)</f>
        <v>#REF!</v>
      </c>
    </row>
    <row r="20" spans="1:18" ht="15" customHeight="1" x14ac:dyDescent="0.2">
      <c r="A20" s="250" t="s">
        <v>232</v>
      </c>
      <c r="B20" s="400" t="s">
        <v>135</v>
      </c>
      <c r="C20" s="323">
        <f t="shared" ref="C20:K20" si="3">SUM(C21,C25,C26,C29,C31)</f>
        <v>3864</v>
      </c>
      <c r="D20" s="323">
        <f t="shared" si="3"/>
        <v>2314</v>
      </c>
      <c r="E20" s="323">
        <f t="shared" si="3"/>
        <v>19794</v>
      </c>
      <c r="F20" s="323">
        <f t="shared" si="3"/>
        <v>26739</v>
      </c>
      <c r="G20" s="323">
        <f t="shared" si="3"/>
        <v>894</v>
      </c>
      <c r="H20" s="323">
        <f t="shared" si="3"/>
        <v>4763</v>
      </c>
      <c r="I20" s="323">
        <f t="shared" si="3"/>
        <v>989</v>
      </c>
      <c r="J20" s="323">
        <f t="shared" si="3"/>
        <v>3713</v>
      </c>
      <c r="K20" s="345">
        <f t="shared" si="3"/>
        <v>1534</v>
      </c>
      <c r="L20" s="389">
        <f>SUM(C20:K20)</f>
        <v>64604</v>
      </c>
      <c r="M20" s="326"/>
      <c r="N20" s="390">
        <f>N21+N25+N26+N29+N31</f>
        <v>59091</v>
      </c>
      <c r="O20" s="338">
        <f>SUM(O21,O25,O26,O29,O31)</f>
        <v>59357</v>
      </c>
      <c r="P20" s="391">
        <v>56721</v>
      </c>
      <c r="Q20" s="338">
        <v>14777</v>
      </c>
      <c r="R20" s="329" t="e">
        <f>IF(ABS(#REF!)&gt;8%,O20-P20,1)</f>
        <v>#REF!</v>
      </c>
    </row>
    <row r="21" spans="1:18" ht="15" customHeight="1" x14ac:dyDescent="0.2">
      <c r="A21" s="330" t="s">
        <v>72</v>
      </c>
      <c r="B21" s="392" t="s">
        <v>33</v>
      </c>
      <c r="C21" s="238">
        <v>1168</v>
      </c>
      <c r="D21" s="393">
        <v>671</v>
      </c>
      <c r="E21" s="393">
        <v>157</v>
      </c>
      <c r="F21" s="393">
        <v>174</v>
      </c>
      <c r="G21" s="393">
        <v>196</v>
      </c>
      <c r="H21" s="393">
        <v>335</v>
      </c>
      <c r="I21" s="393">
        <v>56</v>
      </c>
      <c r="J21" s="393">
        <v>929</v>
      </c>
      <c r="K21" s="332">
        <v>212</v>
      </c>
      <c r="L21" s="394">
        <f>SUM(C21:K21)</f>
        <v>3898</v>
      </c>
      <c r="M21" s="329"/>
      <c r="N21" s="395">
        <f>L21-'2. Drift.  intäkter'!I20-'8. Motp förs.'!D39-'8. Motp förs.'!F39-'8. Motp förs.'!G39</f>
        <v>2693</v>
      </c>
      <c r="O21" s="396">
        <f t="shared" si="2"/>
        <v>2757</v>
      </c>
      <c r="P21" s="401">
        <v>2854</v>
      </c>
      <c r="Q21" s="433">
        <v>2980</v>
      </c>
      <c r="R21" s="329" t="e">
        <f>IF(ABS(#REF!)&gt;8%,O21-P21,1)</f>
        <v>#REF!</v>
      </c>
    </row>
    <row r="22" spans="1:18" ht="15" customHeight="1" x14ac:dyDescent="0.2">
      <c r="A22" s="330" t="s">
        <v>204</v>
      </c>
      <c r="B22" s="392" t="s">
        <v>131</v>
      </c>
      <c r="C22" s="237">
        <v>704</v>
      </c>
      <c r="D22" s="237">
        <v>405</v>
      </c>
      <c r="E22" s="237">
        <v>127</v>
      </c>
      <c r="F22" s="237">
        <v>142</v>
      </c>
      <c r="G22" s="237">
        <v>102</v>
      </c>
      <c r="H22" s="237">
        <v>177</v>
      </c>
      <c r="I22" s="237">
        <v>18</v>
      </c>
      <c r="J22" s="237">
        <v>457</v>
      </c>
      <c r="K22" s="332">
        <v>161</v>
      </c>
      <c r="L22" s="394">
        <f t="shared" ref="L22:L35" si="4">SUM(C22:K22)</f>
        <v>2293</v>
      </c>
      <c r="M22" s="329"/>
      <c r="N22" s="395"/>
      <c r="O22" s="396">
        <f t="shared" si="2"/>
        <v>1675</v>
      </c>
      <c r="P22" s="401">
        <v>1749</v>
      </c>
      <c r="Q22" s="433">
        <v>1756</v>
      </c>
      <c r="R22" s="329" t="e">
        <f>IF(ABS(#REF!)&gt;8%,O22-P22,1)</f>
        <v>#REF!</v>
      </c>
    </row>
    <row r="23" spans="1:18" ht="15" customHeight="1" x14ac:dyDescent="0.2">
      <c r="A23" s="330" t="s">
        <v>205</v>
      </c>
      <c r="B23" s="392" t="s">
        <v>133</v>
      </c>
      <c r="C23" s="237">
        <v>59</v>
      </c>
      <c r="D23" s="237">
        <v>35</v>
      </c>
      <c r="E23" s="237">
        <v>0</v>
      </c>
      <c r="F23" s="237">
        <v>3</v>
      </c>
      <c r="G23" s="237">
        <v>9</v>
      </c>
      <c r="H23" s="237">
        <v>37</v>
      </c>
      <c r="I23" s="237">
        <v>1</v>
      </c>
      <c r="J23" s="237">
        <v>58</v>
      </c>
      <c r="K23" s="332">
        <v>8</v>
      </c>
      <c r="L23" s="394">
        <f t="shared" si="4"/>
        <v>210</v>
      </c>
      <c r="M23" s="329"/>
      <c r="N23" s="395"/>
      <c r="O23" s="396">
        <f t="shared" si="2"/>
        <v>144</v>
      </c>
      <c r="P23" s="401">
        <v>143</v>
      </c>
      <c r="Q23" s="433">
        <v>147</v>
      </c>
      <c r="R23" s="329" t="e">
        <f>IF(ABS(#REF!)&gt;8%,O23-P23,1)</f>
        <v>#REF!</v>
      </c>
    </row>
    <row r="24" spans="1:18" ht="15" customHeight="1" x14ac:dyDescent="0.2">
      <c r="A24" s="330" t="s">
        <v>206</v>
      </c>
      <c r="B24" s="392" t="s">
        <v>132</v>
      </c>
      <c r="C24" s="237">
        <v>353</v>
      </c>
      <c r="D24" s="237">
        <v>199</v>
      </c>
      <c r="E24" s="237">
        <v>29</v>
      </c>
      <c r="F24" s="237">
        <v>4</v>
      </c>
      <c r="G24" s="237">
        <v>79</v>
      </c>
      <c r="H24" s="237">
        <v>105</v>
      </c>
      <c r="I24" s="237">
        <v>32</v>
      </c>
      <c r="J24" s="237">
        <v>375</v>
      </c>
      <c r="K24" s="332">
        <v>34</v>
      </c>
      <c r="L24" s="394">
        <f t="shared" si="4"/>
        <v>1210</v>
      </c>
      <c r="M24" s="329"/>
      <c r="N24" s="395"/>
      <c r="O24" s="396">
        <f t="shared" si="2"/>
        <v>801</v>
      </c>
      <c r="P24" s="401">
        <v>828</v>
      </c>
      <c r="Q24" s="433">
        <v>972</v>
      </c>
      <c r="R24" s="329" t="e">
        <f>IF(ABS(#REF!)&gt;8%,O24-P24,1)</f>
        <v>#REF!</v>
      </c>
    </row>
    <row r="25" spans="1:18" ht="15" customHeight="1" x14ac:dyDescent="0.2">
      <c r="A25" s="330" t="s">
        <v>151</v>
      </c>
      <c r="B25" s="392" t="s">
        <v>11</v>
      </c>
      <c r="C25" s="237">
        <v>565</v>
      </c>
      <c r="D25" s="398">
        <v>343</v>
      </c>
      <c r="E25" s="398">
        <v>36</v>
      </c>
      <c r="F25" s="398">
        <v>4438</v>
      </c>
      <c r="G25" s="398">
        <v>80</v>
      </c>
      <c r="H25" s="398">
        <v>388</v>
      </c>
      <c r="I25" s="398">
        <v>44</v>
      </c>
      <c r="J25" s="398">
        <v>1077</v>
      </c>
      <c r="K25" s="332">
        <v>178</v>
      </c>
      <c r="L25" s="394">
        <f t="shared" si="4"/>
        <v>7149</v>
      </c>
      <c r="M25" s="329"/>
      <c r="N25" s="395">
        <f>L25-'2. Drift.  intäkter'!I24-'8. Motp förs.'!D40-'8. Motp förs.'!F40-'8. Motp förs.'!G40</f>
        <v>6154</v>
      </c>
      <c r="O25" s="396">
        <f t="shared" si="2"/>
        <v>5894</v>
      </c>
      <c r="P25" s="401">
        <v>5831</v>
      </c>
      <c r="Q25" s="433">
        <v>1693</v>
      </c>
      <c r="R25" s="329" t="e">
        <f>IF(ABS(#REF!)&gt;8%,O25-P25,1)</f>
        <v>#REF!</v>
      </c>
    </row>
    <row r="26" spans="1:18" ht="15" customHeight="1" x14ac:dyDescent="0.2">
      <c r="A26" s="330" t="s">
        <v>152</v>
      </c>
      <c r="B26" s="392" t="s">
        <v>13</v>
      </c>
      <c r="C26" s="237">
        <v>1384</v>
      </c>
      <c r="D26" s="398">
        <v>865</v>
      </c>
      <c r="E26" s="398">
        <v>19549</v>
      </c>
      <c r="F26" s="398">
        <v>20443</v>
      </c>
      <c r="G26" s="398">
        <v>589</v>
      </c>
      <c r="H26" s="398">
        <v>3568</v>
      </c>
      <c r="I26" s="398">
        <v>885</v>
      </c>
      <c r="J26" s="398">
        <v>1315</v>
      </c>
      <c r="K26" s="332">
        <v>1020</v>
      </c>
      <c r="L26" s="394">
        <f t="shared" si="4"/>
        <v>49618</v>
      </c>
      <c r="M26" s="329"/>
      <c r="N26" s="395">
        <f>L26-'2. Drift.  intäkter'!I25-'8. Motp förs.'!D41-'8. Motp förs.'!F41-'8. Motp förs.'!G41</f>
        <v>46576</v>
      </c>
      <c r="O26" s="396">
        <f t="shared" si="2"/>
        <v>47283</v>
      </c>
      <c r="P26" s="401">
        <v>44851</v>
      </c>
      <c r="Q26" s="433">
        <v>8168</v>
      </c>
      <c r="R26" s="329" t="e">
        <f>IF(ABS(#REF!)&gt;8%,O26-P26,1)</f>
        <v>#REF!</v>
      </c>
    </row>
    <row r="27" spans="1:18" ht="15" customHeight="1" x14ac:dyDescent="0.2">
      <c r="A27" s="330" t="s">
        <v>211</v>
      </c>
      <c r="B27" s="392" t="s">
        <v>43</v>
      </c>
      <c r="C27" s="237">
        <v>1333</v>
      </c>
      <c r="D27" s="237">
        <v>838</v>
      </c>
      <c r="E27" s="237">
        <v>19546</v>
      </c>
      <c r="F27" s="237">
        <v>20025</v>
      </c>
      <c r="G27" s="237">
        <v>588</v>
      </c>
      <c r="H27" s="237">
        <v>3513</v>
      </c>
      <c r="I27" s="237">
        <v>853</v>
      </c>
      <c r="J27" s="237">
        <v>1294</v>
      </c>
      <c r="K27" s="332">
        <v>996</v>
      </c>
      <c r="L27" s="394">
        <f t="shared" si="4"/>
        <v>48986</v>
      </c>
      <c r="M27" s="329"/>
      <c r="N27" s="395"/>
      <c r="O27" s="396">
        <f t="shared" si="2"/>
        <v>46696</v>
      </c>
      <c r="P27" s="401">
        <v>44475</v>
      </c>
      <c r="Q27" s="433">
        <v>7964</v>
      </c>
      <c r="R27" s="329" t="e">
        <f>IF(ABS(#REF!)&gt;8%,O27-P27,1)</f>
        <v>#REF!</v>
      </c>
    </row>
    <row r="28" spans="1:18" ht="15" customHeight="1" x14ac:dyDescent="0.2">
      <c r="A28" s="341" t="s">
        <v>404</v>
      </c>
      <c r="B28" s="392" t="s">
        <v>405</v>
      </c>
      <c r="C28" s="237">
        <v>97</v>
      </c>
      <c r="D28" s="237">
        <v>55</v>
      </c>
      <c r="E28" s="237">
        <v>1951</v>
      </c>
      <c r="F28" s="237">
        <v>11</v>
      </c>
      <c r="G28" s="237">
        <v>51</v>
      </c>
      <c r="H28" s="237">
        <v>269</v>
      </c>
      <c r="I28" s="237">
        <v>41</v>
      </c>
      <c r="J28" s="237">
        <v>22</v>
      </c>
      <c r="K28" s="332">
        <v>17</v>
      </c>
      <c r="L28" s="394">
        <f t="shared" si="4"/>
        <v>2514</v>
      </c>
      <c r="M28" s="329"/>
      <c r="N28" s="395"/>
      <c r="O28" s="396">
        <f t="shared" si="2"/>
        <v>2475</v>
      </c>
      <c r="P28" s="401">
        <v>2326</v>
      </c>
      <c r="Q28" s="433">
        <v>-55</v>
      </c>
      <c r="R28" s="329" t="e">
        <f>IF(ABS(#REF!)&gt;8%,O28-P28,1)</f>
        <v>#REF!</v>
      </c>
    </row>
    <row r="29" spans="1:18" ht="15" customHeight="1" x14ac:dyDescent="0.2">
      <c r="A29" s="330" t="s">
        <v>153</v>
      </c>
      <c r="B29" s="392" t="s">
        <v>16</v>
      </c>
      <c r="C29" s="237">
        <v>587</v>
      </c>
      <c r="D29" s="398">
        <v>348</v>
      </c>
      <c r="E29" s="398">
        <v>52</v>
      </c>
      <c r="F29" s="398">
        <v>1586</v>
      </c>
      <c r="G29" s="398">
        <v>29</v>
      </c>
      <c r="H29" s="398">
        <v>395</v>
      </c>
      <c r="I29" s="398">
        <v>4</v>
      </c>
      <c r="J29" s="398">
        <v>310</v>
      </c>
      <c r="K29" s="332">
        <v>101</v>
      </c>
      <c r="L29" s="394">
        <f t="shared" si="4"/>
        <v>3412</v>
      </c>
      <c r="M29" s="329"/>
      <c r="N29" s="395">
        <f>L29-'2. Drift.  intäkter'!I28-'8. Motp förs.'!D42-'8. Motp förs.'!F42-'8. Motp förs.'!G42</f>
        <v>3197</v>
      </c>
      <c r="O29" s="396">
        <f t="shared" si="2"/>
        <v>3001</v>
      </c>
      <c r="P29" s="401">
        <v>2817</v>
      </c>
      <c r="Q29" s="433">
        <v>1563</v>
      </c>
      <c r="R29" s="329" t="e">
        <f>IF(ABS(#REF!)&gt;8%,O29-P29,1)</f>
        <v>#REF!</v>
      </c>
    </row>
    <row r="30" spans="1:18" ht="15" customHeight="1" x14ac:dyDescent="0.2">
      <c r="A30" s="330" t="s">
        <v>216</v>
      </c>
      <c r="B30" s="392" t="s">
        <v>159</v>
      </c>
      <c r="C30" s="237">
        <v>23</v>
      </c>
      <c r="D30" s="398">
        <v>14</v>
      </c>
      <c r="E30" s="398">
        <v>9</v>
      </c>
      <c r="F30" s="398">
        <v>202</v>
      </c>
      <c r="G30" s="398">
        <v>0</v>
      </c>
      <c r="H30" s="398">
        <v>11</v>
      </c>
      <c r="I30" s="398">
        <v>0</v>
      </c>
      <c r="J30" s="398">
        <v>6</v>
      </c>
      <c r="K30" s="332">
        <v>0</v>
      </c>
      <c r="L30" s="394">
        <f t="shared" si="4"/>
        <v>265</v>
      </c>
      <c r="M30" s="329"/>
      <c r="N30" s="395"/>
      <c r="O30" s="396">
        <f t="shared" si="2"/>
        <v>259</v>
      </c>
      <c r="P30" s="401">
        <v>238</v>
      </c>
      <c r="Q30" s="433">
        <v>50</v>
      </c>
      <c r="R30" s="329" t="e">
        <f>IF(ABS(#REF!)&gt;8%,O30-P30,1)</f>
        <v>#REF!</v>
      </c>
    </row>
    <row r="31" spans="1:18" ht="16.5" customHeight="1" x14ac:dyDescent="0.2">
      <c r="A31" s="330" t="s">
        <v>218</v>
      </c>
      <c r="B31" s="399" t="s">
        <v>114</v>
      </c>
      <c r="C31" s="237">
        <v>160</v>
      </c>
      <c r="D31" s="398">
        <v>87</v>
      </c>
      <c r="E31" s="398">
        <v>0</v>
      </c>
      <c r="F31" s="398">
        <v>98</v>
      </c>
      <c r="G31" s="398">
        <v>0</v>
      </c>
      <c r="H31" s="398">
        <v>77</v>
      </c>
      <c r="I31" s="398">
        <v>0</v>
      </c>
      <c r="J31" s="398">
        <v>82</v>
      </c>
      <c r="K31" s="332">
        <v>23</v>
      </c>
      <c r="L31" s="394">
        <f t="shared" si="4"/>
        <v>527</v>
      </c>
      <c r="M31" s="329"/>
      <c r="N31" s="395">
        <f>L31-'2. Drift.  intäkter'!I30-'8. Motp förs.'!D43-'8. Motp förs.'!F43-'8. Motp förs.'!G43</f>
        <v>471</v>
      </c>
      <c r="O31" s="396">
        <f t="shared" si="2"/>
        <v>422</v>
      </c>
      <c r="P31" s="402">
        <v>368</v>
      </c>
      <c r="Q31" s="433">
        <v>373</v>
      </c>
      <c r="R31" s="329" t="e">
        <f>IF(ABS(#REF!)&gt;8%,O31-P31,1)</f>
        <v>#REF!</v>
      </c>
    </row>
    <row r="32" spans="1:18" ht="15" customHeight="1" x14ac:dyDescent="0.2">
      <c r="A32" s="320" t="s">
        <v>170</v>
      </c>
      <c r="B32" s="403" t="s">
        <v>351</v>
      </c>
      <c r="C32" s="323">
        <f>SUM(C33:C35)</f>
        <v>34742</v>
      </c>
      <c r="D32" s="323">
        <f t="shared" ref="D32:J32" si="5">SUM(D33:D35)</f>
        <v>20790</v>
      </c>
      <c r="E32" s="323">
        <f t="shared" si="5"/>
        <v>1138</v>
      </c>
      <c r="F32" s="323">
        <f t="shared" si="5"/>
        <v>2913</v>
      </c>
      <c r="G32" s="323">
        <f t="shared" si="5"/>
        <v>17183</v>
      </c>
      <c r="H32" s="323">
        <f t="shared" si="5"/>
        <v>24408</v>
      </c>
      <c r="I32" s="323">
        <f t="shared" si="5"/>
        <v>10721</v>
      </c>
      <c r="J32" s="323">
        <f t="shared" si="5"/>
        <v>37248</v>
      </c>
      <c r="K32" s="323">
        <f>SUM(K33:K35)</f>
        <v>-52668</v>
      </c>
      <c r="L32" s="325">
        <f t="shared" si="4"/>
        <v>96475</v>
      </c>
      <c r="M32" s="329"/>
      <c r="N32" s="390">
        <f>L32-'2. Drift.  intäkter'!I31-'8. Motp förs.'!D44-'8. Motp förs.'!F44-'8. Motp förs.'!G44</f>
        <v>16387</v>
      </c>
      <c r="O32" s="338">
        <f>SUM(O33:O35)</f>
        <v>111895</v>
      </c>
      <c r="P32" s="391">
        <v>106481</v>
      </c>
      <c r="Q32" s="338">
        <v>12888</v>
      </c>
      <c r="R32" s="329" t="e">
        <f>IF(ABS(#REF!)&gt;8%,O32-P32,1)</f>
        <v>#REF!</v>
      </c>
    </row>
    <row r="33" spans="1:18" ht="15" customHeight="1" x14ac:dyDescent="0.2">
      <c r="A33" s="330" t="s">
        <v>219</v>
      </c>
      <c r="B33" s="392" t="s">
        <v>119</v>
      </c>
      <c r="C33" s="238">
        <v>18521</v>
      </c>
      <c r="D33" s="393">
        <v>9866</v>
      </c>
      <c r="E33" s="393">
        <v>207</v>
      </c>
      <c r="F33" s="393">
        <v>41</v>
      </c>
      <c r="G33" s="393">
        <v>7747</v>
      </c>
      <c r="H33" s="393">
        <v>4201</v>
      </c>
      <c r="I33" s="393">
        <v>1852</v>
      </c>
      <c r="J33" s="393">
        <v>8247</v>
      </c>
      <c r="K33" s="404">
        <v>-22062</v>
      </c>
      <c r="L33" s="394">
        <f t="shared" si="4"/>
        <v>28620</v>
      </c>
      <c r="M33" s="329"/>
      <c r="N33" s="395"/>
      <c r="O33" s="396">
        <f t="shared" si="2"/>
        <v>42435</v>
      </c>
      <c r="P33" s="402">
        <v>40357</v>
      </c>
      <c r="Q33" s="433">
        <v>4525</v>
      </c>
      <c r="R33" s="329" t="e">
        <f>IF(ABS(#REF!)&gt;8%,O33-P33,1)</f>
        <v>#REF!</v>
      </c>
    </row>
    <row r="34" spans="1:18" ht="15" customHeight="1" x14ac:dyDescent="0.2">
      <c r="A34" s="330" t="s">
        <v>220</v>
      </c>
      <c r="B34" s="392" t="s">
        <v>36</v>
      </c>
      <c r="C34" s="238">
        <v>14989</v>
      </c>
      <c r="D34" s="393">
        <v>10246</v>
      </c>
      <c r="E34" s="393">
        <v>930</v>
      </c>
      <c r="F34" s="393">
        <v>2867</v>
      </c>
      <c r="G34" s="393">
        <v>7161</v>
      </c>
      <c r="H34" s="393">
        <v>12625</v>
      </c>
      <c r="I34" s="393">
        <v>1531</v>
      </c>
      <c r="J34" s="393">
        <v>23719</v>
      </c>
      <c r="K34" s="404">
        <v>-28170</v>
      </c>
      <c r="L34" s="394">
        <f t="shared" si="4"/>
        <v>45898</v>
      </c>
      <c r="M34" s="329"/>
      <c r="N34" s="395"/>
      <c r="O34" s="396">
        <f t="shared" si="2"/>
        <v>50349</v>
      </c>
      <c r="P34" s="402">
        <v>47932</v>
      </c>
      <c r="Q34" s="433">
        <v>3984</v>
      </c>
      <c r="R34" s="329" t="e">
        <f>IF(ABS(#REF!)&gt;8%,O34-P34,1)</f>
        <v>#REF!</v>
      </c>
    </row>
    <row r="35" spans="1:18" ht="15" customHeight="1" x14ac:dyDescent="0.2">
      <c r="A35" s="330" t="s">
        <v>221</v>
      </c>
      <c r="B35" s="392" t="s">
        <v>37</v>
      </c>
      <c r="C35" s="237">
        <v>1232</v>
      </c>
      <c r="D35" s="398">
        <v>678</v>
      </c>
      <c r="E35" s="398">
        <v>1</v>
      </c>
      <c r="F35" s="398">
        <v>5</v>
      </c>
      <c r="G35" s="398">
        <v>2275</v>
      </c>
      <c r="H35" s="398">
        <v>7582</v>
      </c>
      <c r="I35" s="398">
        <v>7338</v>
      </c>
      <c r="J35" s="398">
        <v>5282</v>
      </c>
      <c r="K35" s="332">
        <v>-2436</v>
      </c>
      <c r="L35" s="394">
        <f t="shared" si="4"/>
        <v>21957</v>
      </c>
      <c r="M35" s="329"/>
      <c r="N35" s="395"/>
      <c r="O35" s="396">
        <f t="shared" si="2"/>
        <v>19111</v>
      </c>
      <c r="P35" s="402">
        <v>18192</v>
      </c>
      <c r="Q35" s="433">
        <v>4379</v>
      </c>
      <c r="R35" s="329" t="e">
        <f>IF(ABS(#REF!)&gt;8%,O35-P35,1)</f>
        <v>#REF!</v>
      </c>
    </row>
    <row r="36" spans="1:18" ht="15" customHeight="1" x14ac:dyDescent="0.2">
      <c r="A36" s="405" t="s">
        <v>290</v>
      </c>
      <c r="B36" s="406" t="s">
        <v>281</v>
      </c>
      <c r="C36" s="7">
        <v>0</v>
      </c>
      <c r="D36" s="7">
        <v>362</v>
      </c>
      <c r="E36" s="7">
        <v>0</v>
      </c>
      <c r="F36" s="7">
        <v>0</v>
      </c>
      <c r="G36" s="7">
        <v>0</v>
      </c>
      <c r="H36" s="7">
        <v>0</v>
      </c>
      <c r="I36" s="7">
        <v>0</v>
      </c>
      <c r="J36" s="7">
        <v>0</v>
      </c>
      <c r="K36" s="8">
        <v>0</v>
      </c>
      <c r="L36" s="407">
        <f>SUM(C36:K36)</f>
        <v>362</v>
      </c>
      <c r="M36" s="329"/>
      <c r="N36" s="395"/>
      <c r="O36" s="396">
        <f t="shared" si="2"/>
        <v>362</v>
      </c>
      <c r="P36" s="402">
        <v>9</v>
      </c>
      <c r="Q36" s="433">
        <v>362</v>
      </c>
      <c r="R36" s="329" t="e">
        <f>IF(ABS(#REF!)&gt;8%,O36-P36,1)</f>
        <v>#REF!</v>
      </c>
    </row>
    <row r="37" spans="1:18" s="295" customFormat="1" ht="15" customHeight="1" thickBot="1" x14ac:dyDescent="0.25">
      <c r="A37" s="408" t="s">
        <v>120</v>
      </c>
      <c r="B37" s="409" t="s">
        <v>143</v>
      </c>
      <c r="C37" s="410">
        <f>SUM(C7,C20,C32,C36)</f>
        <v>137537</v>
      </c>
      <c r="D37" s="410">
        <f t="shared" ref="D37:L37" si="6">SUM(D7,D20,D32,D36)</f>
        <v>81910</v>
      </c>
      <c r="E37" s="410">
        <f t="shared" si="6"/>
        <v>105330</v>
      </c>
      <c r="F37" s="410">
        <f t="shared" si="6"/>
        <v>32543</v>
      </c>
      <c r="G37" s="410">
        <f t="shared" si="6"/>
        <v>78285</v>
      </c>
      <c r="H37" s="410">
        <f t="shared" si="6"/>
        <v>57216</v>
      </c>
      <c r="I37" s="410">
        <f t="shared" si="6"/>
        <v>16069</v>
      </c>
      <c r="J37" s="410">
        <f t="shared" si="6"/>
        <v>184318</v>
      </c>
      <c r="K37" s="411">
        <f t="shared" si="6"/>
        <v>3</v>
      </c>
      <c r="L37" s="359">
        <f t="shared" si="6"/>
        <v>693211</v>
      </c>
      <c r="M37" s="326"/>
      <c r="N37" s="412">
        <f>N7+N20+N32</f>
        <v>493407</v>
      </c>
      <c r="O37" s="360">
        <f>L37-J37</f>
        <v>508893</v>
      </c>
      <c r="P37" s="413">
        <v>487110</v>
      </c>
      <c r="Q37" s="434">
        <v>375035</v>
      </c>
      <c r="R37" s="329" t="e">
        <f>IF(ABS(#REF!)&gt;8%,O37-P37,1)</f>
        <v>#REF!</v>
      </c>
    </row>
    <row r="38" spans="1:18" ht="20.25" customHeight="1" x14ac:dyDescent="0.2">
      <c r="A38" s="414" t="s">
        <v>239</v>
      </c>
      <c r="B38" s="415" t="s">
        <v>149</v>
      </c>
      <c r="C38" s="416"/>
      <c r="D38" s="416"/>
      <c r="E38" s="416"/>
      <c r="F38" s="416"/>
      <c r="G38" s="416"/>
      <c r="H38" s="416"/>
      <c r="I38" s="416"/>
      <c r="J38" s="416"/>
      <c r="K38" s="417"/>
      <c r="L38" s="418">
        <f>J37</f>
        <v>184318</v>
      </c>
      <c r="M38" s="329"/>
      <c r="P38" s="252"/>
    </row>
    <row r="39" spans="1:18" ht="24" customHeight="1" x14ac:dyDescent="0.2">
      <c r="A39" s="414" t="s">
        <v>280</v>
      </c>
      <c r="B39" s="420" t="s">
        <v>292</v>
      </c>
      <c r="C39" s="416"/>
      <c r="D39" s="416"/>
      <c r="E39" s="416"/>
      <c r="F39" s="416"/>
      <c r="G39" s="416"/>
      <c r="H39" s="416"/>
      <c r="I39" s="416"/>
      <c r="J39" s="416"/>
      <c r="K39" s="417"/>
      <c r="L39" s="418">
        <f>K37</f>
        <v>3</v>
      </c>
      <c r="M39" s="329"/>
      <c r="P39" s="252"/>
    </row>
    <row r="40" spans="1:18" ht="35.25" customHeight="1" x14ac:dyDescent="0.2">
      <c r="A40" s="414" t="s">
        <v>235</v>
      </c>
      <c r="B40" s="421" t="s">
        <v>163</v>
      </c>
      <c r="C40" s="416"/>
      <c r="D40" s="416"/>
      <c r="E40" s="416"/>
      <c r="F40" s="416"/>
      <c r="G40" s="416"/>
      <c r="H40" s="416"/>
      <c r="I40" s="416"/>
      <c r="J40" s="416"/>
      <c r="K40" s="417"/>
      <c r="L40" s="418">
        <f>'1. Nettokostnader'!C69</f>
        <v>9430</v>
      </c>
      <c r="M40" s="329"/>
      <c r="P40" s="252"/>
    </row>
    <row r="41" spans="1:18" s="295" customFormat="1" ht="22.5" customHeight="1" thickBot="1" x14ac:dyDescent="0.25">
      <c r="A41" s="422" t="s">
        <v>240</v>
      </c>
      <c r="B41" s="423" t="s">
        <v>359</v>
      </c>
      <c r="C41" s="424"/>
      <c r="D41" s="424"/>
      <c r="E41" s="424"/>
      <c r="F41" s="424"/>
      <c r="G41" s="424"/>
      <c r="H41" s="424"/>
      <c r="I41" s="424"/>
      <c r="J41" s="424"/>
      <c r="K41" s="425"/>
      <c r="L41" s="426">
        <f>L37-L38-L39+L40</f>
        <v>518320</v>
      </c>
      <c r="M41" s="326"/>
      <c r="N41" s="427"/>
    </row>
    <row r="42" spans="1:18" ht="15" customHeight="1" x14ac:dyDescent="0.2">
      <c r="L42" s="295"/>
      <c r="M42" s="329"/>
      <c r="P42" s="252"/>
    </row>
  </sheetData>
  <sheetProtection algorithmName="SHA-512" hashValue="l6fMKySv89zCWwXO5tabakAQN10WLAoLpq2ukTotBAPHwtoTcLQg98rFot3HJfVQpckNAgRB1onF8ACjyouPwQ==" saltValue="DFQa3TtRfkz8rJHZjPgmlQ==" spinCount="100000" sheet="1" objects="1" scenarios="1"/>
  <mergeCells count="3">
    <mergeCell ref="Q4:Q5"/>
    <mergeCell ref="A2:A6"/>
    <mergeCell ref="O2:P2"/>
  </mergeCells>
  <phoneticPr fontId="0" type="noConversion"/>
  <conditionalFormatting sqref="C13:E13 G13:K13">
    <cfRule type="expression" dxfId="68" priority="6" stopIfTrue="1">
      <formula>IF(AND(C$13&gt;C$12),SUM(C$12-C$13)&lt;-0.1)</formula>
    </cfRule>
  </conditionalFormatting>
  <conditionalFormatting sqref="C30:J30">
    <cfRule type="expression" dxfId="67" priority="1" stopIfTrue="1">
      <formula>IF(AND(C$30&gt;C$29),SUM(C$29-C$30)&lt;-0.1)</formula>
    </cfRule>
  </conditionalFormatting>
  <conditionalFormatting sqref="C9:K9">
    <cfRule type="expression" dxfId="66" priority="4" stopIfTrue="1">
      <formula>IF(AND(C$9&gt;C$8),SUM(C$8-C$9)&lt;-0.1)</formula>
    </cfRule>
  </conditionalFormatting>
  <conditionalFormatting sqref="C11:K11">
    <cfRule type="expression" dxfId="65" priority="7" stopIfTrue="1">
      <formula>IF(AND(C$11&gt;C$10),SUM(C$10-C$11)&lt;-0.1)</formula>
    </cfRule>
  </conditionalFormatting>
  <conditionalFormatting sqref="C16:K18">
    <cfRule type="expression" dxfId="64" priority="5" stopIfTrue="1">
      <formula>IF(AND(SUM(C$16:C$18)&gt;C$15),SUM(C$15-C$16-C$17-C$18)&lt;-0.1)</formula>
    </cfRule>
  </conditionalFormatting>
  <conditionalFormatting sqref="C21:K29 C30:J30 C8:K12 C13:E13 G13:K13 C14:K19 C31:K31 C33:J35 C36:K36">
    <cfRule type="cellIs" dxfId="63" priority="3" stopIfTrue="1" operator="lessThan">
      <formula>-1</formula>
    </cfRule>
  </conditionalFormatting>
  <conditionalFormatting sqref="C22:K24">
    <cfRule type="expression" dxfId="62" priority="8" stopIfTrue="1">
      <formula>IF(AND(SUM(C$22:C$24)&gt;C$21),SUM(C$21-C$22-C$23-C$24)&lt;-0.1)</formula>
    </cfRule>
  </conditionalFormatting>
  <conditionalFormatting sqref="C27:K27">
    <cfRule type="expression" dxfId="61" priority="2" stopIfTrue="1">
      <formula>IF(AND(C$27&gt;C$26),SUM(C$26-C$27)&lt;-0.1)</formula>
    </cfRule>
  </conditionalFormatting>
  <conditionalFormatting sqref="C28:K28">
    <cfRule type="expression" dxfId="60" priority="9" stopIfTrue="1">
      <formula>IF(AND(C28&gt;C27),"sant","falskt")</formula>
    </cfRule>
  </conditionalFormatting>
  <dataValidations count="1">
    <dataValidation type="decimal" allowBlank="1" showErrorMessage="1" error="Endast tal får anges!" sqref="L7:L41 C7:K37 M7:M42 N7:O37" xr:uid="{00000000-0002-0000-0300-000000000000}">
      <formula1>-99999</formula1>
      <formula2>999999</formula2>
    </dataValidation>
  </dataValidations>
  <pageMargins left="0" right="0" top="0.59055118110236227" bottom="0.19685039370078741" header="0.19685039370078741" footer="0.59055118110236227"/>
  <pageSetup paperSize="9" scale="50" orientation="landscape" r:id="rId1"/>
  <headerFooter alignWithMargins="0">
    <oddHeader>&amp;L&amp;9Statistiska centralbyrån
Offentlig ekonomi
701 89 Örebro&amp;R&amp;D</oddHeader>
    <oddFooter>&amp;R&amp;P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Blad7"/>
  <dimension ref="A1:J49"/>
  <sheetViews>
    <sheetView zoomScaleNormal="100" workbookViewId="0"/>
  </sheetViews>
  <sheetFormatPr defaultColWidth="0" defaultRowHeight="12.75" zeroHeight="1" x14ac:dyDescent="0.2"/>
  <cols>
    <col min="1" max="1" width="10.28515625" style="435" customWidth="1"/>
    <col min="2" max="2" width="46.7109375" style="435" customWidth="1"/>
    <col min="3" max="6" width="13.7109375" style="435" customWidth="1"/>
    <col min="7" max="7" width="9.140625" style="480" customWidth="1"/>
    <col min="8" max="9" width="0" style="435" hidden="1" customWidth="1"/>
    <col min="10" max="10" width="19.28515625" style="435" hidden="1" customWidth="1"/>
    <col min="11" max="16384" width="0" style="435" hidden="1"/>
  </cols>
  <sheetData>
    <row r="1" spans="1:7" ht="24.75" customHeight="1" thickBot="1" x14ac:dyDescent="0.35">
      <c r="A1" s="296" t="s">
        <v>309</v>
      </c>
      <c r="B1" s="296"/>
      <c r="C1" s="296"/>
      <c r="D1" s="296"/>
      <c r="E1" s="296"/>
      <c r="F1" s="296"/>
      <c r="G1" s="296"/>
    </row>
    <row r="2" spans="1:7" s="252" customFormat="1" ht="67.5" customHeight="1" x14ac:dyDescent="0.2">
      <c r="A2" s="436" t="s">
        <v>250</v>
      </c>
      <c r="B2" s="437" t="s">
        <v>32</v>
      </c>
      <c r="C2" s="438" t="s">
        <v>176</v>
      </c>
      <c r="D2" s="439" t="s">
        <v>96</v>
      </c>
      <c r="E2" s="439" t="s">
        <v>349</v>
      </c>
      <c r="F2" s="440" t="s">
        <v>366</v>
      </c>
      <c r="G2" s="441"/>
    </row>
    <row r="3" spans="1:7" s="252" customFormat="1" ht="15.75" customHeight="1" x14ac:dyDescent="0.2">
      <c r="A3" s="335" t="s">
        <v>241</v>
      </c>
      <c r="B3" s="387" t="s">
        <v>137</v>
      </c>
      <c r="C3" s="442">
        <f>SUM(C4,C6,C8,C10,C11,C14)</f>
        <v>5322</v>
      </c>
      <c r="D3" s="443">
        <f>SUM(D4,D6,D8,D10,D11,D14)</f>
        <v>11287</v>
      </c>
      <c r="E3" s="444">
        <f>SUM(E4,E6,E8,E10,E11,E14)</f>
        <v>2421</v>
      </c>
      <c r="F3" s="325">
        <f>SUM(F4,F6,F8,F10,F11,F14)</f>
        <v>228</v>
      </c>
      <c r="G3" s="445"/>
    </row>
    <row r="4" spans="1:7" s="252" customFormat="1" ht="15.75" customHeight="1" x14ac:dyDescent="0.2">
      <c r="A4" s="446" t="s">
        <v>178</v>
      </c>
      <c r="B4" s="392" t="s">
        <v>40</v>
      </c>
      <c r="C4" s="447">
        <v>332</v>
      </c>
      <c r="D4" s="448">
        <v>1506</v>
      </c>
      <c r="E4" s="449">
        <v>974</v>
      </c>
      <c r="F4" s="450">
        <v>51</v>
      </c>
      <c r="G4" s="451"/>
    </row>
    <row r="5" spans="1:7" s="294" customFormat="1" ht="15.75" customHeight="1" x14ac:dyDescent="0.2">
      <c r="A5" s="446" t="s">
        <v>141</v>
      </c>
      <c r="B5" s="392" t="s">
        <v>123</v>
      </c>
      <c r="C5" s="452">
        <v>0</v>
      </c>
      <c r="D5" s="453">
        <v>12</v>
      </c>
      <c r="E5" s="449">
        <v>0</v>
      </c>
      <c r="F5" s="450">
        <v>0</v>
      </c>
      <c r="G5" s="454"/>
    </row>
    <row r="6" spans="1:7" s="252" customFormat="1" ht="15.75" customHeight="1" x14ac:dyDescent="0.2">
      <c r="A6" s="446" t="s">
        <v>179</v>
      </c>
      <c r="B6" s="392" t="s">
        <v>2</v>
      </c>
      <c r="C6" s="447">
        <v>2956</v>
      </c>
      <c r="D6" s="448">
        <v>6618</v>
      </c>
      <c r="E6" s="449">
        <v>357</v>
      </c>
      <c r="F6" s="450">
        <v>113</v>
      </c>
      <c r="G6" s="451"/>
    </row>
    <row r="7" spans="1:7" s="294" customFormat="1" ht="15.75" customHeight="1" x14ac:dyDescent="0.2">
      <c r="A7" s="446" t="s">
        <v>186</v>
      </c>
      <c r="B7" s="392" t="s">
        <v>124</v>
      </c>
      <c r="C7" s="452">
        <v>1167</v>
      </c>
      <c r="D7" s="453">
        <v>2790</v>
      </c>
      <c r="E7" s="449">
        <v>66</v>
      </c>
      <c r="F7" s="450">
        <v>50</v>
      </c>
      <c r="G7" s="451"/>
    </row>
    <row r="8" spans="1:7" s="252" customFormat="1" ht="15.75" customHeight="1" x14ac:dyDescent="0.2">
      <c r="A8" s="446" t="s">
        <v>180</v>
      </c>
      <c r="B8" s="392" t="s">
        <v>3</v>
      </c>
      <c r="C8" s="447">
        <v>283</v>
      </c>
      <c r="D8" s="448">
        <v>1920</v>
      </c>
      <c r="E8" s="449">
        <v>406</v>
      </c>
      <c r="F8" s="450">
        <v>19</v>
      </c>
      <c r="G8" s="451"/>
    </row>
    <row r="9" spans="1:7" s="294" customFormat="1" ht="15.75" customHeight="1" x14ac:dyDescent="0.2">
      <c r="A9" s="446" t="s">
        <v>190</v>
      </c>
      <c r="B9" s="392" t="s">
        <v>125</v>
      </c>
      <c r="C9" s="447">
        <v>112</v>
      </c>
      <c r="D9" s="448">
        <v>558</v>
      </c>
      <c r="E9" s="449">
        <v>39</v>
      </c>
      <c r="F9" s="450">
        <v>5</v>
      </c>
      <c r="G9" s="451"/>
    </row>
    <row r="10" spans="1:7" s="252" customFormat="1" ht="15.75" customHeight="1" x14ac:dyDescent="0.2">
      <c r="A10" s="446" t="s">
        <v>181</v>
      </c>
      <c r="B10" s="392" t="s">
        <v>4</v>
      </c>
      <c r="C10" s="447">
        <v>225</v>
      </c>
      <c r="D10" s="448">
        <v>296</v>
      </c>
      <c r="E10" s="449">
        <v>234</v>
      </c>
      <c r="F10" s="450">
        <v>0</v>
      </c>
      <c r="G10" s="451"/>
    </row>
    <row r="11" spans="1:7" s="252" customFormat="1" ht="15.75" customHeight="1" x14ac:dyDescent="0.2">
      <c r="A11" s="446" t="s">
        <v>182</v>
      </c>
      <c r="B11" s="392" t="s">
        <v>35</v>
      </c>
      <c r="C11" s="447">
        <v>1526</v>
      </c>
      <c r="D11" s="448">
        <v>932</v>
      </c>
      <c r="E11" s="449">
        <v>450</v>
      </c>
      <c r="F11" s="450">
        <v>45</v>
      </c>
      <c r="G11" s="451"/>
    </row>
    <row r="12" spans="1:7" s="294" customFormat="1" ht="15.75" customHeight="1" x14ac:dyDescent="0.2">
      <c r="A12" s="446" t="s">
        <v>197</v>
      </c>
      <c r="B12" s="392" t="s">
        <v>415</v>
      </c>
      <c r="C12" s="452">
        <v>668</v>
      </c>
      <c r="D12" s="453">
        <v>284</v>
      </c>
      <c r="E12" s="449">
        <v>169</v>
      </c>
      <c r="F12" s="450">
        <v>5</v>
      </c>
      <c r="G12" s="451"/>
    </row>
    <row r="13" spans="1:7" s="294" customFormat="1" ht="15.75" customHeight="1" x14ac:dyDescent="0.2">
      <c r="A13" s="446" t="s">
        <v>198</v>
      </c>
      <c r="B13" s="392" t="s">
        <v>42</v>
      </c>
      <c r="C13" s="452">
        <v>4</v>
      </c>
      <c r="D13" s="453">
        <v>48</v>
      </c>
      <c r="E13" s="449">
        <v>48</v>
      </c>
      <c r="F13" s="450">
        <v>0</v>
      </c>
      <c r="G13" s="451"/>
    </row>
    <row r="14" spans="1:7" s="252" customFormat="1" ht="15.75" customHeight="1" x14ac:dyDescent="0.2">
      <c r="A14" s="455" t="s">
        <v>203</v>
      </c>
      <c r="B14" s="392" t="s">
        <v>121</v>
      </c>
      <c r="C14" s="456">
        <v>0</v>
      </c>
      <c r="D14" s="448">
        <v>15</v>
      </c>
      <c r="E14" s="449">
        <v>0</v>
      </c>
      <c r="F14" s="450">
        <v>0</v>
      </c>
      <c r="G14" s="451"/>
    </row>
    <row r="15" spans="1:7" s="252" customFormat="1" ht="15.75" customHeight="1" x14ac:dyDescent="0.2">
      <c r="A15" s="457" t="s">
        <v>232</v>
      </c>
      <c r="B15" s="400" t="s">
        <v>135</v>
      </c>
      <c r="C15" s="458">
        <f>SUM(C16,C20:C23)</f>
        <v>1390</v>
      </c>
      <c r="D15" s="444">
        <f>SUM(D16,D20:D23)</f>
        <v>692</v>
      </c>
      <c r="E15" s="444">
        <f>SUM(E16,E20:E23)</f>
        <v>198</v>
      </c>
      <c r="F15" s="325">
        <f>SUM(F16,F20:F23)</f>
        <v>120</v>
      </c>
      <c r="G15" s="441"/>
    </row>
    <row r="16" spans="1:7" s="252" customFormat="1" ht="15.75" customHeight="1" x14ac:dyDescent="0.2">
      <c r="A16" s="446" t="s">
        <v>72</v>
      </c>
      <c r="B16" s="459" t="s">
        <v>33</v>
      </c>
      <c r="C16" s="447">
        <v>81</v>
      </c>
      <c r="D16" s="448">
        <v>364</v>
      </c>
      <c r="E16" s="449">
        <v>58</v>
      </c>
      <c r="F16" s="450">
        <v>55</v>
      </c>
      <c r="G16" s="451"/>
    </row>
    <row r="17" spans="1:7" s="294" customFormat="1" ht="15.75" customHeight="1" x14ac:dyDescent="0.2">
      <c r="A17" s="446" t="s">
        <v>204</v>
      </c>
      <c r="B17" s="392" t="s">
        <v>131</v>
      </c>
      <c r="C17" s="452">
        <v>46</v>
      </c>
      <c r="D17" s="453">
        <v>252</v>
      </c>
      <c r="E17" s="449">
        <v>22</v>
      </c>
      <c r="F17" s="450">
        <v>42</v>
      </c>
      <c r="G17" s="460"/>
    </row>
    <row r="18" spans="1:7" s="340" customFormat="1" ht="15.75" customHeight="1" x14ac:dyDescent="0.2">
      <c r="A18" s="446" t="s">
        <v>205</v>
      </c>
      <c r="B18" s="392" t="s">
        <v>133</v>
      </c>
      <c r="C18" s="452">
        <v>1</v>
      </c>
      <c r="D18" s="453">
        <v>6</v>
      </c>
      <c r="E18" s="449">
        <v>18</v>
      </c>
      <c r="F18" s="450">
        <v>0</v>
      </c>
      <c r="G18" s="461"/>
    </row>
    <row r="19" spans="1:7" s="294" customFormat="1" ht="15.75" customHeight="1" x14ac:dyDescent="0.2">
      <c r="A19" s="446" t="s">
        <v>206</v>
      </c>
      <c r="B19" s="392" t="s">
        <v>132</v>
      </c>
      <c r="C19" s="452">
        <v>33</v>
      </c>
      <c r="D19" s="453">
        <v>102</v>
      </c>
      <c r="E19" s="449">
        <v>12</v>
      </c>
      <c r="F19" s="450">
        <v>13</v>
      </c>
      <c r="G19" s="461"/>
    </row>
    <row r="20" spans="1:7" s="252" customFormat="1" ht="15.75" customHeight="1" x14ac:dyDescent="0.2">
      <c r="A20" s="446" t="s">
        <v>151</v>
      </c>
      <c r="B20" s="392" t="s">
        <v>11</v>
      </c>
      <c r="C20" s="447">
        <v>45</v>
      </c>
      <c r="D20" s="448">
        <v>104</v>
      </c>
      <c r="E20" s="449">
        <v>60</v>
      </c>
      <c r="F20" s="450">
        <v>11</v>
      </c>
      <c r="G20" s="451"/>
    </row>
    <row r="21" spans="1:7" s="252" customFormat="1" ht="15.75" customHeight="1" x14ac:dyDescent="0.2">
      <c r="A21" s="446" t="s">
        <v>152</v>
      </c>
      <c r="B21" s="392" t="s">
        <v>13</v>
      </c>
      <c r="C21" s="447">
        <v>1262</v>
      </c>
      <c r="D21" s="448">
        <v>154</v>
      </c>
      <c r="E21" s="449">
        <v>61</v>
      </c>
      <c r="F21" s="450">
        <v>51</v>
      </c>
      <c r="G21" s="451"/>
    </row>
    <row r="22" spans="1:7" s="252" customFormat="1" ht="15.75" customHeight="1" x14ac:dyDescent="0.2">
      <c r="A22" s="446" t="s">
        <v>153</v>
      </c>
      <c r="B22" s="392" t="s">
        <v>122</v>
      </c>
      <c r="C22" s="447">
        <v>2</v>
      </c>
      <c r="D22" s="448">
        <v>27</v>
      </c>
      <c r="E22" s="449">
        <v>16</v>
      </c>
      <c r="F22" s="450">
        <v>3</v>
      </c>
      <c r="G22" s="451"/>
    </row>
    <row r="23" spans="1:7" s="252" customFormat="1" ht="15.75" customHeight="1" x14ac:dyDescent="0.2">
      <c r="A23" s="446" t="s">
        <v>218</v>
      </c>
      <c r="B23" s="392" t="s">
        <v>114</v>
      </c>
      <c r="C23" s="447">
        <v>0</v>
      </c>
      <c r="D23" s="448">
        <v>43</v>
      </c>
      <c r="E23" s="449">
        <v>3</v>
      </c>
      <c r="F23" s="450">
        <v>0</v>
      </c>
      <c r="G23" s="451"/>
    </row>
    <row r="24" spans="1:7" s="252" customFormat="1" ht="15.75" customHeight="1" x14ac:dyDescent="0.2">
      <c r="A24" s="320" t="s">
        <v>170</v>
      </c>
      <c r="B24" s="403" t="s">
        <v>332</v>
      </c>
      <c r="C24" s="462">
        <f>SUM(C25:C27)</f>
        <v>12569</v>
      </c>
      <c r="D24" s="463">
        <f>SUM(D25:D27)</f>
        <v>5239</v>
      </c>
      <c r="E24" s="464">
        <f>SUM(E25:E27)</f>
        <v>2720</v>
      </c>
      <c r="F24" s="465">
        <f>SUM(F25:F27)</f>
        <v>3199</v>
      </c>
      <c r="G24" s="451"/>
    </row>
    <row r="25" spans="1:7" s="252" customFormat="1" ht="15.75" customHeight="1" x14ac:dyDescent="0.2">
      <c r="A25" s="330" t="s">
        <v>219</v>
      </c>
      <c r="B25" s="392" t="s">
        <v>119</v>
      </c>
      <c r="C25" s="447">
        <v>1875</v>
      </c>
      <c r="D25" s="448">
        <v>1622</v>
      </c>
      <c r="E25" s="449">
        <v>92</v>
      </c>
      <c r="F25" s="450">
        <v>20</v>
      </c>
      <c r="G25" s="451"/>
    </row>
    <row r="26" spans="1:7" s="252" customFormat="1" ht="15.75" customHeight="1" x14ac:dyDescent="0.2">
      <c r="A26" s="255" t="s">
        <v>220</v>
      </c>
      <c r="B26" s="466" t="s">
        <v>36</v>
      </c>
      <c r="C26" s="467">
        <v>1392</v>
      </c>
      <c r="D26" s="468">
        <v>3494</v>
      </c>
      <c r="E26" s="469">
        <v>623</v>
      </c>
      <c r="F26" s="470">
        <v>86</v>
      </c>
      <c r="G26" s="451"/>
    </row>
    <row r="27" spans="1:7" s="252" customFormat="1" ht="15.75" customHeight="1" x14ac:dyDescent="0.2">
      <c r="A27" s="255" t="s">
        <v>221</v>
      </c>
      <c r="B27" s="466" t="s">
        <v>37</v>
      </c>
      <c r="C27" s="452">
        <v>9302</v>
      </c>
      <c r="D27" s="453">
        <v>123</v>
      </c>
      <c r="E27" s="471">
        <v>2005</v>
      </c>
      <c r="F27" s="472">
        <v>3093</v>
      </c>
      <c r="G27" s="451"/>
    </row>
    <row r="28" spans="1:7" s="252" customFormat="1" ht="15.75" customHeight="1" x14ac:dyDescent="0.2">
      <c r="A28" s="320" t="s">
        <v>290</v>
      </c>
      <c r="B28" s="403" t="s">
        <v>281</v>
      </c>
      <c r="C28" s="9">
        <v>0</v>
      </c>
      <c r="D28" s="2">
        <v>0</v>
      </c>
      <c r="E28" s="473">
        <v>0</v>
      </c>
      <c r="F28" s="474">
        <v>0</v>
      </c>
      <c r="G28" s="451"/>
    </row>
    <row r="29" spans="1:7" s="252" customFormat="1" ht="15.75" customHeight="1" thickBot="1" x14ac:dyDescent="0.25">
      <c r="A29" s="408" t="s">
        <v>120</v>
      </c>
      <c r="B29" s="409" t="s">
        <v>142</v>
      </c>
      <c r="C29" s="475">
        <f>SUM(C3,C15,C24,C28)</f>
        <v>19281</v>
      </c>
      <c r="D29" s="475">
        <f>SUM(D3,D15,D24,D28)</f>
        <v>17218</v>
      </c>
      <c r="E29" s="476">
        <f>SUM(E3,E15,E24,E28)</f>
        <v>5339</v>
      </c>
      <c r="F29" s="477">
        <f>SUM(F3,F15,F24,F28)</f>
        <v>3547</v>
      </c>
      <c r="G29" s="441"/>
    </row>
    <row r="30" spans="1:7" s="252" customFormat="1" ht="12" x14ac:dyDescent="0.2">
      <c r="B30" s="478"/>
      <c r="C30" s="479"/>
      <c r="D30" s="479"/>
      <c r="E30" s="479"/>
      <c r="F30" s="479"/>
      <c r="G30" s="441"/>
    </row>
    <row r="31" spans="1:7" ht="3.6" customHeight="1" x14ac:dyDescent="0.2"/>
    <row r="32" spans="1:7" ht="12.6" hidden="1" customHeight="1" x14ac:dyDescent="0.2"/>
    <row r="33" ht="11.45" hidden="1" customHeight="1" x14ac:dyDescent="0.2"/>
    <row r="34" ht="12.6" hidden="1" customHeight="1" x14ac:dyDescent="0.2"/>
    <row r="35" ht="12.6" hidden="1" customHeight="1" x14ac:dyDescent="0.2"/>
    <row r="36" ht="12.6" hidden="1" customHeight="1" x14ac:dyDescent="0.2"/>
    <row r="37" ht="12.6" hidden="1" customHeight="1" x14ac:dyDescent="0.2"/>
    <row r="38" ht="12.6" hidden="1" customHeight="1" x14ac:dyDescent="0.2"/>
    <row r="39" ht="12.6" hidden="1" customHeight="1" x14ac:dyDescent="0.2"/>
    <row r="40" ht="12.6" hidden="1" customHeight="1" x14ac:dyDescent="0.2"/>
    <row r="41" ht="12.6" hidden="1" customHeight="1" x14ac:dyDescent="0.2"/>
    <row r="42" ht="12.6" hidden="1" customHeight="1" x14ac:dyDescent="0.2"/>
    <row r="43" ht="12.6" hidden="1" customHeight="1" x14ac:dyDescent="0.2"/>
    <row r="44" ht="12.6" hidden="1" customHeight="1" x14ac:dyDescent="0.2"/>
    <row r="45" ht="12.6" hidden="1" customHeight="1" x14ac:dyDescent="0.2"/>
    <row r="46" ht="12.6" hidden="1" customHeight="1" x14ac:dyDescent="0.2"/>
    <row r="47" ht="12.6" hidden="1" customHeight="1" x14ac:dyDescent="0.2"/>
    <row r="48" ht="12.6" hidden="1" customHeight="1" x14ac:dyDescent="0.2"/>
    <row r="49" ht="12.6" hidden="1" customHeight="1" x14ac:dyDescent="0.2"/>
  </sheetData>
  <sheetProtection algorithmName="SHA-512" hashValue="blYOU62sfak81JV1fZXvUlxYsX4AdeajlBBEK761BlWi7Ts7CFAtnulnNy++Xy+uh+4Wzh9M5y6As7mtbcvIMg==" saltValue="A/ZHZxU9ArNAFjM2M0aRyQ==" spinCount="100000" sheet="1" objects="1" scenarios="1"/>
  <phoneticPr fontId="0" type="noConversion"/>
  <conditionalFormatting sqref="C4:F14 C16:F23 C25:F28">
    <cfRule type="cellIs" dxfId="59" priority="1" stopIfTrue="1" operator="lessThan">
      <formula>-1</formula>
    </cfRule>
  </conditionalFormatting>
  <conditionalFormatting sqref="C5:F5">
    <cfRule type="expression" dxfId="58" priority="2" stopIfTrue="1">
      <formula>IF(AND(C$5&gt;C$4),SUM(C$4-C$5)&lt;-0.1)</formula>
    </cfRule>
  </conditionalFormatting>
  <conditionalFormatting sqref="C7:F7">
    <cfRule type="expression" dxfId="57" priority="3" stopIfTrue="1">
      <formula>IF(AND(C$7&gt;C$6),SUM(C$6-C$7)&lt;-0.1)</formula>
    </cfRule>
  </conditionalFormatting>
  <conditionalFormatting sqref="C9:F9">
    <cfRule type="expression" dxfId="56" priority="4" stopIfTrue="1">
      <formula>IF(AND(C$9&gt;C$8),SUM(C$8-C$9)&lt;-0.1)</formula>
    </cfRule>
  </conditionalFormatting>
  <conditionalFormatting sqref="C12:F13">
    <cfRule type="expression" dxfId="55" priority="5" stopIfTrue="1">
      <formula>IF(AND(SUM(C$12:C$13)&gt;C$11),SUM(C$11-C$12-C$13)&lt;-0.1)</formula>
    </cfRule>
  </conditionalFormatting>
  <conditionalFormatting sqref="C17:F19">
    <cfRule type="expression" dxfId="54" priority="6" stopIfTrue="1">
      <formula>IF(AND(SUM(C$17:C$19)&gt;C$16),SUM(C$16-C$17-C$18-C$19)&lt;-0.1)</formula>
    </cfRule>
  </conditionalFormatting>
  <dataValidations count="1">
    <dataValidation type="decimal" allowBlank="1" showErrorMessage="1" error="Endast tal får anges!" sqref="C3:F29" xr:uid="{00000000-0002-0000-0400-000000000000}">
      <formula1>-99999</formula1>
      <formula2>999999</formula2>
    </dataValidation>
  </dataValidations>
  <pageMargins left="0.68" right="0.49" top="0.75" bottom="0.62" header="0.32" footer="0.5"/>
  <pageSetup paperSize="9" scale="72" orientation="landscape" r:id="rId1"/>
  <headerFooter alignWithMargins="0">
    <oddHeader>&amp;L&amp;9Statistiska centralbyrån
Offentlig ekonomi
701 89 Örebro&amp;R&amp;D</oddHeader>
    <oddFooter>&amp;R&amp;P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Blad8"/>
  <dimension ref="A1:K34"/>
  <sheetViews>
    <sheetView zoomScaleNormal="100" workbookViewId="0"/>
  </sheetViews>
  <sheetFormatPr defaultColWidth="0" defaultRowHeight="12.75" zeroHeight="1" x14ac:dyDescent="0.2"/>
  <cols>
    <col min="1" max="1" width="13.85546875" style="435" customWidth="1"/>
    <col min="2" max="2" width="49.42578125" style="435" customWidth="1"/>
    <col min="3" max="3" width="11.7109375" style="435" customWidth="1"/>
    <col min="4" max="5" width="12.7109375" style="435" customWidth="1"/>
    <col min="6" max="6" width="11.7109375" style="435" customWidth="1"/>
    <col min="7" max="7" width="15.28515625" style="435" customWidth="1"/>
    <col min="8" max="8" width="14.5703125" style="435" customWidth="1"/>
    <col min="9" max="9" width="27" style="435" hidden="1" customWidth="1"/>
    <col min="10" max="11" width="0" style="435" hidden="1" customWidth="1"/>
    <col min="12" max="16384" width="27" style="435" hidden="1"/>
  </cols>
  <sheetData>
    <row r="1" spans="1:10" ht="24" customHeight="1" thickBot="1" x14ac:dyDescent="0.35">
      <c r="A1" s="296" t="s">
        <v>310</v>
      </c>
      <c r="B1" s="296"/>
      <c r="C1" s="296"/>
      <c r="D1" s="296"/>
      <c r="E1" s="296"/>
      <c r="F1" s="296"/>
      <c r="G1" s="296"/>
      <c r="H1" s="296"/>
      <c r="I1" s="296"/>
    </row>
    <row r="2" spans="1:10" s="252" customFormat="1" ht="28.5" customHeight="1" x14ac:dyDescent="0.2">
      <c r="A2" s="859" t="s">
        <v>296</v>
      </c>
      <c r="B2" s="481" t="s">
        <v>32</v>
      </c>
      <c r="C2" s="482" t="s">
        <v>222</v>
      </c>
      <c r="D2" s="483" t="s">
        <v>402</v>
      </c>
      <c r="E2" s="484"/>
      <c r="F2" s="484"/>
      <c r="G2" s="485" t="s">
        <v>499</v>
      </c>
      <c r="H2" s="486"/>
    </row>
    <row r="3" spans="1:10" s="252" customFormat="1" ht="55.5" customHeight="1" x14ac:dyDescent="0.2">
      <c r="A3" s="861"/>
      <c r="B3" s="487"/>
      <c r="C3" s="488" t="s">
        <v>274</v>
      </c>
      <c r="D3" s="488" t="s">
        <v>255</v>
      </c>
      <c r="E3" s="489" t="s">
        <v>334</v>
      </c>
      <c r="F3" s="490" t="s">
        <v>401</v>
      </c>
      <c r="G3" s="491" t="s">
        <v>505</v>
      </c>
      <c r="H3" s="492" t="s">
        <v>506</v>
      </c>
    </row>
    <row r="4" spans="1:10" s="252" customFormat="1" ht="15" customHeight="1" x14ac:dyDescent="0.2">
      <c r="A4" s="493" t="s">
        <v>231</v>
      </c>
      <c r="B4" s="494" t="s">
        <v>137</v>
      </c>
      <c r="C4" s="495">
        <f t="shared" ref="C4:H4" si="0">SUM(C5,C7,C9,C11,C12)</f>
        <v>15598</v>
      </c>
      <c r="D4" s="495">
        <f t="shared" si="0"/>
        <v>10574</v>
      </c>
      <c r="E4" s="443">
        <f t="shared" si="0"/>
        <v>2638</v>
      </c>
      <c r="F4" s="496">
        <f t="shared" si="0"/>
        <v>2315</v>
      </c>
      <c r="G4" s="496">
        <f t="shared" si="0"/>
        <v>46</v>
      </c>
      <c r="H4" s="497">
        <f t="shared" si="0"/>
        <v>412</v>
      </c>
    </row>
    <row r="5" spans="1:10" s="252" customFormat="1" ht="15" customHeight="1" x14ac:dyDescent="0.2">
      <c r="A5" s="330" t="s">
        <v>178</v>
      </c>
      <c r="B5" s="498" t="s">
        <v>40</v>
      </c>
      <c r="C5" s="447">
        <v>854</v>
      </c>
      <c r="D5" s="447">
        <v>661</v>
      </c>
      <c r="E5" s="447">
        <v>67</v>
      </c>
      <c r="F5" s="448">
        <v>127</v>
      </c>
      <c r="G5" s="499">
        <v>6</v>
      </c>
      <c r="H5" s="448">
        <v>57</v>
      </c>
    </row>
    <row r="6" spans="1:10" s="294" customFormat="1" ht="15" customHeight="1" x14ac:dyDescent="0.2">
      <c r="A6" s="330" t="s">
        <v>141</v>
      </c>
      <c r="B6" s="498" t="s">
        <v>123</v>
      </c>
      <c r="C6" s="447">
        <v>0</v>
      </c>
      <c r="D6" s="447">
        <v>0</v>
      </c>
      <c r="E6" s="447">
        <v>0</v>
      </c>
      <c r="F6" s="447">
        <v>0</v>
      </c>
      <c r="G6" s="447">
        <v>0</v>
      </c>
      <c r="H6" s="448">
        <v>0</v>
      </c>
      <c r="J6" s="294" t="str">
        <f t="shared" ref="J6:J14" si="1">IF(SUM(D6:F6)&gt;C6,"därav-kolumnerna D-F större totalkolumn C","")</f>
        <v/>
      </c>
    </row>
    <row r="7" spans="1:10" s="252" customFormat="1" ht="15" customHeight="1" x14ac:dyDescent="0.2">
      <c r="A7" s="330" t="s">
        <v>179</v>
      </c>
      <c r="B7" s="500" t="s">
        <v>2</v>
      </c>
      <c r="C7" s="447">
        <v>11969</v>
      </c>
      <c r="D7" s="447">
        <v>8318</v>
      </c>
      <c r="E7" s="447">
        <v>2250</v>
      </c>
      <c r="F7" s="448">
        <v>1368</v>
      </c>
      <c r="G7" s="499">
        <v>35</v>
      </c>
      <c r="H7" s="448">
        <v>315</v>
      </c>
      <c r="J7" s="252" t="str">
        <f t="shared" si="1"/>
        <v/>
      </c>
    </row>
    <row r="8" spans="1:10" s="294" customFormat="1" ht="15" customHeight="1" x14ac:dyDescent="0.2">
      <c r="A8" s="330" t="s">
        <v>186</v>
      </c>
      <c r="B8" s="500" t="s">
        <v>124</v>
      </c>
      <c r="C8" s="447">
        <v>2167</v>
      </c>
      <c r="D8" s="447">
        <v>1763</v>
      </c>
      <c r="E8" s="447">
        <v>293</v>
      </c>
      <c r="F8" s="447">
        <v>107</v>
      </c>
      <c r="G8" s="447">
        <v>3</v>
      </c>
      <c r="H8" s="448">
        <v>0</v>
      </c>
      <c r="J8" s="294" t="str">
        <f t="shared" si="1"/>
        <v/>
      </c>
    </row>
    <row r="9" spans="1:10" s="252" customFormat="1" ht="15" customHeight="1" x14ac:dyDescent="0.2">
      <c r="A9" s="330" t="s">
        <v>180</v>
      </c>
      <c r="B9" s="500" t="s">
        <v>3</v>
      </c>
      <c r="C9" s="447">
        <v>1335</v>
      </c>
      <c r="D9" s="447">
        <v>1172</v>
      </c>
      <c r="E9" s="447">
        <v>22</v>
      </c>
      <c r="F9" s="448">
        <v>136</v>
      </c>
      <c r="G9" s="499">
        <v>3</v>
      </c>
      <c r="H9" s="448">
        <v>31</v>
      </c>
      <c r="J9" s="252" t="str">
        <f t="shared" si="1"/>
        <v/>
      </c>
    </row>
    <row r="10" spans="1:10" s="294" customFormat="1" ht="15" customHeight="1" x14ac:dyDescent="0.2">
      <c r="A10" s="330" t="s">
        <v>190</v>
      </c>
      <c r="B10" s="500" t="s">
        <v>422</v>
      </c>
      <c r="C10" s="447">
        <v>644</v>
      </c>
      <c r="D10" s="447">
        <v>615</v>
      </c>
      <c r="E10" s="447">
        <v>0</v>
      </c>
      <c r="F10" s="447">
        <v>24</v>
      </c>
      <c r="G10" s="447">
        <v>0</v>
      </c>
      <c r="H10" s="448">
        <v>0</v>
      </c>
      <c r="J10" s="294" t="str">
        <f t="shared" si="1"/>
        <v/>
      </c>
    </row>
    <row r="11" spans="1:10" s="252" customFormat="1" ht="15" customHeight="1" x14ac:dyDescent="0.2">
      <c r="A11" s="330" t="s">
        <v>181</v>
      </c>
      <c r="B11" s="498" t="s">
        <v>4</v>
      </c>
      <c r="C11" s="447">
        <v>189</v>
      </c>
      <c r="D11" s="447">
        <v>56</v>
      </c>
      <c r="E11" s="447">
        <v>108</v>
      </c>
      <c r="F11" s="448">
        <v>14</v>
      </c>
      <c r="G11" s="499">
        <v>1</v>
      </c>
      <c r="H11" s="448">
        <v>0</v>
      </c>
      <c r="J11" s="252" t="str">
        <f t="shared" si="1"/>
        <v/>
      </c>
    </row>
    <row r="12" spans="1:10" s="252" customFormat="1" ht="15" customHeight="1" x14ac:dyDescent="0.2">
      <c r="A12" s="330" t="s">
        <v>182</v>
      </c>
      <c r="B12" s="500" t="s">
        <v>35</v>
      </c>
      <c r="C12" s="447">
        <v>1251</v>
      </c>
      <c r="D12" s="447">
        <v>367</v>
      </c>
      <c r="E12" s="447">
        <v>191</v>
      </c>
      <c r="F12" s="448">
        <v>670</v>
      </c>
      <c r="G12" s="499">
        <v>1</v>
      </c>
      <c r="H12" s="448">
        <v>9</v>
      </c>
      <c r="J12" s="252" t="str">
        <f t="shared" si="1"/>
        <v/>
      </c>
    </row>
    <row r="13" spans="1:10" s="294" customFormat="1" ht="15" customHeight="1" x14ac:dyDescent="0.2">
      <c r="A13" s="330" t="s">
        <v>197</v>
      </c>
      <c r="B13" s="392" t="s">
        <v>415</v>
      </c>
      <c r="C13" s="447">
        <v>354</v>
      </c>
      <c r="D13" s="447">
        <v>116</v>
      </c>
      <c r="E13" s="447">
        <v>49</v>
      </c>
      <c r="F13" s="447">
        <v>188</v>
      </c>
      <c r="G13" s="447">
        <v>0</v>
      </c>
      <c r="H13" s="448">
        <v>0</v>
      </c>
      <c r="J13" s="294" t="str">
        <f t="shared" si="1"/>
        <v/>
      </c>
    </row>
    <row r="14" spans="1:10" s="294" customFormat="1" ht="15" customHeight="1" x14ac:dyDescent="0.2">
      <c r="A14" s="330" t="s">
        <v>198</v>
      </c>
      <c r="B14" s="498" t="s">
        <v>42</v>
      </c>
      <c r="C14" s="452">
        <v>13</v>
      </c>
      <c r="D14" s="452">
        <v>0</v>
      </c>
      <c r="E14" s="453">
        <v>0</v>
      </c>
      <c r="F14" s="501">
        <v>13</v>
      </c>
      <c r="G14" s="501">
        <v>0</v>
      </c>
      <c r="H14" s="449">
        <v>0</v>
      </c>
      <c r="J14" s="294" t="str">
        <f t="shared" si="1"/>
        <v/>
      </c>
    </row>
    <row r="15" spans="1:10" s="252" customFormat="1" ht="15" customHeight="1" x14ac:dyDescent="0.2">
      <c r="A15" s="330" t="s">
        <v>232</v>
      </c>
      <c r="B15" s="502" t="s">
        <v>135</v>
      </c>
      <c r="C15" s="503">
        <f t="shared" ref="C15:H15" si="2">SUM(C16:C19)</f>
        <v>3372</v>
      </c>
      <c r="D15" s="503">
        <f t="shared" si="2"/>
        <v>2675</v>
      </c>
      <c r="E15" s="444">
        <f t="shared" si="2"/>
        <v>4</v>
      </c>
      <c r="F15" s="504">
        <f t="shared" si="2"/>
        <v>676</v>
      </c>
      <c r="G15" s="504">
        <f t="shared" si="2"/>
        <v>13</v>
      </c>
      <c r="H15" s="444">
        <f t="shared" si="2"/>
        <v>0</v>
      </c>
    </row>
    <row r="16" spans="1:10" s="252" customFormat="1" ht="15" customHeight="1" x14ac:dyDescent="0.2">
      <c r="A16" s="330" t="s">
        <v>72</v>
      </c>
      <c r="B16" s="500" t="s">
        <v>33</v>
      </c>
      <c r="C16" s="447">
        <v>299</v>
      </c>
      <c r="D16" s="447">
        <v>241</v>
      </c>
      <c r="E16" s="448">
        <v>1</v>
      </c>
      <c r="F16" s="499">
        <v>57</v>
      </c>
      <c r="G16" s="499">
        <v>0</v>
      </c>
      <c r="H16" s="448">
        <v>0</v>
      </c>
      <c r="J16" s="252" t="str">
        <f>IF(SUM(D16:F16)&gt;C16,"därav-kolumnerna D-F större totalkolumn C","")</f>
        <v/>
      </c>
    </row>
    <row r="17" spans="1:10" s="252" customFormat="1" ht="15" customHeight="1" x14ac:dyDescent="0.2">
      <c r="A17" s="330" t="s">
        <v>151</v>
      </c>
      <c r="B17" s="498" t="s">
        <v>11</v>
      </c>
      <c r="C17" s="447">
        <v>151</v>
      </c>
      <c r="D17" s="447">
        <v>119</v>
      </c>
      <c r="E17" s="448">
        <v>0</v>
      </c>
      <c r="F17" s="499">
        <v>31</v>
      </c>
      <c r="G17" s="499">
        <v>0</v>
      </c>
      <c r="H17" s="448">
        <v>0</v>
      </c>
      <c r="J17" s="252" t="str">
        <f>IF(SUM(D17:F17)&gt;C17,"därav-kolumnerna D-F större totalkolumn C","")</f>
        <v/>
      </c>
    </row>
    <row r="18" spans="1:10" s="252" customFormat="1" ht="15" customHeight="1" x14ac:dyDescent="0.2">
      <c r="A18" s="330" t="s">
        <v>152</v>
      </c>
      <c r="B18" s="500" t="s">
        <v>13</v>
      </c>
      <c r="C18" s="447">
        <v>2903</v>
      </c>
      <c r="D18" s="447">
        <v>2303</v>
      </c>
      <c r="E18" s="448">
        <v>3</v>
      </c>
      <c r="F18" s="499">
        <v>583</v>
      </c>
      <c r="G18" s="499">
        <v>13</v>
      </c>
      <c r="H18" s="448">
        <v>0</v>
      </c>
      <c r="J18" s="252" t="str">
        <f>IF(SUM(D18:F18)&gt;C18,"därav-kolumnerna D-F större totalkolumn C","")</f>
        <v/>
      </c>
    </row>
    <row r="19" spans="1:10" s="252" customFormat="1" ht="15" customHeight="1" x14ac:dyDescent="0.2">
      <c r="A19" s="330" t="s">
        <v>153</v>
      </c>
      <c r="B19" s="498" t="s">
        <v>122</v>
      </c>
      <c r="C19" s="447">
        <v>19</v>
      </c>
      <c r="D19" s="447">
        <v>12</v>
      </c>
      <c r="E19" s="448">
        <v>0</v>
      </c>
      <c r="F19" s="499">
        <v>5</v>
      </c>
      <c r="G19" s="499">
        <v>0</v>
      </c>
      <c r="H19" s="448">
        <v>0</v>
      </c>
    </row>
    <row r="20" spans="1:10" s="252" customFormat="1" ht="15" customHeight="1" x14ac:dyDescent="0.2">
      <c r="A20" s="330" t="s">
        <v>170</v>
      </c>
      <c r="B20" s="505" t="s">
        <v>333</v>
      </c>
      <c r="C20" s="503">
        <f>SUM(C21:C23)</f>
        <v>7591</v>
      </c>
      <c r="D20" s="503">
        <f t="shared" ref="D20:H20" si="3">SUM(D21:D23)</f>
        <v>4606</v>
      </c>
      <c r="E20" s="503">
        <f t="shared" si="3"/>
        <v>1526</v>
      </c>
      <c r="F20" s="503">
        <f t="shared" si="3"/>
        <v>1358</v>
      </c>
      <c r="G20" s="503">
        <f t="shared" si="3"/>
        <v>219</v>
      </c>
      <c r="H20" s="444">
        <f t="shared" si="3"/>
        <v>24</v>
      </c>
    </row>
    <row r="21" spans="1:10" s="252" customFormat="1" ht="15" customHeight="1" x14ac:dyDescent="0.2">
      <c r="A21" s="330" t="s">
        <v>219</v>
      </c>
      <c r="B21" s="506" t="s">
        <v>119</v>
      </c>
      <c r="C21" s="447">
        <v>1988</v>
      </c>
      <c r="D21" s="447">
        <v>654</v>
      </c>
      <c r="E21" s="448">
        <v>1267</v>
      </c>
      <c r="F21" s="499">
        <v>50</v>
      </c>
      <c r="G21" s="499">
        <v>0</v>
      </c>
      <c r="H21" s="448">
        <v>15</v>
      </c>
      <c r="J21" s="252" t="str">
        <f>IF(SUM(D21:F21)&gt;C21,"därav-kolumnerna D-F större totalkolumn C","")</f>
        <v/>
      </c>
    </row>
    <row r="22" spans="1:10" s="252" customFormat="1" ht="15" customHeight="1" x14ac:dyDescent="0.2">
      <c r="A22" s="330" t="s">
        <v>220</v>
      </c>
      <c r="B22" s="506" t="s">
        <v>36</v>
      </c>
      <c r="C22" s="447">
        <v>2332</v>
      </c>
      <c r="D22" s="447">
        <v>921</v>
      </c>
      <c r="E22" s="448">
        <v>233</v>
      </c>
      <c r="F22" s="499">
        <v>1094</v>
      </c>
      <c r="G22" s="499">
        <v>219</v>
      </c>
      <c r="H22" s="448">
        <v>5</v>
      </c>
      <c r="J22" s="252" t="str">
        <f>IF(SUM(D22:F22)&gt;C22,"därav-kolumnerna D-F större totalkolumn C","")</f>
        <v/>
      </c>
    </row>
    <row r="23" spans="1:10" s="252" customFormat="1" ht="15" customHeight="1" x14ac:dyDescent="0.2">
      <c r="A23" s="330" t="s">
        <v>221</v>
      </c>
      <c r="B23" s="506" t="s">
        <v>37</v>
      </c>
      <c r="C23" s="467">
        <v>3271</v>
      </c>
      <c r="D23" s="467">
        <v>3031</v>
      </c>
      <c r="E23" s="468">
        <v>26</v>
      </c>
      <c r="F23" s="507">
        <v>214</v>
      </c>
      <c r="G23" s="507">
        <v>0</v>
      </c>
      <c r="H23" s="448">
        <v>4</v>
      </c>
      <c r="I23" s="252" t="str">
        <f>IF((C23/C24)&gt;=0.3,"Höga investeringsutgifter!","")</f>
        <v/>
      </c>
      <c r="J23" s="252" t="str">
        <f>IF(SUM(D23:F23)&gt;C23,"därav-kolumnerna D-F större totalkolumn C","")</f>
        <v/>
      </c>
    </row>
    <row r="24" spans="1:10" s="252" customFormat="1" ht="15" customHeight="1" x14ac:dyDescent="0.2">
      <c r="A24" s="414" t="s">
        <v>242</v>
      </c>
      <c r="B24" s="508" t="s">
        <v>143</v>
      </c>
      <c r="C24" s="509">
        <f t="shared" ref="C24:H24" si="4">SUM(C4,C15,C20)</f>
        <v>26561</v>
      </c>
      <c r="D24" s="509">
        <f t="shared" si="4"/>
        <v>17855</v>
      </c>
      <c r="E24" s="509">
        <f t="shared" si="4"/>
        <v>4168</v>
      </c>
      <c r="F24" s="509">
        <f t="shared" si="4"/>
        <v>4349</v>
      </c>
      <c r="G24" s="509">
        <f t="shared" si="4"/>
        <v>278</v>
      </c>
      <c r="H24" s="510">
        <f t="shared" si="4"/>
        <v>436</v>
      </c>
      <c r="J24" s="252" t="str">
        <f>IF(D25 + D26 &gt; 0.5*D24,
            "Stämmer det att mer än 50% av investeringsutgifterna i byggnader och mark avser inköp av färdiga byggnader och mark?","")</f>
        <v/>
      </c>
    </row>
    <row r="25" spans="1:10" s="294" customFormat="1" ht="15" customHeight="1" x14ac:dyDescent="0.2">
      <c r="A25" s="414" t="s">
        <v>243</v>
      </c>
      <c r="B25" s="511" t="s">
        <v>335</v>
      </c>
      <c r="C25" s="512"/>
      <c r="D25" s="513">
        <v>869</v>
      </c>
      <c r="E25" s="514"/>
      <c r="F25" s="515"/>
      <c r="G25" s="516"/>
      <c r="H25" s="516"/>
    </row>
    <row r="26" spans="1:10" s="294" customFormat="1" ht="15" customHeight="1" x14ac:dyDescent="0.2">
      <c r="A26" s="414" t="s">
        <v>244</v>
      </c>
      <c r="B26" s="517" t="s">
        <v>103</v>
      </c>
      <c r="C26" s="518"/>
      <c r="D26" s="519">
        <v>39</v>
      </c>
      <c r="E26" s="520"/>
      <c r="F26" s="521"/>
      <c r="G26" s="522"/>
      <c r="H26" s="522"/>
    </row>
    <row r="27" spans="1:10" s="294" customFormat="1" ht="18.75" customHeight="1" thickBot="1" x14ac:dyDescent="0.25">
      <c r="A27" s="523" t="s">
        <v>291</v>
      </c>
      <c r="B27" s="524" t="s">
        <v>275</v>
      </c>
      <c r="C27" s="525"/>
      <c r="D27" s="6"/>
      <c r="E27" s="526">
        <v>0</v>
      </c>
      <c r="F27" s="526">
        <v>65</v>
      </c>
      <c r="G27" s="527"/>
      <c r="H27" s="527"/>
    </row>
    <row r="28" spans="1:10" s="252" customFormat="1" ht="15.75" customHeight="1" thickBot="1" x14ac:dyDescent="0.25">
      <c r="A28" s="528" t="s">
        <v>452</v>
      </c>
      <c r="B28" s="478"/>
      <c r="C28" s="479"/>
      <c r="D28" s="529" t="str">
        <f>IF((D25+D26&gt;D24),"Däravbelopp inköp större än totalsumman","")</f>
        <v/>
      </c>
      <c r="E28" s="478" t="str">
        <f>IF((E27&gt;E24),"Däravbelopp inköp större än totalsumman","")</f>
        <v/>
      </c>
      <c r="F28" s="478" t="str">
        <f>IF((F27&gt;F24),"Däravbelopp inköp större än totalsumman","")</f>
        <v/>
      </c>
      <c r="G28" s="479"/>
      <c r="H28" s="479"/>
    </row>
    <row r="29" spans="1:10" ht="30" customHeight="1" x14ac:dyDescent="0.2">
      <c r="A29" s="530">
        <v>500</v>
      </c>
      <c r="B29" s="531" t="s">
        <v>481</v>
      </c>
      <c r="C29" s="532">
        <v>457</v>
      </c>
      <c r="D29" s="533" t="str">
        <f>IF(C4=0,"",IF(C29="","skriv belopp eller 0",IF(C29=0,"Bekräfta i kommentarrutan om det stämmer att regionen inte fått några investerinsinkomster (exkl.försäljning av anl.tillg.)","")))</f>
        <v/>
      </c>
      <c r="F29" s="428"/>
      <c r="G29" s="534"/>
      <c r="H29" s="428"/>
    </row>
    <row r="30" spans="1:10" x14ac:dyDescent="0.2">
      <c r="A30" s="341">
        <v>501</v>
      </c>
      <c r="B30" s="535" t="s">
        <v>454</v>
      </c>
      <c r="C30" s="10">
        <v>83</v>
      </c>
      <c r="D30" s="533" t="str">
        <f>IF(C4=0,"",IF(C30="","skriv belopp eller 0",""))</f>
        <v/>
      </c>
      <c r="E30" s="428"/>
      <c r="F30" s="428"/>
      <c r="G30" s="428"/>
      <c r="H30" s="428"/>
    </row>
    <row r="31" spans="1:10" x14ac:dyDescent="0.2">
      <c r="A31" s="341">
        <v>502</v>
      </c>
      <c r="B31" s="535" t="s">
        <v>455</v>
      </c>
      <c r="C31" s="10">
        <v>0</v>
      </c>
      <c r="D31" s="533" t="str">
        <f>IF(C4=0,"",IF(C31="","skriv belopp eller 0",""))</f>
        <v/>
      </c>
      <c r="E31" s="428"/>
      <c r="F31" s="428"/>
      <c r="G31" s="428"/>
      <c r="H31" s="428"/>
    </row>
    <row r="32" spans="1:10" x14ac:dyDescent="0.2">
      <c r="A32" s="341">
        <v>503</v>
      </c>
      <c r="B32" s="536" t="s">
        <v>479</v>
      </c>
      <c r="C32" s="10">
        <v>4</v>
      </c>
      <c r="D32" s="533" t="str">
        <f>IF(C4=0,"",IF(C32="","skriv belopp eller 0",""))</f>
        <v/>
      </c>
      <c r="E32" s="428"/>
      <c r="F32" s="428"/>
      <c r="G32" s="428"/>
      <c r="H32" s="428"/>
    </row>
    <row r="33" spans="1:8" ht="13.5" thickBot="1" x14ac:dyDescent="0.25">
      <c r="A33" s="537">
        <v>504</v>
      </c>
      <c r="B33" s="538" t="s">
        <v>480</v>
      </c>
      <c r="C33" s="539">
        <f>C29-C30-C31-C32</f>
        <v>370</v>
      </c>
      <c r="D33" s="540"/>
      <c r="E33" s="428"/>
      <c r="F33" s="428"/>
      <c r="G33" s="428"/>
      <c r="H33" s="428"/>
    </row>
    <row r="34" spans="1:8" x14ac:dyDescent="0.2"/>
  </sheetData>
  <sheetProtection algorithmName="SHA-512" hashValue="TzcC3LVfXYUunZZEcDXPtZKd9dI/kJH/gDOhTBXKPfIcpDq+W3N21/5SXae/7aPpuq5zZBifH769ZO/CSlfgVw==" saltValue="6lpaASLtyyxN58bHD1OVZQ==" spinCount="100000" sheet="1" objects="1" scenarios="1"/>
  <mergeCells count="1">
    <mergeCell ref="A2:A3"/>
  </mergeCells>
  <phoneticPr fontId="0" type="noConversion"/>
  <conditionalFormatting sqref="C5:H14 E27:F27 C16:H19 C21:H23 D25:D26">
    <cfRule type="cellIs" dxfId="53" priority="11" stopIfTrue="1" operator="lessThan">
      <formula>-1</formula>
    </cfRule>
  </conditionalFormatting>
  <conditionalFormatting sqref="C6:H6">
    <cfRule type="expression" dxfId="52" priority="12" stopIfTrue="1">
      <formula>IF(AND(C$6&gt;C$5),SUM(C$5-C$6)&lt;-1)</formula>
    </cfRule>
  </conditionalFormatting>
  <conditionalFormatting sqref="C8:H8">
    <cfRule type="expression" dxfId="51" priority="5" stopIfTrue="1">
      <formula>IF(AND(C$8&gt;C$7),SUM(C$7-C$8)&lt;-1)</formula>
    </cfRule>
  </conditionalFormatting>
  <conditionalFormatting sqref="C10:H10">
    <cfRule type="expression" dxfId="50" priority="4" stopIfTrue="1">
      <formula>IF(AND(C$10&gt;C$9),SUM(C$9-C$10)&lt;-1)</formula>
    </cfRule>
  </conditionalFormatting>
  <conditionalFormatting sqref="C13:H14">
    <cfRule type="expression" dxfId="49" priority="13" stopIfTrue="1">
      <formula>IF(AND(SUM(C$13:C$14)&gt;C$12),SUM(C$12-C$13-C$14)&lt;-1)</formula>
    </cfRule>
  </conditionalFormatting>
  <conditionalFormatting sqref="D25:D26">
    <cfRule type="expression" dxfId="48" priority="14" stopIfTrue="1">
      <formula>IF(AND(SUM(D$25:D$26)&gt;D$24),SUM(D$24-D$25-D$26)&lt;-1)</formula>
    </cfRule>
  </conditionalFormatting>
  <conditionalFormatting sqref="E27">
    <cfRule type="expression" dxfId="47" priority="3">
      <formula>IF(AND(SUM(E$27)&gt;E$24),SUM(E$24-E$27)&lt;-1)</formula>
    </cfRule>
  </conditionalFormatting>
  <conditionalFormatting sqref="E29:G29">
    <cfRule type="expression" dxfId="46" priority="1" stopIfTrue="1">
      <formula>ABS(E27-E29)&gt;1</formula>
    </cfRule>
  </conditionalFormatting>
  <conditionalFormatting sqref="F27">
    <cfRule type="expression" dxfId="45" priority="2">
      <formula>IF(AND(SUM(F$27)&gt;F$24),SUM(F$24-F$27)&lt;-1)</formula>
    </cfRule>
  </conditionalFormatting>
  <conditionalFormatting sqref="F6:H6">
    <cfRule type="expression" dxfId="44" priority="10" stopIfTrue="1">
      <formula>IF(AND(F$6&gt;F$5),SUM(F$5-F$6)&lt;-1)</formula>
    </cfRule>
  </conditionalFormatting>
  <conditionalFormatting sqref="F8:H8">
    <cfRule type="expression" dxfId="43" priority="9" stopIfTrue="1">
      <formula>IF(AND(F$8&gt;F$7),SUM(F$7-F$8)&lt;-1)</formula>
    </cfRule>
  </conditionalFormatting>
  <conditionalFormatting sqref="F10:H10">
    <cfRule type="expression" dxfId="42" priority="8" stopIfTrue="1">
      <formula>IF(AND(F$10&gt;F$9),SUM(F$9-F$10)&lt;-1)</formula>
    </cfRule>
  </conditionalFormatting>
  <conditionalFormatting sqref="F13:H13">
    <cfRule type="expression" dxfId="41" priority="7" stopIfTrue="1">
      <formula>IF(AND(SUM(F$13:F$14)&gt;F$12),SUM(F$12-F$13-F$14)&lt;-1)</formula>
    </cfRule>
  </conditionalFormatting>
  <conditionalFormatting sqref="F14:H14">
    <cfRule type="expression" dxfId="40" priority="6" stopIfTrue="1">
      <formula>IF(AND(SUM(F$13:F$14)&gt;F$12),SUM(F$12-F$13-F$14)&lt;-1)</formula>
    </cfRule>
  </conditionalFormatting>
  <dataValidations count="1">
    <dataValidation type="decimal" allowBlank="1" showErrorMessage="1" error="Endast tal får anges!" sqref="C4:H27" xr:uid="{00000000-0002-0000-0500-000000000000}">
      <formula1>-99999</formula1>
      <formula2>999999</formula2>
    </dataValidation>
  </dataValidations>
  <pageMargins left="0.48" right="0.43" top="0.9" bottom="0.56999999999999995" header="0.5" footer="0.5"/>
  <pageSetup paperSize="9" scale="72" orientation="landscape" r:id="rId1"/>
  <headerFooter alignWithMargins="0">
    <oddHeader>&amp;L&amp;9Statistiska centralbyrån
Offentlig ekonomi
701 89 Örebro&amp;R&amp;9&amp;D</oddHeader>
    <oddFooter>&amp;R&amp;P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Blad9"/>
  <dimension ref="A1:J46"/>
  <sheetViews>
    <sheetView zoomScaleNormal="100" workbookViewId="0"/>
  </sheetViews>
  <sheetFormatPr defaultColWidth="9.140625" defaultRowHeight="12" zeroHeight="1" x14ac:dyDescent="0.2"/>
  <cols>
    <col min="1" max="1" width="10.140625" style="252" customWidth="1"/>
    <col min="2" max="2" width="47.140625" style="252" customWidth="1"/>
    <col min="3" max="3" width="15.42578125" style="252" customWidth="1"/>
    <col min="4" max="4" width="16.140625" style="252" customWidth="1"/>
    <col min="5" max="5" width="14.28515625" style="252" hidden="1" customWidth="1"/>
    <col min="6" max="10" width="9.140625" style="252" hidden="1" customWidth="1"/>
    <col min="11" max="16383" width="0" style="252" hidden="1" customWidth="1"/>
    <col min="16384" max="16384" width="0.5703125" style="252" customWidth="1"/>
  </cols>
  <sheetData>
    <row r="1" spans="1:5" ht="24" customHeight="1" thickBot="1" x14ac:dyDescent="0.35">
      <c r="A1" s="296" t="s">
        <v>311</v>
      </c>
      <c r="B1" s="541"/>
      <c r="C1" s="541"/>
      <c r="D1" s="541"/>
    </row>
    <row r="2" spans="1:5" s="295" customFormat="1" x14ac:dyDescent="0.2">
      <c r="A2" s="542" t="str">
        <f>"R-BAS "&amp;År-2000&amp;""</f>
        <v>R-BAS 24</v>
      </c>
      <c r="B2" s="297" t="s">
        <v>144</v>
      </c>
      <c r="C2" s="543" t="s">
        <v>66</v>
      </c>
      <c r="D2" s="543" t="s">
        <v>66</v>
      </c>
    </row>
    <row r="3" spans="1:5" s="295" customFormat="1" x14ac:dyDescent="0.2">
      <c r="A3" s="544"/>
      <c r="B3" s="545"/>
      <c r="C3" s="546">
        <f>År</f>
        <v>2024</v>
      </c>
      <c r="D3" s="546">
        <f>År-1</f>
        <v>2023</v>
      </c>
    </row>
    <row r="4" spans="1:5" ht="27" customHeight="1" x14ac:dyDescent="0.2">
      <c r="A4" s="547" t="s">
        <v>44</v>
      </c>
      <c r="B4" s="548" t="s">
        <v>453</v>
      </c>
      <c r="C4" s="549">
        <f>C5+SUM(C9:C13)</f>
        <v>15956</v>
      </c>
      <c r="D4" s="549">
        <v>14790</v>
      </c>
      <c r="E4" s="550"/>
    </row>
    <row r="5" spans="1:5" ht="15" customHeight="1" x14ac:dyDescent="0.2">
      <c r="A5" s="551" t="s">
        <v>223</v>
      </c>
      <c r="B5" s="552" t="s">
        <v>386</v>
      </c>
      <c r="C5" s="553">
        <v>3290</v>
      </c>
      <c r="D5" s="553">
        <v>2915</v>
      </c>
    </row>
    <row r="6" spans="1:5" s="294" customFormat="1" ht="15" customHeight="1" x14ac:dyDescent="0.2">
      <c r="A6" s="554" t="s">
        <v>245</v>
      </c>
      <c r="B6" s="552" t="s">
        <v>65</v>
      </c>
      <c r="C6" s="553">
        <v>1588</v>
      </c>
      <c r="D6" s="553">
        <v>1339</v>
      </c>
    </row>
    <row r="7" spans="1:5" s="294" customFormat="1" ht="15" customHeight="1" x14ac:dyDescent="0.2">
      <c r="A7" s="554" t="s">
        <v>246</v>
      </c>
      <c r="B7" s="552" t="s">
        <v>97</v>
      </c>
      <c r="C7" s="553">
        <v>1199</v>
      </c>
      <c r="D7" s="553">
        <v>1054</v>
      </c>
    </row>
    <row r="8" spans="1:5" s="294" customFormat="1" ht="15" customHeight="1" x14ac:dyDescent="0.2">
      <c r="A8" s="554" t="s">
        <v>247</v>
      </c>
      <c r="B8" s="552" t="s">
        <v>98</v>
      </c>
      <c r="C8" s="553">
        <v>222</v>
      </c>
      <c r="D8" s="553">
        <v>198</v>
      </c>
    </row>
    <row r="9" spans="1:5" ht="15" customHeight="1" x14ac:dyDescent="0.2">
      <c r="A9" s="551" t="s">
        <v>45</v>
      </c>
      <c r="B9" s="552" t="s">
        <v>387</v>
      </c>
      <c r="C9" s="553">
        <v>582</v>
      </c>
      <c r="D9" s="553">
        <v>540</v>
      </c>
    </row>
    <row r="10" spans="1:5" ht="15" customHeight="1" x14ac:dyDescent="0.2">
      <c r="A10" s="551" t="s">
        <v>46</v>
      </c>
      <c r="B10" s="552" t="s">
        <v>388</v>
      </c>
      <c r="C10" s="553">
        <v>2525</v>
      </c>
      <c r="D10" s="553">
        <v>2455</v>
      </c>
    </row>
    <row r="11" spans="1:5" ht="15" customHeight="1" x14ac:dyDescent="0.2">
      <c r="A11" s="551" t="s">
        <v>47</v>
      </c>
      <c r="B11" s="552" t="s">
        <v>389</v>
      </c>
      <c r="C11" s="553">
        <v>280</v>
      </c>
      <c r="D11" s="553">
        <v>262</v>
      </c>
    </row>
    <row r="12" spans="1:5" ht="15" customHeight="1" x14ac:dyDescent="0.2">
      <c r="A12" s="555">
        <v>307</v>
      </c>
      <c r="B12" s="556" t="s">
        <v>425</v>
      </c>
      <c r="C12" s="553">
        <v>8554</v>
      </c>
      <c r="D12" s="553">
        <v>7974</v>
      </c>
    </row>
    <row r="13" spans="1:5" ht="15" customHeight="1" x14ac:dyDescent="0.2">
      <c r="A13" s="551" t="s">
        <v>48</v>
      </c>
      <c r="B13" s="552" t="s">
        <v>390</v>
      </c>
      <c r="C13" s="553">
        <v>725</v>
      </c>
      <c r="D13" s="553">
        <v>644</v>
      </c>
    </row>
    <row r="14" spans="1:5" ht="15" customHeight="1" x14ac:dyDescent="0.2">
      <c r="A14" s="547" t="s">
        <v>167</v>
      </c>
      <c r="B14" s="557" t="s">
        <v>49</v>
      </c>
      <c r="C14" s="558">
        <v>22380</v>
      </c>
      <c r="D14" s="558">
        <v>21929</v>
      </c>
    </row>
    <row r="15" spans="1:5" ht="15" customHeight="1" x14ac:dyDescent="0.2">
      <c r="A15" s="551" t="s">
        <v>50</v>
      </c>
      <c r="B15" s="552" t="s">
        <v>391</v>
      </c>
      <c r="C15" s="553">
        <v>1048</v>
      </c>
      <c r="D15" s="553">
        <v>1037</v>
      </c>
    </row>
    <row r="16" spans="1:5" ht="15" customHeight="1" x14ac:dyDescent="0.2">
      <c r="A16" s="547" t="s">
        <v>19</v>
      </c>
      <c r="B16" s="557" t="s">
        <v>51</v>
      </c>
      <c r="C16" s="559">
        <v>15584</v>
      </c>
      <c r="D16" s="559">
        <v>14845</v>
      </c>
    </row>
    <row r="17" spans="1:4" ht="15" customHeight="1" x14ac:dyDescent="0.2">
      <c r="A17" s="551" t="s">
        <v>52</v>
      </c>
      <c r="B17" s="552" t="s">
        <v>392</v>
      </c>
      <c r="C17" s="553">
        <v>2885</v>
      </c>
      <c r="D17" s="553">
        <v>2728</v>
      </c>
    </row>
    <row r="18" spans="1:4" ht="15" customHeight="1" x14ac:dyDescent="0.2">
      <c r="A18" s="551" t="s">
        <v>53</v>
      </c>
      <c r="B18" s="552" t="s">
        <v>393</v>
      </c>
      <c r="C18" s="553">
        <v>147</v>
      </c>
      <c r="D18" s="553">
        <v>129</v>
      </c>
    </row>
    <row r="19" spans="1:4" ht="15" customHeight="1" x14ac:dyDescent="0.2">
      <c r="A19" s="547" t="s">
        <v>55</v>
      </c>
      <c r="B19" s="557" t="s">
        <v>54</v>
      </c>
      <c r="C19" s="559">
        <v>2166</v>
      </c>
      <c r="D19" s="559">
        <v>2390</v>
      </c>
    </row>
    <row r="20" spans="1:4" ht="15" customHeight="1" x14ac:dyDescent="0.2">
      <c r="A20" s="547" t="s">
        <v>57</v>
      </c>
      <c r="B20" s="557" t="s">
        <v>56</v>
      </c>
      <c r="C20" s="560">
        <f>C21+SUM(C23:C27)</f>
        <v>27952</v>
      </c>
      <c r="D20" s="574">
        <v>32151</v>
      </c>
    </row>
    <row r="21" spans="1:4" ht="15" customHeight="1" x14ac:dyDescent="0.2">
      <c r="A21" s="551" t="s">
        <v>58</v>
      </c>
      <c r="B21" s="552" t="s">
        <v>485</v>
      </c>
      <c r="C21" s="561">
        <v>19122</v>
      </c>
      <c r="D21" s="553">
        <v>23658</v>
      </c>
    </row>
    <row r="22" spans="1:4" s="294" customFormat="1" ht="15" customHeight="1" x14ac:dyDescent="0.2">
      <c r="A22" s="414" t="s">
        <v>248</v>
      </c>
      <c r="B22" s="552" t="s">
        <v>421</v>
      </c>
      <c r="C22" s="561">
        <v>2735</v>
      </c>
      <c r="D22" s="553">
        <v>2846</v>
      </c>
    </row>
    <row r="23" spans="1:4" ht="15" customHeight="1" x14ac:dyDescent="0.2">
      <c r="A23" s="562" t="s">
        <v>59</v>
      </c>
      <c r="B23" s="556" t="s">
        <v>486</v>
      </c>
      <c r="C23" s="561">
        <v>281</v>
      </c>
      <c r="D23" s="553">
        <v>265</v>
      </c>
    </row>
    <row r="24" spans="1:4" ht="15" customHeight="1" x14ac:dyDescent="0.2">
      <c r="A24" s="551" t="s">
        <v>60</v>
      </c>
      <c r="B24" s="552" t="s">
        <v>492</v>
      </c>
      <c r="C24" s="561">
        <v>4365</v>
      </c>
      <c r="D24" s="553">
        <v>4150</v>
      </c>
    </row>
    <row r="25" spans="1:4" ht="15" customHeight="1" x14ac:dyDescent="0.2">
      <c r="A25" s="555">
        <v>386</v>
      </c>
      <c r="B25" s="556" t="s">
        <v>471</v>
      </c>
      <c r="C25" s="561">
        <v>127</v>
      </c>
      <c r="D25" s="553">
        <v>121</v>
      </c>
    </row>
    <row r="26" spans="1:4" ht="15" customHeight="1" x14ac:dyDescent="0.2">
      <c r="A26" s="551" t="s">
        <v>251</v>
      </c>
      <c r="B26" s="552" t="s">
        <v>394</v>
      </c>
      <c r="C26" s="561">
        <v>276</v>
      </c>
      <c r="D26" s="553">
        <v>283</v>
      </c>
    </row>
    <row r="27" spans="1:4" ht="15" customHeight="1" x14ac:dyDescent="0.2">
      <c r="A27" s="551" t="s">
        <v>61</v>
      </c>
      <c r="B27" s="552" t="s">
        <v>430</v>
      </c>
      <c r="C27" s="561">
        <v>3781</v>
      </c>
      <c r="D27" s="553">
        <v>3674</v>
      </c>
    </row>
    <row r="28" spans="1:4" ht="15" hidden="1" customHeight="1" x14ac:dyDescent="0.2">
      <c r="A28" s="563"/>
      <c r="B28" s="564"/>
      <c r="C28" s="565"/>
      <c r="D28" s="565"/>
    </row>
    <row r="29" spans="1:4" ht="15" hidden="1" customHeight="1" x14ac:dyDescent="0.2">
      <c r="A29" s="566"/>
      <c r="B29" s="552"/>
      <c r="C29" s="567"/>
      <c r="D29" s="567"/>
    </row>
    <row r="30" spans="1:4" ht="15" customHeight="1" x14ac:dyDescent="0.2">
      <c r="A30" s="547" t="s">
        <v>63</v>
      </c>
      <c r="B30" s="557" t="s">
        <v>62</v>
      </c>
      <c r="C30" s="558">
        <v>3311</v>
      </c>
      <c r="D30" s="558">
        <v>3434</v>
      </c>
    </row>
    <row r="31" spans="1:4" ht="15" customHeight="1" x14ac:dyDescent="0.2">
      <c r="A31" s="568" t="s">
        <v>64</v>
      </c>
      <c r="B31" s="569" t="s">
        <v>465</v>
      </c>
      <c r="C31" s="570">
        <v>67</v>
      </c>
      <c r="D31" s="570">
        <v>277</v>
      </c>
    </row>
    <row r="32" spans="1:4" ht="15" customHeight="1" thickBot="1" x14ac:dyDescent="0.25">
      <c r="A32" s="571" t="s">
        <v>139</v>
      </c>
      <c r="B32" s="572" t="s">
        <v>285</v>
      </c>
      <c r="C32" s="573">
        <f>SUM(C4,C14,C16,C19,C20,C30)</f>
        <v>87349</v>
      </c>
      <c r="D32" s="573">
        <v>89539</v>
      </c>
    </row>
    <row r="33" s="252" customFormat="1" x14ac:dyDescent="0.2"/>
    <row r="34" s="252" customFormat="1" hidden="1" x14ac:dyDescent="0.2"/>
    <row r="35" s="252" customFormat="1" hidden="1" x14ac:dyDescent="0.2"/>
    <row r="36" s="252" customFormat="1" hidden="1" x14ac:dyDescent="0.2"/>
    <row r="37" s="252" customFormat="1" hidden="1" x14ac:dyDescent="0.2"/>
    <row r="38" s="252" customFormat="1" hidden="1" x14ac:dyDescent="0.2"/>
    <row r="39" s="252" customFormat="1" hidden="1" x14ac:dyDescent="0.2"/>
    <row r="40" s="252" customFormat="1" hidden="1" x14ac:dyDescent="0.2"/>
    <row r="41" s="252" customFormat="1" hidden="1" x14ac:dyDescent="0.2"/>
    <row r="42" s="252" customFormat="1" hidden="1" x14ac:dyDescent="0.2"/>
    <row r="43" s="252" customFormat="1" hidden="1" x14ac:dyDescent="0.2"/>
    <row r="44" s="252" customFormat="1" hidden="1" x14ac:dyDescent="0.2"/>
    <row r="45" s="252" customFormat="1" hidden="1" x14ac:dyDescent="0.2"/>
    <row r="46" s="252" customFormat="1" hidden="1" x14ac:dyDescent="0.2"/>
  </sheetData>
  <sheetProtection algorithmName="SHA-512" hashValue="ECJyHx82XjLeybR7ZuNbZC8UcM1yeWTtJUSh0bX1PLng8aIzY5crNZvWB6KFaCD2zxe7C7vwWV4Je0N49RoHEg==" saltValue="qwYPeW419wQIe0CxyXOdfw==" spinCount="100000" sheet="1" objects="1" scenarios="1"/>
  <phoneticPr fontId="0" type="noConversion"/>
  <conditionalFormatting sqref="C5:D19 C21:D31">
    <cfRule type="cellIs" dxfId="39" priority="6" stopIfTrue="1" operator="lessThan">
      <formula>-1</formula>
    </cfRule>
  </conditionalFormatting>
  <conditionalFormatting sqref="C6:D8">
    <cfRule type="expression" dxfId="38" priority="4" stopIfTrue="1">
      <formula>IF(AND(SUM(C$6:C$8)&gt;C$5),"Sant","falskt")</formula>
    </cfRule>
  </conditionalFormatting>
  <conditionalFormatting sqref="C15:D15">
    <cfRule type="expression" dxfId="37" priority="5" stopIfTrue="1">
      <formula>IF(AND(C$15&gt;C$14),"sant","falskt")</formula>
    </cfRule>
  </conditionalFormatting>
  <conditionalFormatting sqref="C17:D18">
    <cfRule type="expression" dxfId="36" priority="3" stopIfTrue="1">
      <formula>IF(AND(SUM(C$17:C$18)&gt;C$16),"Sant","falskt")</formula>
    </cfRule>
  </conditionalFormatting>
  <conditionalFormatting sqref="C22:D22">
    <cfRule type="expression" dxfId="35" priority="2" stopIfTrue="1">
      <formula>IF(AND(C$22&gt;C$21),"sant","falskt")</formula>
    </cfRule>
  </conditionalFormatting>
  <conditionalFormatting sqref="C31:D31">
    <cfRule type="expression" dxfId="34" priority="1" stopIfTrue="1">
      <formula>IF(AND(C$31&gt;C$30),"sant","falskt")</formula>
    </cfRule>
  </conditionalFormatting>
  <dataValidations count="1">
    <dataValidation type="decimal" allowBlank="1" showErrorMessage="1" error="Endast tal får anges!" sqref="C4:C32" xr:uid="{00000000-0002-0000-0600-000000000000}">
      <formula1>-99999</formula1>
      <formula2>999999</formula2>
    </dataValidation>
  </dataValidations>
  <pageMargins left="0.54" right="0.61" top="0.75" bottom="0.39" header="0.35" footer="0.31"/>
  <pageSetup paperSize="9" scale="77" orientation="landscape" r:id="rId1"/>
  <headerFooter alignWithMargins="0">
    <oddHeader>&amp;L&amp;9Statistiska centralbyrån
Offentlig ekonomi
701 89 Örebro&amp;R&amp;9&amp;D</oddHead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15</vt:i4>
      </vt:variant>
      <vt:variant>
        <vt:lpstr>Namngivna områden</vt:lpstr>
      </vt:variant>
      <vt:variant>
        <vt:i4>27</vt:i4>
      </vt:variant>
    </vt:vector>
  </HeadingPairs>
  <TitlesOfParts>
    <vt:vector size="42" baseType="lpstr">
      <vt:lpstr>Information</vt:lpstr>
      <vt:lpstr>Resultaträkning</vt:lpstr>
      <vt:lpstr>Balansräkning</vt:lpstr>
      <vt:lpstr>1. Nettokostnader</vt:lpstr>
      <vt:lpstr>2. Drift.  intäkter</vt:lpstr>
      <vt:lpstr>3. Drift. kostnader</vt:lpstr>
      <vt:lpstr>4. Kapitaltj m.m.</vt:lpstr>
      <vt:lpstr>5. Investeringar</vt:lpstr>
      <vt:lpstr>6. Spec intäkter</vt:lpstr>
      <vt:lpstr>7. Spec kostnader</vt:lpstr>
      <vt:lpstr>8. Motp förs.</vt:lpstr>
      <vt:lpstr>9a. Motp köp</vt:lpstr>
      <vt:lpstr>9b. Motp bidrag</vt:lpstr>
      <vt:lpstr>10. Motp förs div</vt:lpstr>
      <vt:lpstr>Felkontroll</vt:lpstr>
      <vt:lpstr>kom_2_hos</vt:lpstr>
      <vt:lpstr>kom_2_jamf</vt:lpstr>
      <vt:lpstr>kom_2_minusbelopp</vt:lpstr>
      <vt:lpstr>kom_2_reg</vt:lpstr>
      <vt:lpstr>pa</vt:lpstr>
      <vt:lpstr>rngEkChefEpost</vt:lpstr>
      <vt:lpstr>rngEkChefNamn</vt:lpstr>
      <vt:lpstr>rngKontaktEpost</vt:lpstr>
      <vt:lpstr>rngKontaktNamn</vt:lpstr>
      <vt:lpstr>rngKontaktTel</vt:lpstr>
      <vt:lpstr>rngLandsting</vt:lpstr>
      <vt:lpstr>rngLandstingsNamn</vt:lpstr>
      <vt:lpstr>rngSpecÖvrB_060</vt:lpstr>
      <vt:lpstr>rngSpecÖvrB_061</vt:lpstr>
      <vt:lpstr>'1. Nettokostnader'!Utskriftsområde</vt:lpstr>
      <vt:lpstr>'10. Motp förs div'!Utskriftsområde</vt:lpstr>
      <vt:lpstr>'2. Drift.  intäkter'!Utskriftsområde</vt:lpstr>
      <vt:lpstr>'3. Drift. kostnader'!Utskriftsområde</vt:lpstr>
      <vt:lpstr>'4. Kapitaltj m.m.'!Utskriftsområde</vt:lpstr>
      <vt:lpstr>'5. Investeringar'!Utskriftsområde</vt:lpstr>
      <vt:lpstr>'6. Spec intäkter'!Utskriftsområde</vt:lpstr>
      <vt:lpstr>'7. Spec kostnader'!Utskriftsområde</vt:lpstr>
      <vt:lpstr>'8. Motp förs.'!Utskriftsområde</vt:lpstr>
      <vt:lpstr>'9a. Motp köp'!Utskriftsområde</vt:lpstr>
      <vt:lpstr>'9b. Motp bidrag'!Utskriftsområde</vt:lpstr>
      <vt:lpstr>Information!Utskriftsområde</vt:lpstr>
      <vt:lpstr>'3. Drift. kostnader'!Utskriftsrubriker</vt:lpstr>
    </vt:vector>
  </TitlesOfParts>
  <Manager/>
  <Company>SCB - Statistikmyndigheten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RS Region 2024</dc:title>
  <dc:subject>Räkenskapssammandrag för regioner</dc:subject>
  <dc:creator>SCB</dc:creator>
  <dc:description>00 - Summa inkomna exkl. '09'</dc:description>
  <cp:lastModifiedBy>Glanzelius Marie ESA/BFN/OE-Ö</cp:lastModifiedBy>
  <cp:lastPrinted>2025-06-10T14:25:12Z</cp:lastPrinted>
  <dcterms:created xsi:type="dcterms:W3CDTF">2025-06-10T14:25:12Z</dcterms:created>
  <dcterms:modified xsi:type="dcterms:W3CDTF">2025-06-13T11:55:12Z</dcterms:modified>
</cp:coreProperties>
</file>