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P:\Prod\NR\Offentlig Ekonomi\RS region\RS2025\Steg 2\Rikstotal\"/>
    </mc:Choice>
  </mc:AlternateContent>
  <xr:revisionPtr revIDLastSave="0" documentId="13_ncr:1_{FA946DAC-0A9D-4A68-A5EF-25594B6CBA1C}" xr6:coauthVersionLast="47" xr6:coauthVersionMax="47" xr10:uidLastSave="{00000000-0000-0000-0000-000000000000}"/>
  <bookViews>
    <workbookView xWindow="-120" yWindow="-120" windowWidth="57840" windowHeight="17520" tabRatio="799" xr2:uid="{00000000-000D-0000-FFFF-FFFF00000000}"/>
  </bookViews>
  <sheets>
    <sheet name="Information" sheetId="1" r:id="rId1"/>
    <sheet name="Resultaträkning" sheetId="17" r:id="rId2"/>
    <sheet name="Balansräkning" sheetId="18" r:id="rId3"/>
    <sheet name="1. Nettokostnader" sheetId="3" r:id="rId4"/>
    <sheet name="2. Drift.  intäkter" sheetId="4" r:id="rId5"/>
    <sheet name="3. Drift. kostnader" sheetId="5" r:id="rId6"/>
    <sheet name="4. Kapitaltj m.m." sheetId="6" r:id="rId7"/>
    <sheet name="5. Investeringar" sheetId="7" r:id="rId8"/>
    <sheet name="6. Spec intäkter" sheetId="8" r:id="rId9"/>
    <sheet name="7. Spec kostnader" sheetId="9" r:id="rId10"/>
    <sheet name="8. Motp förs." sheetId="10" r:id="rId11"/>
    <sheet name="9a. Motp köp" sheetId="11" r:id="rId12"/>
    <sheet name="9b. Motp bidrag" sheetId="12" r:id="rId13"/>
    <sheet name="10. Motp förs div" sheetId="15" r:id="rId14"/>
  </sheets>
  <definedNames>
    <definedName name="kom_1_jamf" localSheetId="2">#REF!</definedName>
    <definedName name="kom_1_jamf" localSheetId="1">#REF!</definedName>
    <definedName name="kom_1_jamf">'1. Nettokostnader'!$N$62</definedName>
    <definedName name="kom_1_minusbelopp" localSheetId="2">#REF!</definedName>
    <definedName name="kom_1_minusbelopp" localSheetId="1">#REF!</definedName>
    <definedName name="kom_1_minusbelopp">'1. Nettokostnader'!$N$4</definedName>
    <definedName name="kom_1_ovr" localSheetId="2">#REF!</definedName>
    <definedName name="kom_1_ovr" localSheetId="1">#REF!</definedName>
    <definedName name="kom_1_ovr">'1. Nettokostnader'!$N$32</definedName>
    <definedName name="kom_1_prim" localSheetId="2">#REF!</definedName>
    <definedName name="kom_1_prim" localSheetId="1">#REF!</definedName>
    <definedName name="kom_1_prim">'1. Nettokostnader'!$N$8</definedName>
    <definedName name="kom_1_psyk" localSheetId="2">#REF!</definedName>
    <definedName name="kom_1_psyk" localSheetId="1">#REF!</definedName>
    <definedName name="kom_1_psyk">'1. Nettokostnader'!$N$22</definedName>
    <definedName name="kom_1_reg" localSheetId="2">#REF!</definedName>
    <definedName name="kom_1_reg" localSheetId="1">#REF!</definedName>
    <definedName name="kom_1_reg">'1. Nettokostnader'!$N$43</definedName>
    <definedName name="kom_1_som" localSheetId="2">#REF!</definedName>
    <definedName name="kom_1_som" localSheetId="1">#REF!</definedName>
    <definedName name="kom_1_som">'1. Nettokostnader'!$N$17</definedName>
    <definedName name="kom_1_tand" localSheetId="2">#REF!</definedName>
    <definedName name="kom_1_tand" localSheetId="1">#REF!</definedName>
    <definedName name="kom_1_tand">'1. Nettokostnader'!$N$27</definedName>
    <definedName name="kom_1_övr" localSheetId="2">#REF!</definedName>
    <definedName name="kom_1_övr" localSheetId="1">#REF!</definedName>
    <definedName name="kom_1_övr">'1. Nettokostnader'!$N$32</definedName>
    <definedName name="kom_10" localSheetId="2">#REF!</definedName>
    <definedName name="kom_10" localSheetId="1">#REF!</definedName>
    <definedName name="kom_10">'10. Motp förs div'!$B$23</definedName>
    <definedName name="kom_2_hos" localSheetId="2">#REF!</definedName>
    <definedName name="kom_2_hos" localSheetId="1">#REF!</definedName>
    <definedName name="kom_2_hos">'2. Drift.  intäkter'!$O$8</definedName>
    <definedName name="kom_2_jamf" localSheetId="2">#REF!</definedName>
    <definedName name="kom_2_jamf" localSheetId="1">#REF!</definedName>
    <definedName name="kom_2_jamf">'2. Drift.  intäkter'!$O$34</definedName>
    <definedName name="kom_2_minusbelopp" localSheetId="2">#REF!</definedName>
    <definedName name="kom_2_minusbelopp" localSheetId="1">#REF!</definedName>
    <definedName name="kom_2_minusbelopp">'2. Drift.  intäkter'!$O$3</definedName>
    <definedName name="kom_2_reg" localSheetId="2">#REF!</definedName>
    <definedName name="kom_2_reg" localSheetId="1">#REF!</definedName>
    <definedName name="kom_2_reg">'2. Drift.  intäkter'!$O$20</definedName>
    <definedName name="kom_3_hos" localSheetId="2">#REF!</definedName>
    <definedName name="kom_3_hos" localSheetId="1">#REF!</definedName>
    <definedName name="kom_3_hos">'3. Drift. kostnader'!#REF!</definedName>
    <definedName name="kom_3_jamf" localSheetId="2">#REF!</definedName>
    <definedName name="kom_3_jamf" localSheetId="1">#REF!</definedName>
    <definedName name="kom_3_jamf">'3. Drift. kostnader'!#REF!</definedName>
    <definedName name="kom_3_minusbelopp" localSheetId="2">#REF!</definedName>
    <definedName name="kom_3_minusbelopp" localSheetId="1">#REF!</definedName>
    <definedName name="kom_3_minusbelopp">'3. Drift. kostnader'!#REF!</definedName>
    <definedName name="kom_3_reg" localSheetId="2">#REF!</definedName>
    <definedName name="kom_3_reg" localSheetId="1">#REF!</definedName>
    <definedName name="kom_3_reg">'3. Drift. kostnader'!#REF!</definedName>
    <definedName name="kom_4" localSheetId="2">#REF!</definedName>
    <definedName name="kom_4" localSheetId="1">#REF!</definedName>
    <definedName name="kom_4">'4. Kapitaltj m.m.'!$B$39</definedName>
    <definedName name="kom_5" localSheetId="2">#REF!</definedName>
    <definedName name="kom_5" localSheetId="1">#REF!</definedName>
    <definedName name="kom_5">'5. Investeringar'!$B$37</definedName>
    <definedName name="kom_6" localSheetId="2">#REF!</definedName>
    <definedName name="kom_6" localSheetId="1">#REF!</definedName>
    <definedName name="kom_6">'6. Spec intäkter'!$B$36</definedName>
    <definedName name="kom_7" localSheetId="2">#REF!</definedName>
    <definedName name="kom_7" localSheetId="1">#REF!</definedName>
    <definedName name="kom_7">'7. Spec kostnader'!$B$53</definedName>
    <definedName name="kom_8" localSheetId="2">#REF!</definedName>
    <definedName name="kom_8" localSheetId="1">#REF!</definedName>
    <definedName name="kom_8">'8. Motp förs.'!$B$53</definedName>
    <definedName name="kom_9a" localSheetId="2">#REF!</definedName>
    <definedName name="kom_9a" localSheetId="1">#REF!</definedName>
    <definedName name="kom_9a">'9a. Motp köp'!$B$53</definedName>
    <definedName name="kom_9b" localSheetId="2">#REF!</definedName>
    <definedName name="kom_9b" localSheetId="1">#REF!</definedName>
    <definedName name="kom_9b">'9b. Motp bidrag'!$B$27</definedName>
    <definedName name="pa" localSheetId="2">#REF!</definedName>
    <definedName name="pa" localSheetId="1">#REF!</definedName>
    <definedName name="pa">'2. Drift.  intäkter'!$C$1</definedName>
    <definedName name="rngEkChefEpost" localSheetId="2">#REF!</definedName>
    <definedName name="rngEkChefEpost" localSheetId="1">#REF!</definedName>
    <definedName name="rngEkChefEpost">Information!$C$17</definedName>
    <definedName name="rngEkChefNamn" localSheetId="2">#REF!</definedName>
    <definedName name="rngEkChefNamn" localSheetId="1">#REF!</definedName>
    <definedName name="rngEkChefNamn">Information!$C$15</definedName>
    <definedName name="rngKom_1" localSheetId="2">#REF!</definedName>
    <definedName name="rngKom_1" localSheetId="1">#REF!</definedName>
    <definedName name="rngKom_1">'1. Nettokostnader'!#REF!</definedName>
    <definedName name="rngKom_10" localSheetId="2">#REF!</definedName>
    <definedName name="rngKom_10" localSheetId="1">#REF!</definedName>
    <definedName name="rngKom_10">'10. Motp förs div'!$B$23</definedName>
    <definedName name="rngKom_2" localSheetId="2">#REF!</definedName>
    <definedName name="rngKom_2" localSheetId="1">#REF!</definedName>
    <definedName name="rngKom_2">'2. Drift.  intäkter'!#REF!</definedName>
    <definedName name="rngKom_3" localSheetId="2">#REF!</definedName>
    <definedName name="rngKom_3" localSheetId="1">#REF!</definedName>
    <definedName name="rngKom_3">'3. Drift. kostnader'!#REF!</definedName>
    <definedName name="rngKom_4" localSheetId="2">#REF!</definedName>
    <definedName name="rngKom_4" localSheetId="1">#REF!</definedName>
    <definedName name="rngKom_4">'4. Kapitaltj m.m.'!#REF!</definedName>
    <definedName name="rngKom_5" localSheetId="2">#REF!</definedName>
    <definedName name="rngKom_5" localSheetId="1">#REF!</definedName>
    <definedName name="rngKom_5">'5. Investeringar'!#REF!</definedName>
    <definedName name="rngKom_6" localSheetId="2">#REF!</definedName>
    <definedName name="rngKom_6" localSheetId="1">#REF!</definedName>
    <definedName name="rngKom_6">'6. Spec intäkter'!#REF!</definedName>
    <definedName name="rngKom_7" localSheetId="2">#REF!</definedName>
    <definedName name="rngKom_7" localSheetId="1">#REF!</definedName>
    <definedName name="rngKom_7">'7. Spec kostnader'!#REF!</definedName>
    <definedName name="rngKom_8" localSheetId="2">#REF!</definedName>
    <definedName name="rngKom_8" localSheetId="1">#REF!</definedName>
    <definedName name="rngKom_8">'8. Motp förs.'!#REF!</definedName>
    <definedName name="rngKom_9a" localSheetId="2">#REF!</definedName>
    <definedName name="rngKom_9a" localSheetId="1">#REF!</definedName>
    <definedName name="rngKom_9a">'9a. Motp köp'!$B$53</definedName>
    <definedName name="rngKom_9b" localSheetId="2">#REF!</definedName>
    <definedName name="rngKom_9b" localSheetId="1">#REF!</definedName>
    <definedName name="rngKom_9b">'9b. Motp bidrag'!$B$27</definedName>
    <definedName name="rngKontaktEpost" localSheetId="2">#REF!</definedName>
    <definedName name="rngKontaktEpost" localSheetId="1">#REF!</definedName>
    <definedName name="rngKontaktEpost">Information!$C$13</definedName>
    <definedName name="rngKontaktNamn" localSheetId="2">#REF!</definedName>
    <definedName name="rngKontaktNamn" localSheetId="1">#REF!</definedName>
    <definedName name="rngKontaktNamn">Information!$C$9</definedName>
    <definedName name="rngKontaktTel" localSheetId="2">#REF!</definedName>
    <definedName name="rngKontaktTel" localSheetId="1">#REF!</definedName>
    <definedName name="rngKontaktTel">Information!$C$11</definedName>
    <definedName name="rngLandsting" localSheetId="2">#REF!</definedName>
    <definedName name="rngLandsting" localSheetId="1">#REF!</definedName>
    <definedName name="rngLandsting">Information!$D$7</definedName>
    <definedName name="rngLandstingsNamn" localSheetId="2">#REF!</definedName>
    <definedName name="rngLandstingsNamn" localSheetId="1">#REF!</definedName>
    <definedName name="rngLandstingsNamn">Information!$A$7</definedName>
    <definedName name="rngSpec091" localSheetId="2">#REF!</definedName>
    <definedName name="rngSpec091" localSheetId="1">#REF!</definedName>
    <definedName name="rngSpec091">'1. Nettokostnader'!#REF!</definedName>
    <definedName name="rngSpec092" localSheetId="2">#REF!</definedName>
    <definedName name="rngSpec092" localSheetId="1">#REF!</definedName>
    <definedName name="rngSpec092">'1. Nettokostnader'!#REF!</definedName>
    <definedName name="rngSpec491" localSheetId="2">#REF!</definedName>
    <definedName name="rngSpec491" localSheetId="1">#REF!</definedName>
    <definedName name="rngSpec491">'1. Nettokostnader'!#REF!</definedName>
    <definedName name="rngSpec492" localSheetId="2">#REF!</definedName>
    <definedName name="rngSpec492" localSheetId="1">#REF!</definedName>
    <definedName name="rngSpec492">'1. Nettokostnader'!#REF!</definedName>
    <definedName name="rngSpec591" localSheetId="2">#REF!</definedName>
    <definedName name="rngSpec591" localSheetId="1">#REF!</definedName>
    <definedName name="rngSpec591">'1. Nettokostnader'!#REF!</definedName>
    <definedName name="rngSpec592" localSheetId="2">#REF!</definedName>
    <definedName name="rngSpec592" localSheetId="1">#REF!</definedName>
    <definedName name="rngSpec592">'1. Nettokostnader'!#REF!</definedName>
    <definedName name="rngSpec691" localSheetId="2">#REF!</definedName>
    <definedName name="rngSpec691" localSheetId="1">#REF!</definedName>
    <definedName name="rngSpec691">'1. Nettokostnader'!#REF!</definedName>
    <definedName name="rngSpec692" localSheetId="2">#REF!</definedName>
    <definedName name="rngSpec692" localSheetId="1">#REF!</definedName>
    <definedName name="rngSpec692">'1. Nettokostnader'!#REF!</definedName>
    <definedName name="rngSpec891" localSheetId="2">#REF!</definedName>
    <definedName name="rngSpec891" localSheetId="1">#REF!</definedName>
    <definedName name="rngSpec891">'1. Nettokostnader'!#REF!</definedName>
    <definedName name="rngSpec892" localSheetId="2">#REF!</definedName>
    <definedName name="rngSpec892" localSheetId="1">#REF!</definedName>
    <definedName name="rngSpec892">'1. Nettokostnader'!#REF!</definedName>
    <definedName name="rngSpecÖvrB_060" localSheetId="2">#REF!</definedName>
    <definedName name="rngSpecÖvrB_060" localSheetId="1">#REF!</definedName>
    <definedName name="rngSpecÖvrB_060">'6. Spec intäkter'!$B$28</definedName>
    <definedName name="rngSpecÖvrB_061" localSheetId="2">#REF!</definedName>
    <definedName name="rngSpecÖvrB_061" localSheetId="1">#REF!</definedName>
    <definedName name="rngSpecÖvrB_061">'6. Spec intäkter'!$B$29</definedName>
    <definedName name="_xlnm.Print_Area" localSheetId="3">'1. Nettokostnader'!$A$1:$Q$74</definedName>
    <definedName name="_xlnm.Print_Area" localSheetId="13">'10. Motp förs div'!$A$1:$M$30</definedName>
    <definedName name="_xlnm.Print_Area" localSheetId="4">'2. Drift.  intäkter'!$A$1:$P$47</definedName>
    <definedName name="_xlnm.Print_Area" localSheetId="5">'3. Drift. kostnader'!$A$1:$P$49</definedName>
    <definedName name="_xlnm.Print_Area" localSheetId="6">'4. Kapitaltj m.m.'!$A$1:$J$44</definedName>
    <definedName name="_xlnm.Print_Area" localSheetId="7">'5. Investeringar'!$A$1:$L$41</definedName>
    <definedName name="_xlnm.Print_Area" localSheetId="8">'6. Spec intäkter'!$A$1:$H$41</definedName>
    <definedName name="_xlnm.Print_Area" localSheetId="9">'7. Spec kostnader'!$A$1:$J$58</definedName>
    <definedName name="_xlnm.Print_Area" localSheetId="10">'8. Motp förs.'!$A$1:$M$58</definedName>
    <definedName name="_xlnm.Print_Area" localSheetId="11">'9a. Motp köp'!$A$1:$M$59</definedName>
    <definedName name="_xlnm.Print_Area" localSheetId="12">'9b. Motp bidrag'!$A$1:$M$34</definedName>
    <definedName name="_xlnm.Print_Area" localSheetId="0">Information!$A$1:$I$35</definedName>
    <definedName name="_xlnm.Print_Titles" localSheetId="5">'3. Drift. kostnader'!$A:$B</definedName>
    <definedName name="År" localSheetId="2">2024</definedName>
    <definedName name="År" localSheetId="1">2024</definedName>
    <definedName name="År">2025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3" l="1"/>
  <c r="A2" i="15" l="1"/>
  <c r="A2" i="9"/>
  <c r="A2" i="8"/>
  <c r="F3" i="8"/>
  <c r="C4" i="9" l="1"/>
  <c r="C33" i="7" l="1"/>
  <c r="C33" i="9" l="1"/>
  <c r="F3" i="9"/>
  <c r="C3" i="9"/>
  <c r="C3" i="8"/>
  <c r="P3" i="5"/>
  <c r="O3" i="5"/>
  <c r="M3" i="4"/>
  <c r="L3" i="4"/>
  <c r="L4" i="3"/>
  <c r="K4" i="3"/>
  <c r="I4" i="3"/>
  <c r="H4" i="3"/>
  <c r="D4" i="3"/>
  <c r="C51" i="3" l="1"/>
  <c r="C55" i="3"/>
  <c r="L40" i="5" l="1"/>
  <c r="C6" i="10" l="1"/>
  <c r="D6" i="10"/>
  <c r="C4" i="8"/>
  <c r="C20" i="8"/>
  <c r="E15" i="7"/>
  <c r="L6" i="3"/>
  <c r="L7" i="3"/>
  <c r="L8" i="3"/>
  <c r="L9" i="3"/>
  <c r="L10" i="3"/>
  <c r="L11" i="3"/>
  <c r="L12" i="3"/>
  <c r="L13" i="3"/>
  <c r="L14" i="3"/>
  <c r="L15" i="3"/>
  <c r="L19" i="3" l="1"/>
  <c r="L24" i="3"/>
  <c r="C14" i="12"/>
  <c r="P37" i="5"/>
  <c r="M36" i="4"/>
  <c r="J27" i="4"/>
  <c r="L27" i="4" s="1"/>
  <c r="L28" i="5"/>
  <c r="O28" i="5" s="1"/>
  <c r="L53" i="3"/>
  <c r="K53" i="3"/>
  <c r="K52" i="3"/>
  <c r="C3" i="6"/>
  <c r="C9" i="15"/>
  <c r="E30" i="10"/>
  <c r="D30" i="10"/>
  <c r="K32" i="5"/>
  <c r="C7" i="5"/>
  <c r="J35" i="4"/>
  <c r="D20" i="7"/>
  <c r="E20" i="7"/>
  <c r="F20" i="7"/>
  <c r="G20" i="7"/>
  <c r="H20" i="7"/>
  <c r="D31" i="4"/>
  <c r="E31" i="4"/>
  <c r="F31" i="4"/>
  <c r="G31" i="4"/>
  <c r="H31" i="4"/>
  <c r="I31" i="4"/>
  <c r="C31" i="4"/>
  <c r="D32" i="5"/>
  <c r="E32" i="5"/>
  <c r="F32" i="5"/>
  <c r="C18" i="12" s="1"/>
  <c r="G32" i="5"/>
  <c r="H32" i="5"/>
  <c r="I32" i="5"/>
  <c r="J32" i="5"/>
  <c r="C32" i="5"/>
  <c r="D24" i="6"/>
  <c r="E24" i="6"/>
  <c r="F24" i="6"/>
  <c r="C24" i="6"/>
  <c r="L33" i="5"/>
  <c r="L34" i="5"/>
  <c r="Q34" i="5" s="1"/>
  <c r="L35" i="5"/>
  <c r="O35" i="5" s="1"/>
  <c r="J32" i="4"/>
  <c r="L32" i="4" s="1"/>
  <c r="J33" i="4"/>
  <c r="L33" i="4" s="1"/>
  <c r="J34" i="4"/>
  <c r="L34" i="4" s="1"/>
  <c r="C19" i="12"/>
  <c r="G15" i="7"/>
  <c r="H15" i="7"/>
  <c r="G4" i="7"/>
  <c r="H4" i="7"/>
  <c r="H24" i="7" s="1"/>
  <c r="L22" i="5"/>
  <c r="Q22" i="5" s="1"/>
  <c r="L23" i="5"/>
  <c r="Q23" i="5" s="1"/>
  <c r="L24" i="5"/>
  <c r="Q24" i="5" s="1"/>
  <c r="L25" i="5"/>
  <c r="O25" i="5" s="1"/>
  <c r="L26" i="5"/>
  <c r="L27" i="5"/>
  <c r="Q27" i="5" s="1"/>
  <c r="L29" i="5"/>
  <c r="Q29" i="5" s="1"/>
  <c r="L30" i="5"/>
  <c r="O30" i="5" s="1"/>
  <c r="L31" i="5"/>
  <c r="N31" i="5" s="1"/>
  <c r="L21" i="5"/>
  <c r="L9" i="5"/>
  <c r="L10" i="5"/>
  <c r="L11" i="5"/>
  <c r="L12" i="5"/>
  <c r="Q12" i="5" s="1"/>
  <c r="L13" i="5"/>
  <c r="L14" i="5"/>
  <c r="L15" i="5"/>
  <c r="L16" i="5"/>
  <c r="N16" i="5" s="1"/>
  <c r="L17" i="5"/>
  <c r="N17" i="5" s="1"/>
  <c r="L18" i="5"/>
  <c r="N18" i="5" s="1"/>
  <c r="L19" i="5"/>
  <c r="N19" i="5" s="1"/>
  <c r="L8" i="5"/>
  <c r="L36" i="5"/>
  <c r="D19" i="4"/>
  <c r="E19" i="4"/>
  <c r="F19" i="4"/>
  <c r="G19" i="4"/>
  <c r="H19" i="4"/>
  <c r="I19" i="4"/>
  <c r="C19" i="4"/>
  <c r="D6" i="4"/>
  <c r="E6" i="4"/>
  <c r="F6" i="4"/>
  <c r="G6" i="4"/>
  <c r="H6" i="4"/>
  <c r="I6" i="4"/>
  <c r="C6" i="4"/>
  <c r="H40" i="3"/>
  <c r="K40" i="3" s="1"/>
  <c r="J30" i="4"/>
  <c r="L30" i="4" s="1"/>
  <c r="J18" i="4"/>
  <c r="K7" i="5"/>
  <c r="K20" i="5"/>
  <c r="E7" i="3"/>
  <c r="E16" i="3"/>
  <c r="F16" i="3"/>
  <c r="L10" i="9"/>
  <c r="L9" i="9"/>
  <c r="L8" i="9"/>
  <c r="L63" i="3"/>
  <c r="K63" i="3"/>
  <c r="J20" i="4"/>
  <c r="L20" i="4" s="1"/>
  <c r="J21" i="4"/>
  <c r="L21" i="4" s="1"/>
  <c r="J22" i="4"/>
  <c r="L22" i="4" s="1"/>
  <c r="J23" i="4"/>
  <c r="L23" i="4" s="1"/>
  <c r="J24" i="4"/>
  <c r="L24" i="4" s="1"/>
  <c r="J25" i="4"/>
  <c r="L25" i="4" s="1"/>
  <c r="J26" i="4"/>
  <c r="L26" i="4" s="1"/>
  <c r="J28" i="4"/>
  <c r="L28" i="4" s="1"/>
  <c r="J29" i="4"/>
  <c r="L29" i="4" s="1"/>
  <c r="J7" i="4"/>
  <c r="L7" i="4" s="1"/>
  <c r="J8" i="4"/>
  <c r="L8" i="4" s="1"/>
  <c r="J9" i="4"/>
  <c r="J10" i="4"/>
  <c r="L10" i="4" s="1"/>
  <c r="J11" i="4"/>
  <c r="J12" i="4"/>
  <c r="J13" i="4"/>
  <c r="L13" i="4" s="1"/>
  <c r="J14" i="4"/>
  <c r="L14" i="4" s="1"/>
  <c r="J15" i="4"/>
  <c r="L15" i="4" s="1"/>
  <c r="J16" i="4"/>
  <c r="L16" i="4" s="1"/>
  <c r="J17" i="4"/>
  <c r="D7" i="5"/>
  <c r="E7" i="5"/>
  <c r="F7" i="5"/>
  <c r="G7" i="5"/>
  <c r="H7" i="5"/>
  <c r="I7" i="5"/>
  <c r="J7" i="5"/>
  <c r="C20" i="5"/>
  <c r="D20" i="5"/>
  <c r="E20" i="5"/>
  <c r="F20" i="5"/>
  <c r="G20" i="5"/>
  <c r="H20" i="5"/>
  <c r="I20" i="5"/>
  <c r="J20" i="5"/>
  <c r="C7" i="3"/>
  <c r="C16" i="3"/>
  <c r="C21" i="3"/>
  <c r="C26" i="3"/>
  <c r="C31" i="3"/>
  <c r="C42" i="3"/>
  <c r="C47" i="3"/>
  <c r="K61" i="3"/>
  <c r="L60" i="3"/>
  <c r="L59" i="3"/>
  <c r="L58" i="3"/>
  <c r="K57" i="3"/>
  <c r="L54" i="3"/>
  <c r="K50" i="3"/>
  <c r="L45" i="3"/>
  <c r="H12" i="3"/>
  <c r="K12" i="3" s="1"/>
  <c r="W12" i="3" s="1"/>
  <c r="H8" i="3"/>
  <c r="K8" i="3" s="1"/>
  <c r="W8" i="3" s="1"/>
  <c r="H9" i="3"/>
  <c r="K9" i="3" s="1"/>
  <c r="W9" i="3" s="1"/>
  <c r="H10" i="3"/>
  <c r="K10" i="3" s="1"/>
  <c r="W10" i="3" s="1"/>
  <c r="H11" i="3"/>
  <c r="K11" i="3" s="1"/>
  <c r="W11" i="3" s="1"/>
  <c r="H13" i="3"/>
  <c r="K13" i="3" s="1"/>
  <c r="H14" i="3"/>
  <c r="K14" i="3" s="1"/>
  <c r="W14" i="3" s="1"/>
  <c r="H15" i="3"/>
  <c r="K15" i="3" s="1"/>
  <c r="H17" i="3"/>
  <c r="K17" i="3" s="1"/>
  <c r="H18" i="3"/>
  <c r="K18" i="3" s="1"/>
  <c r="H19" i="3"/>
  <c r="K19" i="3" s="1"/>
  <c r="W19" i="3" s="1"/>
  <c r="H20" i="3"/>
  <c r="K20" i="3" s="1"/>
  <c r="H22" i="3"/>
  <c r="K22" i="3" s="1"/>
  <c r="H23" i="3"/>
  <c r="K23" i="3" s="1"/>
  <c r="H24" i="3"/>
  <c r="K24" i="3" s="1"/>
  <c r="H25" i="3"/>
  <c r="K25" i="3" s="1"/>
  <c r="H27" i="3"/>
  <c r="K27" i="3" s="1"/>
  <c r="H28" i="3"/>
  <c r="K28" i="3" s="1"/>
  <c r="H29" i="3"/>
  <c r="K29" i="3" s="1"/>
  <c r="H30" i="3"/>
  <c r="H32" i="3"/>
  <c r="K32" i="3" s="1"/>
  <c r="H33" i="3"/>
  <c r="K33" i="3" s="1"/>
  <c r="H34" i="3"/>
  <c r="K34" i="3" s="1"/>
  <c r="H35" i="3"/>
  <c r="K35" i="3" s="1"/>
  <c r="H36" i="3"/>
  <c r="K36" i="3" s="1"/>
  <c r="H37" i="3"/>
  <c r="K37" i="3" s="1"/>
  <c r="H38" i="3"/>
  <c r="L21" i="3"/>
  <c r="L36" i="3"/>
  <c r="L22" i="3"/>
  <c r="W22" i="3" s="1"/>
  <c r="D15" i="6"/>
  <c r="C15" i="6"/>
  <c r="E15" i="6"/>
  <c r="F15" i="6"/>
  <c r="D3" i="6"/>
  <c r="E3" i="6"/>
  <c r="F3" i="6"/>
  <c r="C8" i="15"/>
  <c r="P9" i="15"/>
  <c r="C8" i="12"/>
  <c r="C9" i="12"/>
  <c r="C10" i="12"/>
  <c r="C11" i="12"/>
  <c r="C7" i="12"/>
  <c r="D6" i="12"/>
  <c r="E6" i="12"/>
  <c r="F6" i="12"/>
  <c r="G6" i="12"/>
  <c r="H6" i="12"/>
  <c r="I6" i="12"/>
  <c r="J6" i="12"/>
  <c r="K6" i="12"/>
  <c r="L6" i="12"/>
  <c r="C13" i="12"/>
  <c r="C15" i="12"/>
  <c r="C16" i="12"/>
  <c r="D12" i="12"/>
  <c r="E12" i="12"/>
  <c r="F12" i="12"/>
  <c r="G12" i="12"/>
  <c r="H12" i="12"/>
  <c r="I12" i="12"/>
  <c r="I20" i="12" s="1"/>
  <c r="J12" i="12"/>
  <c r="K12" i="12"/>
  <c r="L12" i="12"/>
  <c r="C17" i="12"/>
  <c r="C6" i="11"/>
  <c r="D6" i="11"/>
  <c r="E6" i="11"/>
  <c r="F6" i="11"/>
  <c r="G6" i="11"/>
  <c r="H6" i="11"/>
  <c r="I6" i="11"/>
  <c r="J6" i="11"/>
  <c r="K6" i="11"/>
  <c r="L6" i="11"/>
  <c r="C15" i="11"/>
  <c r="D15" i="11"/>
  <c r="E15" i="11"/>
  <c r="F15" i="11"/>
  <c r="G15" i="11"/>
  <c r="H15" i="11"/>
  <c r="I15" i="11"/>
  <c r="J15" i="11"/>
  <c r="K15" i="11"/>
  <c r="L15" i="11"/>
  <c r="C20" i="11"/>
  <c r="D20" i="11"/>
  <c r="E20" i="11"/>
  <c r="F20" i="11"/>
  <c r="G20" i="11"/>
  <c r="H20" i="11"/>
  <c r="I20" i="11"/>
  <c r="J20" i="11"/>
  <c r="K20" i="11"/>
  <c r="L20" i="11"/>
  <c r="C25" i="11"/>
  <c r="D25" i="11"/>
  <c r="E25" i="11"/>
  <c r="F25" i="11"/>
  <c r="G25" i="11"/>
  <c r="H25" i="11"/>
  <c r="I25" i="11"/>
  <c r="J25" i="11"/>
  <c r="K25" i="11"/>
  <c r="L25" i="11"/>
  <c r="C30" i="11"/>
  <c r="D30" i="11"/>
  <c r="E30" i="11"/>
  <c r="F30" i="11"/>
  <c r="G30" i="11"/>
  <c r="H30" i="11"/>
  <c r="I30" i="11"/>
  <c r="J30" i="11"/>
  <c r="K30" i="11"/>
  <c r="L30" i="11"/>
  <c r="E6" i="10"/>
  <c r="F6" i="10"/>
  <c r="G6" i="10"/>
  <c r="H6" i="10"/>
  <c r="I6" i="10"/>
  <c r="J6" i="10"/>
  <c r="K6" i="10"/>
  <c r="L6" i="10"/>
  <c r="C15" i="10"/>
  <c r="D15" i="10"/>
  <c r="E15" i="10"/>
  <c r="F15" i="10"/>
  <c r="G15" i="10"/>
  <c r="H15" i="10"/>
  <c r="I15" i="10"/>
  <c r="J15" i="10"/>
  <c r="K15" i="10"/>
  <c r="L15" i="10"/>
  <c r="C20" i="10"/>
  <c r="D20" i="10"/>
  <c r="E20" i="10"/>
  <c r="F20" i="10"/>
  <c r="G20" i="10"/>
  <c r="H20" i="10"/>
  <c r="I20" i="10"/>
  <c r="J20" i="10"/>
  <c r="K20" i="10"/>
  <c r="L20" i="10"/>
  <c r="C25" i="10"/>
  <c r="D25" i="10"/>
  <c r="E25" i="10"/>
  <c r="F25" i="10"/>
  <c r="G25" i="10"/>
  <c r="H25" i="10"/>
  <c r="I25" i="10"/>
  <c r="J25" i="10"/>
  <c r="K25" i="10"/>
  <c r="L25" i="10"/>
  <c r="C30" i="10"/>
  <c r="F30" i="10"/>
  <c r="G30" i="10"/>
  <c r="H30" i="10"/>
  <c r="I30" i="10"/>
  <c r="J30" i="10"/>
  <c r="K30" i="10"/>
  <c r="L30" i="10"/>
  <c r="C14" i="9"/>
  <c r="C4" i="7"/>
  <c r="D4" i="7"/>
  <c r="E4" i="7"/>
  <c r="F4" i="7"/>
  <c r="C15" i="7"/>
  <c r="D15" i="7"/>
  <c r="F15" i="7"/>
  <c r="F7" i="3"/>
  <c r="E21" i="3"/>
  <c r="F21" i="3"/>
  <c r="E26" i="3"/>
  <c r="F26" i="3"/>
  <c r="E31" i="3"/>
  <c r="F31" i="3"/>
  <c r="L33" i="3"/>
  <c r="L29" i="3"/>
  <c r="L50" i="3"/>
  <c r="L30" i="3"/>
  <c r="L34" i="3"/>
  <c r="L43" i="3"/>
  <c r="K46" i="3"/>
  <c r="L49" i="3"/>
  <c r="L51" i="3"/>
  <c r="L56" i="3"/>
  <c r="K58" i="3"/>
  <c r="L65" i="3"/>
  <c r="L16" i="3"/>
  <c r="L20" i="3"/>
  <c r="L28" i="3"/>
  <c r="L38" i="3"/>
  <c r="L18" i="3"/>
  <c r="L26" i="3"/>
  <c r="L32" i="3"/>
  <c r="L47" i="3"/>
  <c r="L40" i="3"/>
  <c r="L41" i="3"/>
  <c r="L23" i="3"/>
  <c r="L35" i="3"/>
  <c r="L48" i="3"/>
  <c r="L52" i="3"/>
  <c r="L55" i="3"/>
  <c r="L61" i="3"/>
  <c r="L17" i="3"/>
  <c r="L25" i="3"/>
  <c r="L27" i="3"/>
  <c r="L31" i="3"/>
  <c r="L37" i="3"/>
  <c r="L44" i="3"/>
  <c r="L46" i="3"/>
  <c r="L57" i="3"/>
  <c r="W57" i="3" s="1"/>
  <c r="K43" i="3"/>
  <c r="K59" i="3"/>
  <c r="K54" i="3"/>
  <c r="K48" i="3"/>
  <c r="K45" i="3"/>
  <c r="L42" i="3"/>
  <c r="K44" i="3"/>
  <c r="K49" i="3"/>
  <c r="K56" i="3"/>
  <c r="K60" i="3"/>
  <c r="W15" i="3"/>
  <c r="L18" i="4"/>
  <c r="O12" i="5"/>
  <c r="K51" i="3"/>
  <c r="K55" i="3"/>
  <c r="F20" i="12" l="1"/>
  <c r="E20" i="12"/>
  <c r="D46" i="11"/>
  <c r="E46" i="11"/>
  <c r="I46" i="11"/>
  <c r="D29" i="6"/>
  <c r="E29" i="6"/>
  <c r="N12" i="5"/>
  <c r="O22" i="5"/>
  <c r="Q19" i="5"/>
  <c r="F29" i="6"/>
  <c r="Q25" i="5"/>
  <c r="N25" i="5"/>
  <c r="Q21" i="5"/>
  <c r="N21" i="5"/>
  <c r="Q26" i="5"/>
  <c r="N26" i="5"/>
  <c r="Q15" i="5"/>
  <c r="N15" i="5"/>
  <c r="O18" i="5"/>
  <c r="Q13" i="5"/>
  <c r="N13" i="5"/>
  <c r="O21" i="5"/>
  <c r="Q11" i="5"/>
  <c r="N11" i="5"/>
  <c r="O19" i="5"/>
  <c r="O10" i="5"/>
  <c r="N10" i="5"/>
  <c r="Q33" i="5"/>
  <c r="L12" i="4"/>
  <c r="W58" i="3"/>
  <c r="W59" i="3"/>
  <c r="W40" i="3"/>
  <c r="W49" i="3"/>
  <c r="W44" i="3"/>
  <c r="W37" i="3"/>
  <c r="W43" i="3"/>
  <c r="W32" i="3"/>
  <c r="W36" i="3"/>
  <c r="W60" i="3"/>
  <c r="W27" i="3"/>
  <c r="W63" i="3"/>
  <c r="W55" i="3"/>
  <c r="W33" i="3"/>
  <c r="W52" i="3"/>
  <c r="W48" i="3"/>
  <c r="W45" i="3"/>
  <c r="W53" i="3"/>
  <c r="W28" i="3"/>
  <c r="W35" i="3"/>
  <c r="W42" i="3"/>
  <c r="W56" i="3"/>
  <c r="W54" i="3"/>
  <c r="W61" i="3"/>
  <c r="W51" i="3"/>
  <c r="O29" i="5"/>
  <c r="N29" i="5"/>
  <c r="Q30" i="5"/>
  <c r="O34" i="5"/>
  <c r="O33" i="5"/>
  <c r="O31" i="5"/>
  <c r="Q14" i="5"/>
  <c r="N14" i="5"/>
  <c r="Q9" i="5"/>
  <c r="N9" i="5"/>
  <c r="N8" i="5"/>
  <c r="E46" i="10"/>
  <c r="C37" i="5"/>
  <c r="O8" i="5"/>
  <c r="F46" i="10"/>
  <c r="H20" i="12"/>
  <c r="J19" i="4"/>
  <c r="G20" i="12"/>
  <c r="J20" i="12"/>
  <c r="J37" i="5"/>
  <c r="L38" i="5" s="1"/>
  <c r="I36" i="4"/>
  <c r="I37" i="5"/>
  <c r="H36" i="4"/>
  <c r="F24" i="7"/>
  <c r="F28" i="7" s="1"/>
  <c r="H46" i="10"/>
  <c r="L20" i="12"/>
  <c r="D20" i="12"/>
  <c r="H37" i="5"/>
  <c r="K46" i="11"/>
  <c r="K20" i="12"/>
  <c r="F36" i="4"/>
  <c r="Q17" i="5"/>
  <c r="E36" i="4"/>
  <c r="G36" i="4"/>
  <c r="C7" i="15" s="1"/>
  <c r="J6" i="4"/>
  <c r="L6" i="4" s="1"/>
  <c r="Q31" i="5"/>
  <c r="O13" i="5"/>
  <c r="Q28" i="5"/>
  <c r="K37" i="5"/>
  <c r="L39" i="5" s="1"/>
  <c r="O24" i="5"/>
  <c r="C6" i="12"/>
  <c r="C12" i="12"/>
  <c r="O14" i="5"/>
  <c r="D46" i="10"/>
  <c r="G37" i="5"/>
  <c r="K46" i="10"/>
  <c r="L35" i="4"/>
  <c r="W34" i="3"/>
  <c r="W29" i="3"/>
  <c r="W20" i="3"/>
  <c r="Q10" i="5"/>
  <c r="L17" i="4"/>
  <c r="L11" i="4"/>
  <c r="C36" i="4"/>
  <c r="K42" i="3"/>
  <c r="W17" i="3"/>
  <c r="W25" i="3"/>
  <c r="W13" i="3"/>
  <c r="D37" i="5"/>
  <c r="Q35" i="5"/>
  <c r="F37" i="5"/>
  <c r="E37" i="5"/>
  <c r="C46" i="11" s="1"/>
  <c r="O32" i="5"/>
  <c r="D36" i="4"/>
  <c r="Q36" i="5"/>
  <c r="O36" i="5"/>
  <c r="Q8" i="5"/>
  <c r="L32" i="5"/>
  <c r="N32" i="5" s="1"/>
  <c r="C49" i="9"/>
  <c r="I46" i="10"/>
  <c r="J46" i="11"/>
  <c r="O15" i="5"/>
  <c r="W46" i="3"/>
  <c r="W24" i="3"/>
  <c r="L46" i="10"/>
  <c r="H46" i="11"/>
  <c r="L46" i="11"/>
  <c r="O23" i="5"/>
  <c r="O9" i="5"/>
  <c r="O11" i="5"/>
  <c r="O17" i="5"/>
  <c r="W23" i="3"/>
  <c r="W18" i="3"/>
  <c r="G24" i="7"/>
  <c r="C32" i="8"/>
  <c r="O16" i="5"/>
  <c r="Q16" i="5"/>
  <c r="L20" i="5"/>
  <c r="Q20" i="5" s="1"/>
  <c r="O26" i="5"/>
  <c r="O27" i="5"/>
  <c r="J31" i="4"/>
  <c r="L31" i="4" s="1"/>
  <c r="L9" i="4"/>
  <c r="H21" i="3"/>
  <c r="K21" i="3" s="1"/>
  <c r="W21" i="3" s="1"/>
  <c r="C6" i="3"/>
  <c r="L19" i="4"/>
  <c r="H31" i="3"/>
  <c r="K31" i="3" s="1"/>
  <c r="W31" i="3" s="1"/>
  <c r="H16" i="3"/>
  <c r="K16" i="3" s="1"/>
  <c r="W16" i="3" s="1"/>
  <c r="E6" i="3"/>
  <c r="H7" i="3"/>
  <c r="K7" i="3" s="1"/>
  <c r="W7" i="3" s="1"/>
  <c r="K38" i="3"/>
  <c r="W38" i="3" s="1"/>
  <c r="C65" i="3"/>
  <c r="W50" i="3"/>
  <c r="K47" i="3"/>
  <c r="W47" i="3" s="1"/>
  <c r="D24" i="7"/>
  <c r="C29" i="6"/>
  <c r="C41" i="3"/>
  <c r="K41" i="3" s="1"/>
  <c r="W41" i="3" s="1"/>
  <c r="H26" i="3"/>
  <c r="K26" i="3" s="1"/>
  <c r="W26" i="3" s="1"/>
  <c r="F6" i="3"/>
  <c r="C6" i="15"/>
  <c r="G46" i="11"/>
  <c r="G46" i="10"/>
  <c r="F46" i="11"/>
  <c r="E24" i="7"/>
  <c r="E28" i="7" s="1"/>
  <c r="J46" i="10"/>
  <c r="K30" i="3"/>
  <c r="W30" i="3" s="1"/>
  <c r="Q18" i="5"/>
  <c r="L7" i="5"/>
  <c r="N20" i="5" l="1"/>
  <c r="O20" i="5"/>
  <c r="F39" i="3"/>
  <c r="E39" i="3"/>
  <c r="O7" i="5"/>
  <c r="J37" i="4"/>
  <c r="D28" i="7"/>
  <c r="C20" i="12"/>
  <c r="N7" i="5"/>
  <c r="C46" i="10"/>
  <c r="Q32" i="5"/>
  <c r="J36" i="4"/>
  <c r="L36" i="4" s="1"/>
  <c r="K65" i="3"/>
  <c r="W65" i="3" s="1"/>
  <c r="H6" i="3"/>
  <c r="K6" i="3" s="1"/>
  <c r="C69" i="3"/>
  <c r="L37" i="5"/>
  <c r="Q7" i="5"/>
  <c r="N37" i="5" l="1"/>
  <c r="W6" i="3"/>
  <c r="J38" i="4"/>
  <c r="L41" i="5"/>
  <c r="Q37" i="5"/>
  <c r="O37" i="5"/>
  <c r="C20" i="7" l="1"/>
  <c r="C2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von Hofsten Barbro ESA/BFN/OE-Ö</author>
  </authors>
  <commentList>
    <comment ref="O2" authorId="0" shapeId="0" xr:uid="{1A01410C-9C61-4566-BFD7-38A015F85FF8}">
      <text>
        <r>
          <rPr>
            <b/>
            <sz val="9"/>
            <color indexed="81"/>
            <rFont val="Tahoma"/>
            <charset val="1"/>
          </rPr>
          <t>von Hofsten Barbro ESA/BFN/OE-Ö:</t>
        </r>
        <r>
          <rPr>
            <sz val="9"/>
            <color indexed="81"/>
            <rFont val="Tahoma"/>
            <charset val="1"/>
          </rPr>
          <t xml:space="preserve">
Befolkning 30/11</t>
        </r>
      </text>
    </comment>
    <comment ref="O3" authorId="0" shapeId="0" xr:uid="{7B66A446-7505-44EE-A44C-91B920B26B30}">
      <text>
        <r>
          <rPr>
            <b/>
            <sz val="9"/>
            <color indexed="81"/>
            <rFont val="Tahoma"/>
            <charset val="1"/>
          </rPr>
          <t>von Hofsten Barbro ESA/BFN/OE-Ö:</t>
        </r>
        <r>
          <rPr>
            <sz val="9"/>
            <color indexed="81"/>
            <rFont val="Tahoma"/>
            <charset val="1"/>
          </rPr>
          <t xml:space="preserve">
Befolkning 31/12</t>
        </r>
      </text>
    </comment>
  </commentList>
</comments>
</file>

<file path=xl/sharedStrings.xml><?xml version="1.0" encoding="utf-8"?>
<sst xmlns="http://schemas.openxmlformats.org/spreadsheetml/2006/main" count="1182" uniqueCount="708">
  <si>
    <t>Sluten primärvård</t>
  </si>
  <si>
    <t>Primärvårdsansluten hemsjukvård</t>
  </si>
  <si>
    <t>Specialiserad somatisk vård</t>
  </si>
  <si>
    <t>Specialiserad psykiatrisk vård</t>
  </si>
  <si>
    <t>Tandvård</t>
  </si>
  <si>
    <t>Allmäntandvård vuxna</t>
  </si>
  <si>
    <t>Ambulans- och sjuktransporter</t>
  </si>
  <si>
    <t>Social verksamhet</t>
  </si>
  <si>
    <t>Högskoleverksamhet</t>
  </si>
  <si>
    <t>Gymnasieverksamhet</t>
  </si>
  <si>
    <t>Folkhögskolverksamhet</t>
  </si>
  <si>
    <t>Kultur</t>
  </si>
  <si>
    <t>Teater- och musikverksamhet</t>
  </si>
  <si>
    <t>Trafik och infrastruktur</t>
  </si>
  <si>
    <t>Trafik</t>
  </si>
  <si>
    <t>Infrastuktur</t>
  </si>
  <si>
    <t>Allmän regional verksamhet</t>
  </si>
  <si>
    <t>Näringsliv och turism</t>
  </si>
  <si>
    <t>Interregional och internationell samverkan</t>
  </si>
  <si>
    <t>35-36</t>
  </si>
  <si>
    <t>av tjänster</t>
  </si>
  <si>
    <t>Erhållna</t>
  </si>
  <si>
    <t>bidrag</t>
  </si>
  <si>
    <t xml:space="preserve">Övriga </t>
  </si>
  <si>
    <t>intäkter</t>
  </si>
  <si>
    <t>SUMMA</t>
  </si>
  <si>
    <t>personal</t>
  </si>
  <si>
    <t>50-54</t>
  </si>
  <si>
    <t xml:space="preserve">Köp av </t>
  </si>
  <si>
    <t>Lämnade</t>
  </si>
  <si>
    <t>av material</t>
  </si>
  <si>
    <t>och varor</t>
  </si>
  <si>
    <t>DELOMRÅDEN</t>
  </si>
  <si>
    <t>Utbildning</t>
  </si>
  <si>
    <t>Specialisttandvård</t>
  </si>
  <si>
    <t>Övrig hälso- och sjukvård</t>
  </si>
  <si>
    <t>Allmän service</t>
  </si>
  <si>
    <t xml:space="preserve">Fastighetsförvaltning </t>
  </si>
  <si>
    <t>Mödrahälsovård</t>
  </si>
  <si>
    <t>Barnhälsovård</t>
  </si>
  <si>
    <t>Primärvård</t>
  </si>
  <si>
    <t>kostnader</t>
  </si>
  <si>
    <t xml:space="preserve">   därav social verksamhet</t>
  </si>
  <si>
    <t xml:space="preserve">   därav trafik</t>
  </si>
  <si>
    <t>30</t>
  </si>
  <si>
    <t>303</t>
  </si>
  <si>
    <t>304</t>
  </si>
  <si>
    <t>305</t>
  </si>
  <si>
    <t>308</t>
  </si>
  <si>
    <t>Försäljning av verksamhet</t>
  </si>
  <si>
    <t>321</t>
  </si>
  <si>
    <t>Försäljning av tjänster</t>
  </si>
  <si>
    <t>351</t>
  </si>
  <si>
    <t>353</t>
  </si>
  <si>
    <t>Försäljning av material och varor</t>
  </si>
  <si>
    <t>37</t>
  </si>
  <si>
    <t>Erhållna bidrag</t>
  </si>
  <si>
    <t>38</t>
  </si>
  <si>
    <t>381</t>
  </si>
  <si>
    <t>382</t>
  </si>
  <si>
    <t>383</t>
  </si>
  <si>
    <t>389</t>
  </si>
  <si>
    <t>Övriga intäkter</t>
  </si>
  <si>
    <t>39</t>
  </si>
  <si>
    <t>397</t>
  </si>
  <si>
    <t xml:space="preserve">      varav primärvård</t>
  </si>
  <si>
    <t>Belopp</t>
  </si>
  <si>
    <t>KOSTNADER FÖR PERSONAL OCH FÖRTROENDEVALDA</t>
  </si>
  <si>
    <t>412</t>
  </si>
  <si>
    <t>Sociala och andra avgifter enligt lag och avtal</t>
  </si>
  <si>
    <t>5</t>
  </si>
  <si>
    <t xml:space="preserve">Köp av verksamhet </t>
  </si>
  <si>
    <t>55</t>
  </si>
  <si>
    <t>Läkemedel, sjukvårdsartiklar och medicinskt material</t>
  </si>
  <si>
    <t>56</t>
  </si>
  <si>
    <t>5631</t>
  </si>
  <si>
    <t>Material och varor</t>
  </si>
  <si>
    <t>57</t>
  </si>
  <si>
    <t>572</t>
  </si>
  <si>
    <t>Lämnade bidrag</t>
  </si>
  <si>
    <t>58</t>
  </si>
  <si>
    <t>6-7</t>
  </si>
  <si>
    <t>Lokal- och fastighetskostnader</t>
  </si>
  <si>
    <t>60</t>
  </si>
  <si>
    <t>607</t>
  </si>
  <si>
    <t>63</t>
  </si>
  <si>
    <t>Transporter och frakter</t>
  </si>
  <si>
    <t>67</t>
  </si>
  <si>
    <t>Resekostnader</t>
  </si>
  <si>
    <t>68</t>
  </si>
  <si>
    <t>Försäkringsavgifter och övriga riskkostnader</t>
  </si>
  <si>
    <t>73</t>
  </si>
  <si>
    <t>731</t>
  </si>
  <si>
    <t>78</t>
  </si>
  <si>
    <t xml:space="preserve">Interna
lokalhyror
</t>
  </si>
  <si>
    <t xml:space="preserve">      varav specialiserad somatisk vård</t>
  </si>
  <si>
    <t xml:space="preserve">      varav specialiserad psykiatrisk vård</t>
  </si>
  <si>
    <t>Totalt belopp</t>
  </si>
  <si>
    <t xml:space="preserve">Kommuner </t>
  </si>
  <si>
    <t>Stat</t>
  </si>
  <si>
    <t>individer</t>
  </si>
  <si>
    <t xml:space="preserve">   därav inköp av mark</t>
  </si>
  <si>
    <t>Privata</t>
  </si>
  <si>
    <t>vårdgivare</t>
  </si>
  <si>
    <t>Somatisk mottagningsverksamhet</t>
  </si>
  <si>
    <t>Somatisk dagsjukvård</t>
  </si>
  <si>
    <t xml:space="preserve">Somatisk sluten vård </t>
  </si>
  <si>
    <t xml:space="preserve">Psykiatrisk mottagningsverksamhet </t>
  </si>
  <si>
    <t>Psykiatrisk dagsjukvård</t>
  </si>
  <si>
    <t>Psykiatrisk sluten vård</t>
  </si>
  <si>
    <t>Folkhälsofrågor</t>
  </si>
  <si>
    <t>Lokal utveckling</t>
  </si>
  <si>
    <t>Politisk verksamhet avseende regional utveckling</t>
  </si>
  <si>
    <t>DVO-kod</t>
  </si>
  <si>
    <t xml:space="preserve">Somatisk hemsjukvård </t>
  </si>
  <si>
    <t xml:space="preserve">Psykiatrisk hemsjukvård </t>
  </si>
  <si>
    <t xml:space="preserve">Sjukresor </t>
  </si>
  <si>
    <t>Medicinsk service</t>
  </si>
  <si>
    <t>0-9</t>
  </si>
  <si>
    <t>Politisk verksamhet avseende hälso- och sjukvård</t>
  </si>
  <si>
    <t>Allmän regional utveckling</t>
  </si>
  <si>
    <t xml:space="preserve">   därav sluten primärvård</t>
  </si>
  <si>
    <t xml:space="preserve">   därav sluten somatisk vård</t>
  </si>
  <si>
    <t xml:space="preserve">   därav sluten psykiatrisk vård</t>
  </si>
  <si>
    <t>Tjänster</t>
  </si>
  <si>
    <t>65-70, 72</t>
  </si>
  <si>
    <t>debiterade</t>
  </si>
  <si>
    <t>Intern-</t>
  </si>
  <si>
    <t>inkl Gotland</t>
  </si>
  <si>
    <t xml:space="preserve">   därav folkhögskoleverksamhet</t>
  </si>
  <si>
    <t xml:space="preserve">   därav gymnasieverksamhet </t>
  </si>
  <si>
    <t xml:space="preserve">   därav högskoleverksamhet </t>
  </si>
  <si>
    <t>Lämnade bidrag (58)</t>
  </si>
  <si>
    <t>REGIONAL UTVECKLING, TOTALT</t>
  </si>
  <si>
    <t xml:space="preserve">Material </t>
  </si>
  <si>
    <t>HÄLSO- OCH SJUKVÅRD, TOTALT</t>
  </si>
  <si>
    <t>40-79</t>
  </si>
  <si>
    <t>30-39</t>
  </si>
  <si>
    <t>445-446</t>
  </si>
  <si>
    <t>080</t>
  </si>
  <si>
    <t>TOTALSUMMA PER KOLUMN</t>
  </si>
  <si>
    <t xml:space="preserve">TOTALSUMMA PER KOLUMN </t>
  </si>
  <si>
    <t>INTÄKTSSLAG</t>
  </si>
  <si>
    <t>KOSTNADSSLAG</t>
  </si>
  <si>
    <t>Kommunal-</t>
  </si>
  <si>
    <t>förbund</t>
  </si>
  <si>
    <t>inom KCR</t>
  </si>
  <si>
    <t>-  Interndebiterade kostnader</t>
  </si>
  <si>
    <t>Övrig primärvård</t>
  </si>
  <si>
    <t>6</t>
  </si>
  <si>
    <t>7</t>
  </si>
  <si>
    <t>8</t>
  </si>
  <si>
    <t>företag/</t>
  </si>
  <si>
    <t>Övrigt</t>
  </si>
  <si>
    <t>-  Interndebiterade intäkter</t>
  </si>
  <si>
    <t xml:space="preserve">FoU avseende hälso- och sjukvård </t>
  </si>
  <si>
    <t>FoU avseende regional utveckling</t>
  </si>
  <si>
    <t xml:space="preserve">   därav FoU avseende regional utveckling</t>
  </si>
  <si>
    <t xml:space="preserve">   därav FoU avseende hälso- och sjukvård </t>
  </si>
  <si>
    <t>Politisk verksamhet</t>
  </si>
  <si>
    <t>910-920</t>
  </si>
  <si>
    <t xml:space="preserve"> + Pensionsutbetalningar avseende pensionsförmåner intjänade t o m 1997 (konto 446) samt tillhörande löneskatt</t>
  </si>
  <si>
    <t xml:space="preserve"> - Interna ränteintäkter</t>
  </si>
  <si>
    <t>Köp av verksamhet (50-54)</t>
  </si>
  <si>
    <t>internräntor</t>
  </si>
  <si>
    <t>31-33</t>
  </si>
  <si>
    <t>Försäljning av verksamhet (31-33)</t>
  </si>
  <si>
    <t>därav läkemedelskostnader</t>
  </si>
  <si>
    <t>940-980</t>
  </si>
  <si>
    <t xml:space="preserve">Specialisttandvård </t>
  </si>
  <si>
    <t xml:space="preserve">inom förmånen </t>
  </si>
  <si>
    <t xml:space="preserve"> på rekvisiton </t>
  </si>
  <si>
    <t>Verksamhetens nettokostnader i resultaträkningen</t>
  </si>
  <si>
    <t>kostnad</t>
  </si>
  <si>
    <t>Kaptitaltjänst-kostnader (avskrivningar           +  interna räntor)</t>
  </si>
  <si>
    <t>i egen KCR</t>
  </si>
  <si>
    <t>0</t>
  </si>
  <si>
    <t>1</t>
  </si>
  <si>
    <t>2</t>
  </si>
  <si>
    <t>3</t>
  </si>
  <si>
    <t>4</t>
  </si>
  <si>
    <t>110</t>
  </si>
  <si>
    <t>120</t>
  </si>
  <si>
    <t>160</t>
  </si>
  <si>
    <t>180</t>
  </si>
  <si>
    <t>210</t>
  </si>
  <si>
    <t>220</t>
  </si>
  <si>
    <t>260</t>
  </si>
  <si>
    <t>280</t>
  </si>
  <si>
    <t>310</t>
  </si>
  <si>
    <t>320</t>
  </si>
  <si>
    <t>330</t>
  </si>
  <si>
    <t>340</t>
  </si>
  <si>
    <t>410</t>
  </si>
  <si>
    <t>420</t>
  </si>
  <si>
    <t>430</t>
  </si>
  <si>
    <t>440</t>
  </si>
  <si>
    <t>450</t>
  </si>
  <si>
    <t>470</t>
  </si>
  <si>
    <t>490</t>
  </si>
  <si>
    <t>499</t>
  </si>
  <si>
    <t>910</t>
  </si>
  <si>
    <t>510</t>
  </si>
  <si>
    <t>520</t>
  </si>
  <si>
    <t>530</t>
  </si>
  <si>
    <t>590</t>
  </si>
  <si>
    <t>610</t>
  </si>
  <si>
    <t>620</t>
  </si>
  <si>
    <t>690</t>
  </si>
  <si>
    <t>710</t>
  </si>
  <si>
    <t>750</t>
  </si>
  <si>
    <t>810</t>
  </si>
  <si>
    <t>820</t>
  </si>
  <si>
    <t>830</t>
  </si>
  <si>
    <t>870</t>
  </si>
  <si>
    <t>890</t>
  </si>
  <si>
    <t>920</t>
  </si>
  <si>
    <t>940</t>
  </si>
  <si>
    <t>960</t>
  </si>
  <si>
    <t>980</t>
  </si>
  <si>
    <t>Investerings-</t>
  </si>
  <si>
    <t>301</t>
  </si>
  <si>
    <t>558</t>
  </si>
  <si>
    <t>563</t>
  </si>
  <si>
    <t>015</t>
  </si>
  <si>
    <t>020</t>
  </si>
  <si>
    <t>025</t>
  </si>
  <si>
    <t>060</t>
  </si>
  <si>
    <t>090</t>
  </si>
  <si>
    <t>0-4</t>
  </si>
  <si>
    <t>5-8</t>
  </si>
  <si>
    <t>Int_010</t>
  </si>
  <si>
    <t>Int_020</t>
  </si>
  <si>
    <t>Putb_030</t>
  </si>
  <si>
    <t>Putb_010</t>
  </si>
  <si>
    <t>Vnkost_010</t>
  </si>
  <si>
    <t>Vint_020</t>
  </si>
  <si>
    <t>Kost_030</t>
  </si>
  <si>
    <t>Vnkost_030</t>
  </si>
  <si>
    <t xml:space="preserve">0-4 </t>
  </si>
  <si>
    <t>Sum_050</t>
  </si>
  <si>
    <t>Sum_051</t>
  </si>
  <si>
    <t>Sum_052</t>
  </si>
  <si>
    <t>Prim_060</t>
  </si>
  <si>
    <t>SpecS_060</t>
  </si>
  <si>
    <t>SpecP_060</t>
  </si>
  <si>
    <t>Alf_060</t>
  </si>
  <si>
    <t>Inh555</t>
  </si>
  <si>
    <r>
      <t>DVO-kod</t>
    </r>
    <r>
      <rPr>
        <b/>
        <sz val="9"/>
        <rFont val="Arial"/>
        <family val="2"/>
      </rPr>
      <t xml:space="preserve">     </t>
    </r>
  </si>
  <si>
    <t>388</t>
  </si>
  <si>
    <t>Ovr_6_7</t>
  </si>
  <si>
    <t xml:space="preserve">      varav inkontinensartiklar</t>
  </si>
  <si>
    <t>735,738</t>
  </si>
  <si>
    <t>byggnader och mark</t>
  </si>
  <si>
    <t>Externa intäkter</t>
  </si>
  <si>
    <t>enl flik 2 &amp; 7</t>
  </si>
  <si>
    <t>enl flik 3</t>
  </si>
  <si>
    <t>5611, 5612, 5613</t>
  </si>
  <si>
    <t>Allmänläkarvård inkl. jourverksamhet</t>
  </si>
  <si>
    <t>641</t>
  </si>
  <si>
    <t>Förbrukningsinventarier</t>
  </si>
  <si>
    <t xml:space="preserve">DVO-kod    </t>
  </si>
  <si>
    <t>läkemedel inom förmånen</t>
  </si>
  <si>
    <t>Utbildning, totalt</t>
  </si>
  <si>
    <t>010</t>
  </si>
  <si>
    <t>030</t>
  </si>
  <si>
    <t>Sjuksköterskevård inkl. jourverksamhet</t>
  </si>
  <si>
    <t>utgifter i materiella tillgångar</t>
  </si>
  <si>
    <t xml:space="preserve">   därav leasing</t>
  </si>
  <si>
    <t>Utlandet</t>
  </si>
  <si>
    <t>Fördelade</t>
  </si>
  <si>
    <t xml:space="preserve">från </t>
  </si>
  <si>
    <t xml:space="preserve">kostnader </t>
  </si>
  <si>
    <t>Fkost_030</t>
  </si>
  <si>
    <t xml:space="preserve">Jämförelsestörande poster </t>
  </si>
  <si>
    <t>BRUTTO-</t>
  </si>
  <si>
    <t>INTÄKT</t>
  </si>
  <si>
    <t>KOSTNAD</t>
  </si>
  <si>
    <t xml:space="preserve">SUMMA VERKSAMHETENS INTÄKTER </t>
  </si>
  <si>
    <t>verksamheter</t>
  </si>
  <si>
    <t>service-</t>
  </si>
  <si>
    <t>Serviceverksamheter</t>
  </si>
  <si>
    <t>Jamf</t>
  </si>
  <si>
    <t>leas</t>
  </si>
  <si>
    <t>-  Fördelade kostnader från serviceverksamheter</t>
  </si>
  <si>
    <t xml:space="preserve">DVO-kod </t>
  </si>
  <si>
    <t>Flik 1  Nettokostnader per delområde, miljoner kronor</t>
  </si>
  <si>
    <t>Flik 2 Driftredovisning intäkter, miljoner kronor</t>
  </si>
  <si>
    <t>Flik 3 Driftredovisning kostnader, miljoner kronor</t>
  </si>
  <si>
    <t xml:space="preserve">Flik 4 Kapitaltjänstkostnader, lokalhyror och hyresintäkter, miljoner kronor  </t>
  </si>
  <si>
    <t>Flik 5  Investeringsredovisning, miljoner kronor</t>
  </si>
  <si>
    <t xml:space="preserve">Flik 6  Specificering av verksamhetsintäkter, miljoner kronor </t>
  </si>
  <si>
    <t xml:space="preserve">Flik 7  Specificering av verksamhetskostnader, miljoner kronor </t>
  </si>
  <si>
    <t>Flik 8  Motpartredovisning, försäljning av verksamhet, miljoner kronor</t>
  </si>
  <si>
    <t>Flik 9a  Motpartsredovisning, köp av verksamhet, miljoner kronor</t>
  </si>
  <si>
    <t>Flik 9b  Motpartsredovisning, lämnade bidrag, miljoner kronor</t>
  </si>
  <si>
    <t>kr/invånare</t>
  </si>
  <si>
    <t>(5611, 5612, 5613)</t>
  </si>
  <si>
    <t>581</t>
  </si>
  <si>
    <t>5811</t>
  </si>
  <si>
    <t>5812</t>
  </si>
  <si>
    <t>Primärvård, totalt</t>
  </si>
  <si>
    <t>Specialiserad somatisk vård, totalt</t>
  </si>
  <si>
    <t>Specialiserad psykiatrisk vård, totalt</t>
  </si>
  <si>
    <t xml:space="preserve">Tandvård, totalt (exkl moms) </t>
  </si>
  <si>
    <t>Övrig hälso- och sjukvård, totalt</t>
  </si>
  <si>
    <t>(31-33)</t>
  </si>
  <si>
    <t>(35-36)</t>
  </si>
  <si>
    <t>(37)</t>
  </si>
  <si>
    <t>(38)</t>
  </si>
  <si>
    <t>(39)</t>
  </si>
  <si>
    <t>(30)</t>
  </si>
  <si>
    <t>SERVICEVERKSAMHETER, TOTALT</t>
  </si>
  <si>
    <t xml:space="preserve">SERVICEVERKSAMHETER, TOTALT </t>
  </si>
  <si>
    <t xml:space="preserve">medicintekn. utrustning </t>
  </si>
  <si>
    <t xml:space="preserve">   därav inköp av byggnader</t>
  </si>
  <si>
    <t>Patientavgifter,</t>
  </si>
  <si>
    <t>och andra avgifter</t>
  </si>
  <si>
    <t>Försäljning</t>
  </si>
  <si>
    <t>HÄLSO-OCH SJUKVÅRD, TOTALT</t>
  </si>
  <si>
    <t>(50-54)</t>
  </si>
  <si>
    <t>(58)</t>
  </si>
  <si>
    <t xml:space="preserve">(56-57, </t>
  </si>
  <si>
    <t>63-64)</t>
  </si>
  <si>
    <t xml:space="preserve">(55, 60, 62, </t>
  </si>
  <si>
    <t>73, 75-76)</t>
  </si>
  <si>
    <t>Externa kostnader</t>
  </si>
  <si>
    <t>eget åtagande</t>
  </si>
  <si>
    <t xml:space="preserve">Kostnad för </t>
  </si>
  <si>
    <t xml:space="preserve">Externa
lokalhyror
(601)
</t>
  </si>
  <si>
    <t>(40-41, 43</t>
  </si>
  <si>
    <t>SERVICEVERKSAMHETER , TOTALT</t>
  </si>
  <si>
    <t xml:space="preserve">Pensionskostnader </t>
  </si>
  <si>
    <t>Hushåll och</t>
  </si>
  <si>
    <t>Tandvård, totalt</t>
  </si>
  <si>
    <t xml:space="preserve">Erhållna bidrag </t>
  </si>
  <si>
    <t>tillgångar</t>
  </si>
  <si>
    <t>DVO-</t>
  </si>
  <si>
    <t>kod</t>
  </si>
  <si>
    <t>Verksamhetens kostnader (inkl. avskrivningar)</t>
  </si>
  <si>
    <t>Allmän regional utveckling, totalt</t>
  </si>
  <si>
    <t>Summa läkemedelskostnader</t>
  </si>
  <si>
    <t>SUMMA DELOMRÅDEN</t>
  </si>
  <si>
    <t>inkl.</t>
  </si>
  <si>
    <t>Övr kostnad</t>
  </si>
  <si>
    <t>Tandvård, exkl moms</t>
  </si>
  <si>
    <t xml:space="preserve">Externa hyres-intäkter
för fastigheter (364)
</t>
  </si>
  <si>
    <t>Lön arbetad och ej arbetad tid samt kostnadsersättningar och naturaförmån</t>
  </si>
  <si>
    <t xml:space="preserve">Flik 10  MOTPARTSREDOVISNING, vissa konton, miljoner kronor </t>
  </si>
  <si>
    <t xml:space="preserve">   därav inhyrd personal (555)</t>
  </si>
  <si>
    <t>av verksam-</t>
  </si>
  <si>
    <t>het</t>
  </si>
  <si>
    <t>stiftelser</t>
  </si>
  <si>
    <t>ningar och</t>
  </si>
  <si>
    <t>Ideella före-</t>
  </si>
  <si>
    <t xml:space="preserve">ningar och </t>
  </si>
  <si>
    <t xml:space="preserve"> därav försäkringspremier</t>
  </si>
  <si>
    <t xml:space="preserve"> därav kundförluster och förluster på kortfristiga fordringar</t>
  </si>
  <si>
    <t xml:space="preserve"> därav reparation och underhåll av fastigheter och lokaler</t>
  </si>
  <si>
    <t xml:space="preserve"> därav livsmedel och övriga råvaror</t>
  </si>
  <si>
    <t xml:space="preserve"> därav sjukvårdsartiklar och medicinskt material</t>
  </si>
  <si>
    <t xml:space="preserve"> därav förändring av pensionsavsättning</t>
  </si>
  <si>
    <t xml:space="preserve"> därav sjuklön</t>
  </si>
  <si>
    <t xml:space="preserve">   därav öppen vård</t>
  </si>
  <si>
    <t xml:space="preserve"> därav sluten vård</t>
  </si>
  <si>
    <t xml:space="preserve"> därav tandvård</t>
  </si>
  <si>
    <t xml:space="preserve"> därav hemsjukvård med mera</t>
  </si>
  <si>
    <t xml:space="preserve"> därav övriga avgifter</t>
  </si>
  <si>
    <t xml:space="preserve"> därav laboratorietjänster</t>
  </si>
  <si>
    <t xml:space="preserve"> därav medicintekniska tjänster</t>
  </si>
  <si>
    <t>Övrigt enligt konto 62, 64 (exkl. 641), 65-66, 69, 70, 72, 75, 76</t>
  </si>
  <si>
    <t>43x1,46</t>
  </si>
  <si>
    <t>Löner (exkl</t>
  </si>
  <si>
    <t>verksamhet</t>
  </si>
  <si>
    <t>Allmänläkarvård (inkl. jourverksamhet)</t>
  </si>
  <si>
    <t>Sjuksköterskevård (inkl. jourverksamhet)</t>
  </si>
  <si>
    <t>övriga materiella tillgångar</t>
  </si>
  <si>
    <t>därav</t>
  </si>
  <si>
    <t xml:space="preserve">  därav färdtjänst</t>
  </si>
  <si>
    <t>710_1</t>
  </si>
  <si>
    <t xml:space="preserve">       varav färdtjänst</t>
  </si>
  <si>
    <t>73_borg</t>
  </si>
  <si>
    <t>Kultur, totalt</t>
  </si>
  <si>
    <t>Trafik och infrastruktur, totalt</t>
  </si>
  <si>
    <t xml:space="preserve"> därav läkemedel m.m. (utanför läkemedelsförmånen) inkl. läkemedelsrabatt</t>
  </si>
  <si>
    <t xml:space="preserve"> därav läkemedel, förbrukningsart,speciallivsmedel inom läkemedelsförmånen</t>
  </si>
  <si>
    <t>Fysioterapi och arbetsterapi</t>
  </si>
  <si>
    <t xml:space="preserve"> därav bidrag till infrastruktur</t>
  </si>
  <si>
    <t xml:space="preserve"> därav avgiftsbestämd ålderspension</t>
  </si>
  <si>
    <t>Funktionshinder- och hjälpmedelsverksamhet</t>
  </si>
  <si>
    <t xml:space="preserve">    därav funktionshinder- och hjälpmedelsverksamhet</t>
  </si>
  <si>
    <t xml:space="preserve">Nettokostnader </t>
  </si>
  <si>
    <t xml:space="preserve">Nettokostnader exkl </t>
  </si>
  <si>
    <t>Politisk verksamhet avs. hälso- och sjukvård</t>
  </si>
  <si>
    <t>Politisk verksamhet avs. regional utveckling</t>
  </si>
  <si>
    <t>Produktions-</t>
  </si>
  <si>
    <t xml:space="preserve">       varav ALF-medel</t>
  </si>
  <si>
    <t xml:space="preserve">  därav sluten psykiatrisk vård</t>
  </si>
  <si>
    <t xml:space="preserve">   varav kostnadsföring av bidrag till infrastruktur</t>
  </si>
  <si>
    <t xml:space="preserve">   varav upplösning av aktiverat bidrag till infrastruktur</t>
  </si>
  <si>
    <t xml:space="preserve">   därav funktionshinder- och hjälpmedelsverksamhet</t>
  </si>
  <si>
    <t>trafikantavgifter</t>
  </si>
  <si>
    <t>Övrig utbildningsverksamhet</t>
  </si>
  <si>
    <t>Övrig allmän regional utveckling</t>
  </si>
  <si>
    <t xml:space="preserve"> därav övriga bidrag</t>
  </si>
  <si>
    <t>Verksamhetens intäkter (exkl. interna intäkter)</t>
  </si>
  <si>
    <t>(78-79)</t>
  </si>
  <si>
    <t>Avskrivning, ned-</t>
  </si>
  <si>
    <t>etc. av anläggnings-</t>
  </si>
  <si>
    <t xml:space="preserve">skrivning o återföring </t>
  </si>
  <si>
    <t>795</t>
  </si>
  <si>
    <t>796</t>
  </si>
  <si>
    <t xml:space="preserve"> därav infriad borgen för lån</t>
  </si>
  <si>
    <t xml:space="preserve"> därav smittskyddsläkemedel</t>
  </si>
  <si>
    <t>5617</t>
  </si>
  <si>
    <t>5618</t>
  </si>
  <si>
    <t>Museiverksamhet</t>
  </si>
  <si>
    <t>koll</t>
  </si>
  <si>
    <t xml:space="preserve">   därav investeringsbidrag från staten o statl.myndigheter</t>
  </si>
  <si>
    <t xml:space="preserve">   därav investeringsbidrag från EU</t>
  </si>
  <si>
    <t>79 exkl.795,796</t>
  </si>
  <si>
    <t>Köp av verksamhetsanknutna tjänster samt inhyrd personal</t>
  </si>
  <si>
    <t>skattefri ers.)</t>
  </si>
  <si>
    <t xml:space="preserve">exkl 43x1, </t>
  </si>
  <si>
    <t>del av 491)</t>
  </si>
  <si>
    <t>(43x1,44-46</t>
  </si>
  <si>
    <t>exkl 446,</t>
  </si>
  <si>
    <t xml:space="preserve">del av 491) </t>
  </si>
  <si>
    <t xml:space="preserve"> därav vinst vid avyttring av mark och byggnader</t>
  </si>
  <si>
    <t>Regioner</t>
  </si>
  <si>
    <t>Regionägda</t>
  </si>
  <si>
    <t>företag</t>
  </si>
  <si>
    <t>5615</t>
  </si>
  <si>
    <t>(5615)</t>
  </si>
  <si>
    <t xml:space="preserve"> därav offentliga investeringsbidrag</t>
  </si>
  <si>
    <t>491</t>
  </si>
  <si>
    <t>44</t>
  </si>
  <si>
    <t>4411</t>
  </si>
  <si>
    <t>442</t>
  </si>
  <si>
    <t>45</t>
  </si>
  <si>
    <t>Aktivering av eget arbete vid utveckling av anläggningstillgångar</t>
  </si>
  <si>
    <t>40-41,43exkl43x1</t>
  </si>
  <si>
    <t xml:space="preserve">   därav investeringsinkomster från företag</t>
  </si>
  <si>
    <t xml:space="preserve">   därav övriga investeringsinkomster</t>
  </si>
  <si>
    <t>Investeringsinkomster som utbetalats till regionen eller som regionen erhållit, under året</t>
  </si>
  <si>
    <t>Övrig kulturverksamhet</t>
  </si>
  <si>
    <t>Nedskrivning av anläggningstillgångar</t>
  </si>
  <si>
    <t>Återföring av nedskrivning av anläggningstillgångar</t>
  </si>
  <si>
    <t xml:space="preserve"> därav riktade statsbidrag och kostnadsersättningar, ej inv.</t>
  </si>
  <si>
    <t xml:space="preserve"> därav personalanknutna bidrag och ersättningar</t>
  </si>
  <si>
    <t xml:space="preserve">  därav dosdispensering och läkemedelsförsörjning (utanför läkemedelsförmånen)</t>
  </si>
  <si>
    <t>5581</t>
  </si>
  <si>
    <t>5585</t>
  </si>
  <si>
    <t xml:space="preserve">      varav dosdispensering inom öppenvård</t>
  </si>
  <si>
    <t xml:space="preserve">      varav apotekstjänst (läkemedelsförsörjning)</t>
  </si>
  <si>
    <t xml:space="preserve"> därav särsk. momsersättning vid köp av ej skattepl. verks.</t>
  </si>
  <si>
    <t xml:space="preserve"> därav pensionsutbetalningar </t>
  </si>
  <si>
    <t xml:space="preserve"> därav regionssubvention av läkemedel med mera</t>
  </si>
  <si>
    <t>ÖVRIGA VERKSAMHETSKOSTNADER</t>
  </si>
  <si>
    <t>Energi med mera</t>
  </si>
  <si>
    <t>Förlust vid avyttring och utrangering av anläggningstillgångar</t>
  </si>
  <si>
    <t xml:space="preserve">Allmäntandvård barn och ungdomar </t>
  </si>
  <si>
    <t>Inv. utgifter i immateriella tillg.</t>
  </si>
  <si>
    <t>Avskrivningar, exkl nedskrivningar</t>
  </si>
  <si>
    <t>SUMMA VERKSAMHETENS KOSTNADER (INKL. AVSKRIVNINGAR)</t>
  </si>
  <si>
    <t>Allmäntandvård barn och ungdomar</t>
  </si>
  <si>
    <t xml:space="preserve">Regionernas tandvårdsstöd </t>
  </si>
  <si>
    <t>Regionernas tandvårdsstöd</t>
  </si>
  <si>
    <t>Internt upparbetade (1012)</t>
  </si>
  <si>
    <t>Förvärvade (1022)</t>
  </si>
  <si>
    <t>Patientavgifter, biljettintäkter och 
andra avgifter</t>
  </si>
  <si>
    <t xml:space="preserve"> därav biljettintäkter och andra avgiftsintäkter, kollektivtrafiken</t>
  </si>
  <si>
    <t xml:space="preserve"> därav tandvårdsersättningar från Försäkringskassan</t>
  </si>
  <si>
    <t xml:space="preserve"> därav EU-bidrag  (ej investeringsbidrag)</t>
  </si>
  <si>
    <t>Skattefria kostnadsersättningar och övriga personalkostnader</t>
  </si>
  <si>
    <t>KÖP AV VERKSAMHET, MATERIAL OCH VAROR SAMT LÄMNADE BIDRAG</t>
  </si>
  <si>
    <t>Rikstotal, exkl. Region Gotland</t>
  </si>
  <si>
    <t>Regionen</t>
  </si>
  <si>
    <t>Koncernen</t>
  </si>
  <si>
    <t>Verksamhetens intäkter</t>
  </si>
  <si>
    <t>30 - 39</t>
  </si>
  <si>
    <t>Verksamhetens  kostnader</t>
  </si>
  <si>
    <t>40 - 78</t>
  </si>
  <si>
    <t>Avskrivningar och nedskrivningar</t>
  </si>
  <si>
    <t>Verksamhetens nettokostnader</t>
  </si>
  <si>
    <t>Skatteintäkter</t>
  </si>
  <si>
    <t>Utjämningssystemet och generella statliga bidrag</t>
  </si>
  <si>
    <t>82-83</t>
  </si>
  <si>
    <t>Verksamhetens resultat</t>
  </si>
  <si>
    <t>Finansiella intäkter</t>
  </si>
  <si>
    <t>Finansiella kostnader</t>
  </si>
  <si>
    <t>Resultat efter finansiella poster</t>
  </si>
  <si>
    <t>Extraordinära poster</t>
  </si>
  <si>
    <t>87-88</t>
  </si>
  <si>
    <t>Årets resultat</t>
  </si>
  <si>
    <t>Följande jämförelsestörande poster ingår i Resultaträkningen ovan:</t>
  </si>
  <si>
    <t>Därav Jämförelsestörande intäkter inom kontogrupperna 30-39</t>
  </si>
  <si>
    <t>Därav Jämförelsestörande kostnader inom kontogrupperna 40-78</t>
  </si>
  <si>
    <t>Därav Jämförelsestörande av-/nedskrivningar inom kontogrupp 79</t>
  </si>
  <si>
    <t>Därav Jämförelsestörande finansiella intäkter inom kontogrupp 84</t>
  </si>
  <si>
    <t>Därav Jämförelsestörande finansiella kostnader inom kontogrupp 85</t>
  </si>
  <si>
    <t>Specificering av pensionskostnader</t>
  </si>
  <si>
    <t>Pensionsutbetalningar (exkl löneskatt) intjänade from 1998</t>
  </si>
  <si>
    <t>Pensionsutbetalningar (exkl löneskatt) intjänade tom 1997</t>
  </si>
  <si>
    <t>Specificering av skatteintäkter</t>
  </si>
  <si>
    <t>Preliminära månatliga skatteinbetalningar</t>
  </si>
  <si>
    <t>Prognos för avräkningslikvid</t>
  </si>
  <si>
    <t>Justeringspost av skatteintäkter</t>
  </si>
  <si>
    <t>Summa</t>
  </si>
  <si>
    <t xml:space="preserve">Specificering av generellt statsbidrag o utjämning </t>
  </si>
  <si>
    <t>Inkomstutjämningsbidrag</t>
  </si>
  <si>
    <t>Strukturbidrag</t>
  </si>
  <si>
    <t>Införandebidrag</t>
  </si>
  <si>
    <t>Regleringsbidrag</t>
  </si>
  <si>
    <t>Kostnadsutjämningsbidrag</t>
  </si>
  <si>
    <t>Bidrag för läkemedelsförmånen</t>
  </si>
  <si>
    <t>Generella bidrag utanför utjämningssystemet</t>
  </si>
  <si>
    <t>Inkomstutjämningsavgift</t>
  </si>
  <si>
    <t>Regleringsavgift</t>
  </si>
  <si>
    <t>Kostnadsutjämningsavgift</t>
  </si>
  <si>
    <t>Specificering av finansiella intäkter/kostnader</t>
  </si>
  <si>
    <t>Utdelning på aktier och andelar</t>
  </si>
  <si>
    <t>841</t>
  </si>
  <si>
    <t>Ränteintäkter</t>
  </si>
  <si>
    <t>842, 845</t>
  </si>
  <si>
    <t>Försäljning och värdering, finansiella anläggningstillgångar</t>
  </si>
  <si>
    <t>843</t>
  </si>
  <si>
    <t>Försäljning och värdering, finansiella omsättningstillgångar</t>
  </si>
  <si>
    <t>847</t>
  </si>
  <si>
    <t>Realiserade valutakursvinster</t>
  </si>
  <si>
    <t>Orealiserade valutakursvinster</t>
  </si>
  <si>
    <t>Övriga finansiella intäkter</t>
  </si>
  <si>
    <t xml:space="preserve"> därav borgensavgifter</t>
  </si>
  <si>
    <t>del av 849</t>
  </si>
  <si>
    <t xml:space="preserve"> därav återbetalningar för borgensåtaganden</t>
  </si>
  <si>
    <t>Summa finansiella intäkter</t>
  </si>
  <si>
    <t>Räntekostnader</t>
  </si>
  <si>
    <t>852, 855</t>
  </si>
  <si>
    <t>Förlust vid avyttring och värdering, finansiella anläggningstillgångar</t>
  </si>
  <si>
    <t>853</t>
  </si>
  <si>
    <t>Förlust vid avyttring och värdering, finansiella omsättningstillgångar</t>
  </si>
  <si>
    <t>857</t>
  </si>
  <si>
    <t>Realiserade valutakursförluster</t>
  </si>
  <si>
    <t>Orealiserade valutakursförluster</t>
  </si>
  <si>
    <t>Övriga finansiella kostnader</t>
  </si>
  <si>
    <t>859</t>
  </si>
  <si>
    <t>Summa finansiella kostnader</t>
  </si>
  <si>
    <t>Balanskravsresultat</t>
  </si>
  <si>
    <t>Årets resultat enligt resultaträkningen</t>
  </si>
  <si>
    <t>- reducering av samtliga realisationsvinster</t>
  </si>
  <si>
    <t>+ justering för realisationsvinster enl. undantagsmöjlighet</t>
  </si>
  <si>
    <t>+ justering för realisationsförluster enl. undantagsmöjlighet</t>
  </si>
  <si>
    <t>+ orealiserade vinster och förluster i värdepapper</t>
  </si>
  <si>
    <t xml:space="preserve"> justering för återföring av orealiserade vinster och förluster i värdepapper</t>
  </si>
  <si>
    <t>= Årets resultat efter balanskravsjusteringar</t>
  </si>
  <si>
    <t>- reservering av medel till resultatreserv</t>
  </si>
  <si>
    <t>+ användning av medel från resultatreserv</t>
  </si>
  <si>
    <t>+ användning av medel från resultatutjämningsreserv</t>
  </si>
  <si>
    <t>= Balanskravsresultat</t>
  </si>
  <si>
    <t>Synnerliga skäl (årets balanskravsresultat)</t>
  </si>
  <si>
    <t>Åberopar synnerliga skäl för att inte återställa hela eller delar av årets negativa balanskravsresultat - ange belopp!</t>
  </si>
  <si>
    <t>Åberopar synnerliga skäl för att återställa årets negativa balanskravsresultat på fler än tre år - ange antal år!</t>
  </si>
  <si>
    <t>Årets balanskravsresultat att återställa, efter synnerliga skäl</t>
  </si>
  <si>
    <t>Ackumulerat negativt balanskravsresultat att återställa</t>
  </si>
  <si>
    <t>Negativt balanskravsresultat att återställa från tidigare år</t>
  </si>
  <si>
    <t>Ackumulerat ej återställt negativt balanskravsresultat (från tidigare år inkl. årets ev. negativa balanskravsresultat)</t>
  </si>
  <si>
    <t>Tillgångar</t>
  </si>
  <si>
    <t>ANLÄGGNINGSTILLGÅNGAR</t>
  </si>
  <si>
    <t>Immateriella anläggningstillgångar</t>
  </si>
  <si>
    <t>Byggnader och mark</t>
  </si>
  <si>
    <t>Mark</t>
  </si>
  <si>
    <t>Maskiner och inventarier</t>
  </si>
  <si>
    <t>Leasingavtal</t>
  </si>
  <si>
    <t>125</t>
  </si>
  <si>
    <t>Finansiella anläggningstillgångar</t>
  </si>
  <si>
    <t>13 exkl 139</t>
  </si>
  <si>
    <t>Aktier och andelar</t>
  </si>
  <si>
    <t xml:space="preserve">     varav hos koncernföretagen</t>
  </si>
  <si>
    <t>del av 131</t>
  </si>
  <si>
    <t>Obligationer, certifikat och andra värdepapper</t>
  </si>
  <si>
    <t>Långfristiga fordringar</t>
  </si>
  <si>
    <t xml:space="preserve">    varav hos koncernföretagen</t>
  </si>
  <si>
    <t>del av 137</t>
  </si>
  <si>
    <t>SUMMA ANLÄGGNINGSTILLGÅNGAR</t>
  </si>
  <si>
    <t>10-13 exkl 139</t>
  </si>
  <si>
    <t>BIDRAG TILL  INFRASTRUKTUR</t>
  </si>
  <si>
    <t>139</t>
  </si>
  <si>
    <t>OMSÄTTNINGSTILLGÅNGAR</t>
  </si>
  <si>
    <t>Förråd / Lager</t>
  </si>
  <si>
    <t>14</t>
  </si>
  <si>
    <t>Kundfordringar</t>
  </si>
  <si>
    <t>15</t>
  </si>
  <si>
    <t>Fordringar hos koncernföretagen</t>
  </si>
  <si>
    <t>del av 15</t>
  </si>
  <si>
    <t>Övriga kortfristiga fordringar</t>
  </si>
  <si>
    <t>16</t>
  </si>
  <si>
    <t>Fordringar hos staten</t>
  </si>
  <si>
    <t>165</t>
  </si>
  <si>
    <t>del av 16</t>
  </si>
  <si>
    <t>Fordran mervärdesskatt</t>
  </si>
  <si>
    <t>168</t>
  </si>
  <si>
    <t>Förutbetalda kostnader och upplupna intäkter</t>
  </si>
  <si>
    <t>17</t>
  </si>
  <si>
    <t>Upplupna skatteintäkter</t>
  </si>
  <si>
    <t>178</t>
  </si>
  <si>
    <t>Summa kortfristiga fordringar</t>
  </si>
  <si>
    <t>15-17</t>
  </si>
  <si>
    <t>Kortfristiga placeringar</t>
  </si>
  <si>
    <t>18</t>
  </si>
  <si>
    <t>181</t>
  </si>
  <si>
    <t>Obligationer, förlagsbevis mm</t>
  </si>
  <si>
    <t>182</t>
  </si>
  <si>
    <t>Certifikat</t>
  </si>
  <si>
    <t>183</t>
  </si>
  <si>
    <t>Kassa och bank</t>
  </si>
  <si>
    <t>19</t>
  </si>
  <si>
    <t>SUMMA OMSÄTTNINGSTILLGÅNGAR</t>
  </si>
  <si>
    <t>14-19</t>
  </si>
  <si>
    <t>SUMMA TILLGÅNGAR</t>
  </si>
  <si>
    <t>10-19</t>
  </si>
  <si>
    <t>Eget kapital, avsättningar och skulder</t>
  </si>
  <si>
    <t>EGET KAPITAL</t>
  </si>
  <si>
    <t>Eget kapital vid årets början</t>
  </si>
  <si>
    <t>-varav resultatreserv</t>
  </si>
  <si>
    <t>-varav resultatutjämningsreserv</t>
  </si>
  <si>
    <t>Justering av Eget kapital ingående värde</t>
  </si>
  <si>
    <t>202</t>
  </si>
  <si>
    <t>Eget kapital vid årets slut</t>
  </si>
  <si>
    <t>AVSÄTTNINGAR</t>
  </si>
  <si>
    <t>22</t>
  </si>
  <si>
    <t xml:space="preserve">   därav avsättningar för pensioner, intjänade fr om 1998, inkl löneskatt</t>
  </si>
  <si>
    <t>221-222</t>
  </si>
  <si>
    <t xml:space="preserve">   därav avsättningar  för bidrag till infrastuktur</t>
  </si>
  <si>
    <t>del av 229</t>
  </si>
  <si>
    <t>Långfristiga skulder</t>
  </si>
  <si>
    <t>23</t>
  </si>
  <si>
    <t>Obligationsprogram- och förlagslån</t>
  </si>
  <si>
    <t>231</t>
  </si>
  <si>
    <t>Skuld för investeringsbidrag</t>
  </si>
  <si>
    <t>232</t>
  </si>
  <si>
    <t xml:space="preserve">   därav årets investeringsbidrag</t>
  </si>
  <si>
    <t>Checkräkningskredit</t>
  </si>
  <si>
    <t>233</t>
  </si>
  <si>
    <t>Lån i banker och kreditinstitut</t>
  </si>
  <si>
    <t>235</t>
  </si>
  <si>
    <t xml:space="preserve">   därav i utländsk valuta</t>
  </si>
  <si>
    <t>del av 235</t>
  </si>
  <si>
    <t>Skulder till koncernföretag</t>
  </si>
  <si>
    <t>236</t>
  </si>
  <si>
    <t>Långfristig leasingskuld</t>
  </si>
  <si>
    <t>237</t>
  </si>
  <si>
    <t>Kortfristiga skulder</t>
  </si>
  <si>
    <t>24-28</t>
  </si>
  <si>
    <t>Leverantörsskulder</t>
  </si>
  <si>
    <t>241</t>
  </si>
  <si>
    <t xml:space="preserve">     därav till koncernföretag</t>
  </si>
  <si>
    <t>del av 241</t>
  </si>
  <si>
    <t>Moms och särskilda punktskatter</t>
  </si>
  <si>
    <t xml:space="preserve">   därav mervärdesskatt</t>
  </si>
  <si>
    <t>Kortfristig del av leasingskuld</t>
  </si>
  <si>
    <t>283</t>
  </si>
  <si>
    <t>Kortfristiga låneskulder</t>
  </si>
  <si>
    <t>284</t>
  </si>
  <si>
    <t>del av 284</t>
  </si>
  <si>
    <t>Kortfristig del av långfristiga skulder</t>
  </si>
  <si>
    <t>Kortfristiga lån i utländsk valuta</t>
  </si>
  <si>
    <t>286</t>
  </si>
  <si>
    <t>Summa konto 283-286</t>
  </si>
  <si>
    <t>283-286</t>
  </si>
  <si>
    <t>Skulder till staten</t>
  </si>
  <si>
    <t>287</t>
  </si>
  <si>
    <t>Upplupna kostnader och förutbetalda intäkter</t>
  </si>
  <si>
    <t>29</t>
  </si>
  <si>
    <t>Upplupna semesterlöner</t>
  </si>
  <si>
    <t>292</t>
  </si>
  <si>
    <t>Upplupna sociala avgifter enligt lag mm</t>
  </si>
  <si>
    <t xml:space="preserve">  därav upplupna sociala avgifter</t>
  </si>
  <si>
    <t xml:space="preserve">  därav upplupen löneskatt</t>
  </si>
  <si>
    <t xml:space="preserve">Upplupna pensionskostnader  avgiftsbestämd ålderspension                                                    </t>
  </si>
  <si>
    <t>296</t>
  </si>
  <si>
    <t>Förutbetalda skatteintäkter</t>
  </si>
  <si>
    <t>Kortfristiga skulder, totalt</t>
  </si>
  <si>
    <t>24-29</t>
  </si>
  <si>
    <t>SUMMA SKULDER</t>
  </si>
  <si>
    <t>23-29</t>
  </si>
  <si>
    <t>SUMMA SKULDER, AVSÄTTNINGAR OCH EGET KAPITAL</t>
  </si>
  <si>
    <t>Ansvarsförbindelser</t>
  </si>
  <si>
    <t>Pensionsförmåner intjänade före 1998</t>
  </si>
  <si>
    <t xml:space="preserve">  därav löneskatt</t>
  </si>
  <si>
    <t>Övriga ansvarsförbindelser</t>
  </si>
  <si>
    <t xml:space="preserve">  därav borgensåtaganden för lån</t>
  </si>
  <si>
    <t xml:space="preserve">      varav mot offentligt ägda bolag</t>
  </si>
  <si>
    <t>RIKSTOTAL</t>
  </si>
  <si>
    <t>exkl. Region Gotland</t>
  </si>
  <si>
    <t>Regionernas finanser</t>
  </si>
  <si>
    <t>Räkenskapssammandrag 2025</t>
  </si>
  <si>
    <t>Resultaträkning 2025, miljoner kr</t>
  </si>
  <si>
    <t>Balansräkning 2025, miljoner kr</t>
  </si>
  <si>
    <t>Publiceringsdatum: 260828</t>
  </si>
  <si>
    <t>R-BAS 2025</t>
  </si>
  <si>
    <t>Finansiell del av årets pensionskostnad</t>
  </si>
  <si>
    <t>Finansiell del av årets löneskattekostnad</t>
  </si>
  <si>
    <t>20-29</t>
  </si>
  <si>
    <t>Att tänka på gällande redovisningen av balanskravsresultatet</t>
  </si>
  <si>
    <t>Under rubriken Balanskravsresultat redovisas samtliga regioners inkomna data. När en analys ska ske av variabeln Balanskravsresultat tillsammans med variablerna för synnerliga skäl så kan värden på riksnivå bli svårtolkade. På riket redovisas ett positivt balanskravsresultat samtidigt som tabellen också visar värden på variabeln Årets balanskravsresultat att återställa efter synnerliga skäl, något som inte ska förekomma på mikronivå. Anledningen till att detta scenario uppstår, beror på att balanskravsresultatet på riksnivå summerar regionernas balanskravsresultat, som kan vara antingen positivt eller negativt. Det är dock endast de regioner som har ett negativt balanskravsresultat som också kan ha ett balanskravsresultat att återställa efter synnerliga skäl. Det är därmed endast dessa regioners summerade värden som redovisas under rubriken "Synnerliga skäl (årets balanskravsresultat)". Därför rekommenderar vi att data i första hand tolkas och analyseras på mikronivå.</t>
  </si>
  <si>
    <t>Folkmängden avser Sveriges befolkning exkl. region Gotland</t>
  </si>
  <si>
    <t>Folkmängd   2025</t>
  </si>
  <si>
    <t>Folkmängd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</si>
</sst>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
    <numFmt numFmtId="166" formatCode="#,##0.0"/>
    <numFmt numFmtId="167" formatCode="#,##0\ _k_r;[Red]&quot;-&quot;#,##0\ _k_r"/>
    <numFmt numFmtId="168" formatCode="#,##0\ &quot;kr&quot;;[Red]&quot;-&quot;#,##0\ &quot;kr&quot;"/>
    <numFmt numFmtId="169" formatCode="_(* #,##0_);_(* \(#,##0\);_(* &quot;-&quot;_);_(@_)"/>
    <numFmt numFmtId="170" formatCode="_(&quot;$&quot;* #,##0_);_(&quot;$&quot;* \(#,##0\);_(&quot;$&quot;* &quot;-&quot;_);_(@_)"/>
    <numFmt numFmtId="171" formatCode="#,###"/>
    <numFmt numFmtId="172" formatCode="#,##0;[Red]&quot;-&quot;#,##0"/>
    <numFmt numFmtId="173" formatCode=";;;"/>
  </numFmts>
  <fonts count="81" x14ac:knownFonts="1">
    <font>
      <sz val="10"/>
      <name val="Arial"/>
    </font>
    <font>
      <sz val="11"/>
      <color theme="1"/>
      <name val="Calibri"/>
      <family val="2"/>
      <scheme val="minor"/>
    </font>
    <font>
      <sz val="10"/>
      <name val="Arial"/>
      <family val="2"/>
    </font>
    <font>
      <sz val="10"/>
      <name val="Arial"/>
      <family val="2"/>
    </font>
    <font>
      <sz val="9"/>
      <name val="Arial"/>
      <family val="2"/>
    </font>
    <font>
      <i/>
      <sz val="9"/>
      <name val="Arial"/>
      <family val="2"/>
    </font>
    <font>
      <b/>
      <sz val="9"/>
      <name val="Arial"/>
      <family val="2"/>
    </font>
    <font>
      <b/>
      <i/>
      <sz val="9"/>
      <name val="Arial"/>
      <family val="2"/>
    </font>
    <font>
      <sz val="9"/>
      <color indexed="10"/>
      <name val="Arial"/>
      <family val="2"/>
    </font>
    <font>
      <b/>
      <sz val="10"/>
      <name val="Arial"/>
      <family val="2"/>
    </font>
    <font>
      <sz val="10"/>
      <name val="Arial"/>
      <family val="2"/>
    </font>
    <font>
      <sz val="12"/>
      <name val="Arial"/>
      <family val="2"/>
    </font>
    <font>
      <sz val="13.5"/>
      <name val="Arial"/>
      <family val="2"/>
    </font>
    <font>
      <sz val="13.5"/>
      <name val="MS Sans Serif"/>
      <family val="2"/>
    </font>
    <font>
      <sz val="10"/>
      <name val="MS Sans Serif"/>
      <family val="2"/>
    </font>
    <font>
      <b/>
      <sz val="12"/>
      <name val="Arial"/>
      <family val="2"/>
    </font>
    <font>
      <b/>
      <sz val="12"/>
      <name val="MS Sans Serif"/>
      <family val="2"/>
    </font>
    <font>
      <sz val="12"/>
      <name val="Arial"/>
      <family val="2"/>
    </font>
    <font>
      <sz val="10"/>
      <name val="MS Sans Serif"/>
      <family val="2"/>
    </font>
    <font>
      <u/>
      <sz val="10"/>
      <color indexed="12"/>
      <name val="Arial"/>
      <family val="2"/>
    </font>
    <font>
      <b/>
      <sz val="9"/>
      <color indexed="10"/>
      <name val="Arial"/>
      <family val="2"/>
    </font>
    <font>
      <sz val="10"/>
      <color indexed="10"/>
      <name val="Arial"/>
      <family val="2"/>
    </font>
    <font>
      <sz val="9"/>
      <color indexed="57"/>
      <name val="Arial"/>
      <family val="2"/>
    </font>
    <font>
      <sz val="9"/>
      <color indexed="12"/>
      <name val="Arial"/>
      <family val="2"/>
    </font>
    <font>
      <sz val="9"/>
      <color indexed="8"/>
      <name val="Arial"/>
      <family val="2"/>
    </font>
    <font>
      <b/>
      <sz val="9"/>
      <color indexed="53"/>
      <name val="Arial"/>
      <family val="2"/>
    </font>
    <font>
      <i/>
      <sz val="10"/>
      <name val="Arial"/>
      <family val="2"/>
    </font>
    <font>
      <b/>
      <sz val="9"/>
      <color indexed="8"/>
      <name val="Arial"/>
      <family val="2"/>
    </font>
    <font>
      <b/>
      <sz val="10"/>
      <name val="MS Sans Serif"/>
      <family val="2"/>
    </font>
    <font>
      <b/>
      <i/>
      <sz val="10"/>
      <name val="Arial"/>
      <family val="2"/>
    </font>
    <font>
      <sz val="10"/>
      <color indexed="10"/>
      <name val="Arial"/>
      <family val="2"/>
    </font>
    <font>
      <b/>
      <sz val="10"/>
      <name val="Arial"/>
      <family val="2"/>
    </font>
    <font>
      <i/>
      <sz val="10"/>
      <color indexed="10"/>
      <name val="Arial"/>
      <family val="2"/>
    </font>
    <font>
      <b/>
      <sz val="9"/>
      <color indexed="10"/>
      <name val="Arial"/>
      <family val="2"/>
    </font>
    <font>
      <b/>
      <sz val="9"/>
      <color indexed="12"/>
      <name val="Arial"/>
      <family val="2"/>
    </font>
    <font>
      <i/>
      <sz val="9"/>
      <color indexed="47"/>
      <name val="Arial"/>
      <family val="2"/>
    </font>
    <font>
      <sz val="10"/>
      <color indexed="47"/>
      <name val="Arial"/>
      <family val="2"/>
    </font>
    <font>
      <sz val="9"/>
      <color indexed="47"/>
      <name val="Arial"/>
      <family val="2"/>
    </font>
    <font>
      <i/>
      <sz val="9"/>
      <color indexed="10"/>
      <name val="Arial"/>
      <family val="2"/>
    </font>
    <font>
      <sz val="9"/>
      <name val="Helvetica"/>
      <family val="2"/>
    </font>
    <font>
      <sz val="10"/>
      <color indexed="8"/>
      <name val="MS Sans Serif"/>
      <family val="2"/>
    </font>
    <font>
      <sz val="10"/>
      <color indexed="47"/>
      <name val="Arial"/>
      <family val="2"/>
    </font>
    <font>
      <sz val="10"/>
      <color indexed="10"/>
      <name val="MS Sans Serif"/>
      <family val="2"/>
    </font>
    <font>
      <sz val="9"/>
      <color indexed="47"/>
      <name val="Times New Roman"/>
      <family val="1"/>
    </font>
    <font>
      <sz val="10"/>
      <color indexed="12"/>
      <name val="Arial"/>
      <family val="2"/>
    </font>
    <font>
      <sz val="9"/>
      <name val="Times New Roman"/>
      <family val="1"/>
    </font>
    <font>
      <sz val="10"/>
      <name val="MS Sans Serif"/>
      <family val="2"/>
    </font>
    <font>
      <b/>
      <sz val="16"/>
      <color indexed="9"/>
      <name val="Arial"/>
      <family val="2"/>
    </font>
    <font>
      <b/>
      <sz val="9"/>
      <name val="Helvetica"/>
      <family val="2"/>
    </font>
    <font>
      <b/>
      <sz val="9"/>
      <color indexed="9"/>
      <name val="Arial"/>
      <family val="2"/>
    </font>
    <font>
      <b/>
      <sz val="16"/>
      <name val="Arial"/>
      <family val="2"/>
    </font>
    <font>
      <sz val="9"/>
      <name val="MS Sans Serif"/>
      <family val="2"/>
    </font>
    <font>
      <b/>
      <sz val="9"/>
      <name val="MS Sans Serif"/>
      <family val="2"/>
    </font>
    <font>
      <sz val="10"/>
      <name val="Arial"/>
      <family val="2"/>
    </font>
    <font>
      <sz val="7"/>
      <name val="Helvetica"/>
      <family val="2"/>
    </font>
    <font>
      <sz val="11"/>
      <color theme="1"/>
      <name val="Calibri"/>
      <family val="2"/>
      <scheme val="minor"/>
    </font>
    <font>
      <sz val="9"/>
      <color rgb="FFFF0000"/>
      <name val="Arial"/>
      <family val="2"/>
    </font>
    <font>
      <b/>
      <sz val="9"/>
      <color rgb="FFFF0000"/>
      <name val="Arial"/>
      <family val="2"/>
    </font>
    <font>
      <sz val="9"/>
      <color rgb="FFFFFFCC"/>
      <name val="Arial"/>
      <family val="2"/>
    </font>
    <font>
      <sz val="9"/>
      <color theme="0"/>
      <name val="Arial"/>
      <family val="2"/>
    </font>
    <font>
      <b/>
      <sz val="9"/>
      <color rgb="FFFFFFCC"/>
      <name val="Arial"/>
      <family val="2"/>
    </font>
    <font>
      <b/>
      <sz val="10"/>
      <color rgb="FFFF0000"/>
      <name val="Arial"/>
      <family val="2"/>
    </font>
    <font>
      <sz val="9"/>
      <color theme="2"/>
      <name val="Arial"/>
      <family val="2"/>
    </font>
    <font>
      <b/>
      <sz val="9"/>
      <color theme="2"/>
      <name val="Arial"/>
      <family val="2"/>
    </font>
    <font>
      <sz val="10"/>
      <color rgb="FFFF0000"/>
      <name val="Arial"/>
      <family val="2"/>
    </font>
    <font>
      <sz val="8"/>
      <name val="Helvetica"/>
      <family val="2"/>
    </font>
    <font>
      <b/>
      <sz val="8"/>
      <color indexed="8"/>
      <name val="Helvetica"/>
      <family val="2"/>
    </font>
    <font>
      <sz val="10"/>
      <color indexed="8"/>
      <name val="Helvetica"/>
      <family val="2"/>
    </font>
    <font>
      <b/>
      <sz val="10"/>
      <color indexed="8"/>
      <name val="Helvetica"/>
      <family val="2"/>
    </font>
    <font>
      <sz val="8"/>
      <name val="Arial"/>
      <family val="2"/>
    </font>
    <font>
      <sz val="10"/>
      <name val="Helvetica"/>
      <family val="2"/>
    </font>
    <font>
      <sz val="10"/>
      <color rgb="FF00B050"/>
      <name val="Arial"/>
      <family val="2"/>
    </font>
    <font>
      <sz val="7"/>
      <name val="Arial"/>
      <family val="2"/>
    </font>
    <font>
      <b/>
      <sz val="7"/>
      <color indexed="8"/>
      <name val="Arial"/>
      <family val="2"/>
    </font>
    <font>
      <sz val="8"/>
      <color rgb="FFFF0000"/>
      <name val="Arial"/>
      <family val="2"/>
    </font>
    <font>
      <sz val="9"/>
      <color rgb="FF00B050"/>
      <name val="Arial"/>
      <family val="2"/>
    </font>
    <font>
      <b/>
      <sz val="7"/>
      <name val="Arial"/>
      <family val="2"/>
    </font>
    <font>
      <sz val="24"/>
      <name val="Arial"/>
      <family val="2"/>
    </font>
    <font>
      <sz val="26"/>
      <name val="Arial"/>
      <family val="2"/>
    </font>
    <font>
      <sz val="9"/>
      <color indexed="81"/>
      <name val="Tahoma"/>
      <charset val="1"/>
    </font>
    <font>
      <b/>
      <sz val="9"/>
      <color indexed="81"/>
      <name val="Tahoma"/>
      <charset val="1"/>
    </font>
  </fonts>
  <fills count="19">
    <fill>
      <patternFill patternType="none"/>
    </fill>
    <fill>
      <patternFill patternType="gray125"/>
    </fill>
    <fill>
      <patternFill patternType="solid">
        <fgColor indexed="56"/>
        <bgColor indexed="64"/>
      </patternFill>
    </fill>
    <fill>
      <patternFill patternType="solid">
        <fgColor indexed="26"/>
        <bgColor indexed="64"/>
      </patternFill>
    </fill>
    <fill>
      <patternFill patternType="lightGray">
        <fgColor indexed="40"/>
        <bgColor indexed="9"/>
      </patternFill>
    </fill>
    <fill>
      <patternFill patternType="lightGray">
        <fgColor indexed="40"/>
      </patternFill>
    </fill>
    <fill>
      <patternFill patternType="solid">
        <fgColor rgb="FFFFFFCC"/>
        <bgColor indexed="64"/>
      </patternFill>
    </fill>
    <fill>
      <patternFill patternType="solid">
        <fgColor theme="0"/>
        <bgColor indexed="64"/>
      </patternFill>
    </fill>
    <fill>
      <patternFill patternType="solid">
        <fgColor theme="0"/>
        <bgColor rgb="FFBFBFBF"/>
      </patternFill>
    </fill>
    <fill>
      <patternFill patternType="solid">
        <fgColor theme="2"/>
        <bgColor indexed="64"/>
      </patternFill>
    </fill>
    <fill>
      <patternFill patternType="gray125">
        <fgColor theme="0" tint="-0.24994659260841701"/>
        <bgColor theme="0" tint="-0.14999847407452621"/>
      </patternFill>
    </fill>
    <fill>
      <patternFill patternType="gray125">
        <fgColor indexed="22"/>
        <bgColor theme="0" tint="-0.14999847407452621"/>
      </patternFill>
    </fill>
    <fill>
      <patternFill patternType="gray125">
        <fgColor rgb="FFBFBFBF"/>
        <bgColor theme="0" tint="-0.14999847407452621"/>
      </patternFill>
    </fill>
    <fill>
      <patternFill patternType="solid">
        <fgColor indexed="9"/>
        <bgColor indexed="64"/>
      </patternFill>
    </fill>
    <fill>
      <patternFill patternType="solid">
        <fgColor rgb="FFFFFFFF"/>
        <bgColor indexed="64"/>
      </patternFill>
    </fill>
    <fill>
      <patternFill patternType="gray125">
        <fgColor rgb="FFBFBFBF"/>
        <bgColor rgb="FFD9D9D9"/>
      </patternFill>
    </fill>
    <fill>
      <patternFill patternType="solid">
        <fgColor rgb="FFFFFFCC"/>
        <bgColor rgb="FFFFFFFF"/>
      </patternFill>
    </fill>
    <fill>
      <patternFill patternType="solid">
        <fgColor rgb="FFFFFFCC"/>
        <bgColor rgb="FF000000"/>
      </patternFill>
    </fill>
    <fill>
      <patternFill patternType="solid">
        <fgColor theme="0" tint="-0.14999847407452621"/>
        <bgColor indexed="64"/>
      </patternFill>
    </fill>
  </fills>
  <borders count="196">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top/>
      <bottom/>
      <diagonal/>
    </border>
    <border>
      <left/>
      <right style="thin">
        <color indexed="64"/>
      </right>
      <top style="hair">
        <color indexed="64"/>
      </top>
      <bottom style="hair">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hair">
        <color indexed="64"/>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hair">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thin">
        <color indexed="64"/>
      </right>
      <top style="hair">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thin">
        <color indexed="64"/>
      </right>
      <top style="medium">
        <color indexed="64"/>
      </top>
      <bottom style="thin">
        <color indexed="64"/>
      </bottom>
      <diagonal/>
    </border>
    <border>
      <left style="hair">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style="medium">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medium">
        <color indexed="64"/>
      </bottom>
      <diagonal/>
    </border>
    <border>
      <left style="medium">
        <color indexed="64"/>
      </left>
      <right style="thin">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style="medium">
        <color indexed="64"/>
      </left>
      <right style="hair">
        <color indexed="64"/>
      </right>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hair">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style="thin">
        <color indexed="64"/>
      </top>
      <bottom style="hair">
        <color indexed="64"/>
      </bottom>
      <diagonal/>
    </border>
    <border>
      <left style="hair">
        <color indexed="64"/>
      </left>
      <right/>
      <top/>
      <bottom style="thin">
        <color indexed="64"/>
      </bottom>
      <diagonal/>
    </border>
    <border>
      <left style="medium">
        <color indexed="64"/>
      </left>
      <right style="thin">
        <color indexed="64"/>
      </right>
      <top style="medium">
        <color rgb="FF000000"/>
      </top>
      <bottom/>
      <diagonal/>
    </border>
    <border>
      <left style="thin">
        <color indexed="64"/>
      </left>
      <right/>
      <top style="medium">
        <color rgb="FF000000"/>
      </top>
      <bottom/>
      <diagonal/>
    </border>
    <border>
      <left/>
      <right style="thin">
        <color indexed="64"/>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rgb="FF000000"/>
      </right>
      <top style="medium">
        <color indexed="64"/>
      </top>
      <bottom style="hair">
        <color indexed="64"/>
      </bottom>
      <diagonal/>
    </border>
    <border>
      <left style="thin">
        <color indexed="64"/>
      </left>
      <right style="medium">
        <color rgb="FF000000"/>
      </right>
      <top style="hair">
        <color indexed="64"/>
      </top>
      <bottom style="hair">
        <color indexed="64"/>
      </bottom>
      <diagonal/>
    </border>
    <border>
      <left style="thin">
        <color indexed="64"/>
      </left>
      <right style="medium">
        <color rgb="FF000000"/>
      </right>
      <top/>
      <bottom style="medium">
        <color indexed="64"/>
      </bottom>
      <diagonal/>
    </border>
    <border>
      <left/>
      <right style="medium">
        <color rgb="FF000000"/>
      </right>
      <top style="medium">
        <color rgb="FF000000"/>
      </top>
      <bottom/>
      <diagonal/>
    </border>
    <border>
      <left/>
      <right style="medium">
        <color rgb="FF000000"/>
      </right>
      <top/>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hair">
        <color indexed="64"/>
      </left>
      <right style="medium">
        <color rgb="FF000000"/>
      </right>
      <top/>
      <bottom style="hair">
        <color indexed="64"/>
      </bottom>
      <diagonal/>
    </border>
    <border>
      <left/>
      <right style="medium">
        <color rgb="FF000000"/>
      </right>
      <top/>
      <bottom style="hair">
        <color indexed="64"/>
      </bottom>
      <diagonal/>
    </border>
    <border>
      <left style="hair">
        <color indexed="64"/>
      </left>
      <right style="medium">
        <color rgb="FF000000"/>
      </right>
      <top style="hair">
        <color indexed="64"/>
      </top>
      <bottom style="hair">
        <color indexed="64"/>
      </bottom>
      <diagonal/>
    </border>
    <border>
      <left style="medium">
        <color indexed="64"/>
      </left>
      <right/>
      <top style="medium">
        <color rgb="FF000000"/>
      </top>
      <bottom/>
      <diagonal/>
    </border>
    <border>
      <left style="medium">
        <color indexed="64"/>
      </left>
      <right style="medium">
        <color rgb="FF000000"/>
      </right>
      <top/>
      <bottom/>
      <diagonal/>
    </border>
    <border>
      <left style="medium">
        <color rgb="FF000000"/>
      </left>
      <right/>
      <top style="medium">
        <color rgb="FF000000"/>
      </top>
      <bottom/>
      <diagonal/>
    </border>
    <border>
      <left/>
      <right style="medium">
        <color rgb="FF000000"/>
      </right>
      <top/>
      <bottom style="thin">
        <color indexed="64"/>
      </bottom>
      <diagonal/>
    </border>
    <border>
      <left style="thin">
        <color indexed="64"/>
      </left>
      <right style="medium">
        <color rgb="FF000000"/>
      </right>
      <top/>
      <bottom style="hair">
        <color indexed="64"/>
      </bottom>
      <diagonal/>
    </border>
    <border>
      <left style="thin">
        <color indexed="64"/>
      </left>
      <right style="medium">
        <color rgb="FF000000"/>
      </right>
      <top/>
      <bottom/>
      <diagonal/>
    </border>
    <border>
      <left style="thin">
        <color indexed="64"/>
      </left>
      <right style="medium">
        <color rgb="FF000000"/>
      </right>
      <top style="hair">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rgb="FF000000"/>
      </left>
      <right style="medium">
        <color indexed="64"/>
      </right>
      <top style="medium">
        <color indexed="64"/>
      </top>
      <bottom style="hair">
        <color indexed="64"/>
      </bottom>
      <diagonal/>
    </border>
    <border>
      <left style="medium">
        <color rgb="FF000000"/>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rgb="FF000000"/>
      </bottom>
      <diagonal/>
    </border>
    <border>
      <left/>
      <right style="medium">
        <color rgb="FF000000"/>
      </right>
      <top style="medium">
        <color indexed="64"/>
      </top>
      <bottom style="thin">
        <color indexed="64"/>
      </bottom>
      <diagonal/>
    </border>
    <border>
      <left style="hair">
        <color indexed="64"/>
      </left>
      <right style="medium">
        <color rgb="FF000000"/>
      </right>
      <top style="hair">
        <color indexed="64"/>
      </top>
      <bottom/>
      <diagonal/>
    </border>
    <border>
      <left style="hair">
        <color indexed="64"/>
      </left>
      <right style="medium">
        <color rgb="FF000000"/>
      </right>
      <top style="hair">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
      <left style="medium">
        <color rgb="FF000000"/>
      </left>
      <right style="medium">
        <color rgb="FF000000"/>
      </right>
      <top/>
      <bottom style="hair">
        <color indexed="64"/>
      </bottom>
      <diagonal/>
    </border>
    <border>
      <left style="medium">
        <color rgb="FF000000"/>
      </left>
      <right style="medium">
        <color rgb="FF000000"/>
      </right>
      <top style="hair">
        <color indexed="64"/>
      </top>
      <bottom style="medium">
        <color indexed="64"/>
      </bottom>
      <diagonal/>
    </border>
    <border>
      <left/>
      <right style="medium">
        <color rgb="FF000000"/>
      </right>
      <top style="hair">
        <color indexed="64"/>
      </top>
      <bottom style="hair">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diagonal/>
    </border>
    <border>
      <left/>
      <right style="medium">
        <color rgb="FF000000"/>
      </right>
      <top/>
      <bottom style="medium">
        <color indexed="64"/>
      </bottom>
      <diagonal/>
    </border>
    <border>
      <left style="medium">
        <color rgb="FF000000"/>
      </left>
      <right style="medium">
        <color rgb="FF000000"/>
      </right>
      <top style="hair">
        <color indexed="64"/>
      </top>
      <bottom/>
      <diagonal/>
    </border>
    <border>
      <left style="medium">
        <color rgb="FF000000"/>
      </left>
      <right style="medium">
        <color rgb="FF000000"/>
      </right>
      <top style="hair">
        <color indexed="64"/>
      </top>
      <bottom style="hair">
        <color indexed="64"/>
      </bottom>
      <diagonal/>
    </border>
    <border>
      <left style="medium">
        <color rgb="FF000000"/>
      </left>
      <right style="medium">
        <color rgb="FF000000"/>
      </right>
      <top style="hair">
        <color indexed="64"/>
      </top>
      <bottom style="thin">
        <color indexed="64"/>
      </bottom>
      <diagonal/>
    </border>
    <border>
      <left style="medium">
        <color rgb="FF000000"/>
      </left>
      <right style="medium">
        <color rgb="FF000000"/>
      </right>
      <top/>
      <bottom style="medium">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indexed="64"/>
      </right>
      <top style="thin">
        <color indexed="64"/>
      </top>
      <bottom style="medium">
        <color rgb="FF000000"/>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
      <left style="medium">
        <color rgb="FF000000"/>
      </left>
      <right style="thin">
        <color indexed="64"/>
      </right>
      <top/>
      <bottom style="hair">
        <color indexed="64"/>
      </bottom>
      <diagonal/>
    </border>
    <border>
      <left style="medium">
        <color rgb="FF000000"/>
      </left>
      <right style="thin">
        <color indexed="64"/>
      </right>
      <top style="hair">
        <color indexed="64"/>
      </top>
      <bottom style="medium">
        <color indexed="64"/>
      </bottom>
      <diagonal/>
    </border>
  </borders>
  <cellStyleXfs count="17">
    <xf numFmtId="0" fontId="0" fillId="0" borderId="0"/>
    <xf numFmtId="167" fontId="2" fillId="0" borderId="0" applyFont="0" applyFill="0" applyBorder="0" applyAlignment="0" applyProtection="0"/>
    <xf numFmtId="168" fontId="2" fillId="0" borderId="0" applyFont="0" applyFill="0" applyBorder="0" applyAlignment="0" applyProtection="0"/>
    <xf numFmtId="0" fontId="19" fillId="0" borderId="0" applyNumberFormat="0" applyFill="0" applyBorder="0" applyAlignment="0" applyProtection="0">
      <alignment vertical="top"/>
      <protection locked="0"/>
    </xf>
    <xf numFmtId="172" fontId="46" fillId="0" borderId="0" applyFont="0" applyFill="0" applyBorder="0" applyAlignment="0" applyProtection="0"/>
    <xf numFmtId="172" fontId="14" fillId="0" borderId="0" applyFont="0" applyFill="0" applyBorder="0" applyAlignment="0" applyProtection="0"/>
    <xf numFmtId="0" fontId="55" fillId="0" borderId="0"/>
    <xf numFmtId="0" fontId="55" fillId="0" borderId="0"/>
    <xf numFmtId="0" fontId="14" fillId="0" borderId="0"/>
    <xf numFmtId="9" fontId="3" fillId="0" borderId="0" applyFont="0" applyFill="0" applyBorder="0" applyAlignment="0" applyProtection="0"/>
    <xf numFmtId="9" fontId="2" fillId="0" borderId="0" applyFont="0" applyFill="0" applyBorder="0" applyAlignment="0" applyProtection="0"/>
    <xf numFmtId="169" fontId="40" fillId="0" borderId="0" applyFont="0" applyFill="0" applyBorder="0" applyAlignment="0" applyProtection="0"/>
    <xf numFmtId="170" fontId="40" fillId="0" borderId="0" applyFont="0" applyFill="0" applyBorder="0" applyAlignment="0" applyProtection="0"/>
    <xf numFmtId="0" fontId="2" fillId="0" borderId="0"/>
    <xf numFmtId="0" fontId="1" fillId="0" borderId="0"/>
    <xf numFmtId="0" fontId="1" fillId="0" borderId="0"/>
    <xf numFmtId="0" fontId="2" fillId="0" borderId="0"/>
  </cellStyleXfs>
  <cellXfs count="861">
    <xf numFmtId="0" fontId="0" fillId="0" borderId="0" xfId="0"/>
    <xf numFmtId="0" fontId="6" fillId="0" borderId="0" xfId="0" applyFont="1"/>
    <xf numFmtId="0" fontId="47" fillId="2" borderId="0" xfId="0" quotePrefix="1" applyFont="1" applyFill="1" applyAlignment="1">
      <alignment horizontal="left"/>
    </xf>
    <xf numFmtId="0" fontId="49" fillId="2" borderId="0" xfId="0" quotePrefix="1" applyFont="1" applyFill="1" applyAlignment="1">
      <alignment horizontal="left"/>
    </xf>
    <xf numFmtId="0" fontId="4" fillId="6" borderId="1" xfId="0" applyFont="1" applyFill="1" applyBorder="1"/>
    <xf numFmtId="0" fontId="4" fillId="6" borderId="2" xfId="0" applyFont="1" applyFill="1" applyBorder="1"/>
    <xf numFmtId="0" fontId="4" fillId="6" borderId="3" xfId="0" applyFont="1" applyFill="1" applyBorder="1"/>
    <xf numFmtId="3" fontId="4" fillId="6" borderId="4" xfId="0" applyNumberFormat="1" applyFont="1" applyFill="1" applyBorder="1"/>
    <xf numFmtId="0" fontId="6" fillId="6" borderId="1" xfId="0" applyFont="1" applyFill="1" applyBorder="1"/>
    <xf numFmtId="0" fontId="6" fillId="6" borderId="3" xfId="0" applyFont="1" applyFill="1" applyBorder="1"/>
    <xf numFmtId="0" fontId="6" fillId="6" borderId="7" xfId="0" applyFont="1" applyFill="1" applyBorder="1"/>
    <xf numFmtId="0" fontId="6" fillId="6" borderId="8" xfId="0" applyFont="1" applyFill="1" applyBorder="1"/>
    <xf numFmtId="0" fontId="6" fillId="6" borderId="9" xfId="0" applyFont="1" applyFill="1" applyBorder="1"/>
    <xf numFmtId="3" fontId="4" fillId="4" borderId="10" xfId="0" applyNumberFormat="1" applyFont="1" applyFill="1" applyBorder="1"/>
    <xf numFmtId="0" fontId="6" fillId="6" borderId="11" xfId="0" applyFont="1" applyFill="1" applyBorder="1"/>
    <xf numFmtId="0" fontId="4" fillId="6" borderId="11" xfId="0" applyFont="1" applyFill="1" applyBorder="1"/>
    <xf numFmtId="0" fontId="4" fillId="6" borderId="12" xfId="0" applyFont="1" applyFill="1" applyBorder="1"/>
    <xf numFmtId="0" fontId="34" fillId="6" borderId="3" xfId="0" applyFont="1" applyFill="1" applyBorder="1"/>
    <xf numFmtId="0" fontId="4" fillId="6" borderId="13" xfId="0" applyFont="1" applyFill="1" applyBorder="1"/>
    <xf numFmtId="3" fontId="4" fillId="0" borderId="15" xfId="0" applyNumberFormat="1" applyFont="1" applyBorder="1" applyAlignment="1" applyProtection="1">
      <alignment wrapText="1"/>
      <protection locked="0"/>
    </xf>
    <xf numFmtId="3" fontId="4" fillId="0" borderId="16" xfId="0" applyNumberFormat="1" applyFont="1" applyBorder="1" applyAlignment="1" applyProtection="1">
      <alignment wrapText="1"/>
      <protection locked="0"/>
    </xf>
    <xf numFmtId="0" fontId="6" fillId="6" borderId="17" xfId="0" applyFont="1" applyFill="1" applyBorder="1"/>
    <xf numFmtId="0" fontId="4" fillId="6" borderId="18" xfId="0" applyFont="1" applyFill="1" applyBorder="1"/>
    <xf numFmtId="3" fontId="4" fillId="0" borderId="20" xfId="0" applyNumberFormat="1" applyFont="1" applyBorder="1" applyProtection="1">
      <protection locked="0"/>
    </xf>
    <xf numFmtId="0" fontId="4" fillId="6" borderId="3" xfId="0" applyFont="1" applyFill="1" applyBorder="1" applyAlignment="1">
      <alignment horizontal="left"/>
    </xf>
    <xf numFmtId="0" fontId="4" fillId="6" borderId="1" xfId="0" applyFont="1" applyFill="1" applyBorder="1" applyAlignment="1">
      <alignment horizontal="left"/>
    </xf>
    <xf numFmtId="0" fontId="6" fillId="6" borderId="21" xfId="0" applyFont="1" applyFill="1" applyBorder="1"/>
    <xf numFmtId="0" fontId="6" fillId="6" borderId="22" xfId="0" applyFont="1" applyFill="1" applyBorder="1"/>
    <xf numFmtId="0" fontId="4" fillId="6" borderId="0" xfId="0" applyFont="1" applyFill="1"/>
    <xf numFmtId="0" fontId="4" fillId="6" borderId="23" xfId="0" applyFont="1" applyFill="1" applyBorder="1"/>
    <xf numFmtId="0" fontId="6" fillId="6" borderId="24" xfId="0" applyFont="1" applyFill="1" applyBorder="1"/>
    <xf numFmtId="0" fontId="4" fillId="6" borderId="24" xfId="0" applyFont="1" applyFill="1" applyBorder="1" applyAlignment="1">
      <alignment horizontal="left"/>
    </xf>
    <xf numFmtId="0" fontId="4" fillId="6" borderId="24" xfId="0" applyFont="1" applyFill="1" applyBorder="1"/>
    <xf numFmtId="0" fontId="6" fillId="6" borderId="25" xfId="0" applyFont="1" applyFill="1" applyBorder="1"/>
    <xf numFmtId="49" fontId="4" fillId="6" borderId="26" xfId="0" applyNumberFormat="1" applyFont="1" applyFill="1" applyBorder="1" applyAlignment="1">
      <alignment horizontal="left"/>
    </xf>
    <xf numFmtId="49" fontId="4" fillId="6" borderId="27" xfId="0" applyNumberFormat="1" applyFont="1" applyFill="1" applyBorder="1" applyAlignment="1">
      <alignment horizontal="left"/>
    </xf>
    <xf numFmtId="0" fontId="6" fillId="6" borderId="28" xfId="0" applyFont="1" applyFill="1" applyBorder="1"/>
    <xf numFmtId="0" fontId="7" fillId="6" borderId="1" xfId="0" applyFont="1" applyFill="1" applyBorder="1"/>
    <xf numFmtId="0" fontId="4" fillId="6" borderId="22" xfId="0" applyFont="1" applyFill="1" applyBorder="1"/>
    <xf numFmtId="0" fontId="6" fillId="6" borderId="31" xfId="0" applyFont="1" applyFill="1" applyBorder="1"/>
    <xf numFmtId="0" fontId="6" fillId="6" borderId="32" xfId="0" applyFont="1" applyFill="1" applyBorder="1"/>
    <xf numFmtId="0" fontId="6" fillId="6" borderId="33" xfId="0" applyFont="1" applyFill="1" applyBorder="1"/>
    <xf numFmtId="0" fontId="6" fillId="6" borderId="29" xfId="0" applyFont="1" applyFill="1" applyBorder="1"/>
    <xf numFmtId="0" fontId="6" fillId="6" borderId="34" xfId="0" applyFont="1" applyFill="1" applyBorder="1"/>
    <xf numFmtId="164" fontId="4" fillId="6" borderId="36" xfId="0" applyNumberFormat="1" applyFont="1" applyFill="1" applyBorder="1"/>
    <xf numFmtId="164" fontId="4" fillId="6" borderId="37" xfId="0" applyNumberFormat="1" applyFont="1" applyFill="1" applyBorder="1"/>
    <xf numFmtId="3" fontId="4" fillId="0" borderId="38" xfId="0" applyNumberFormat="1" applyFont="1" applyBorder="1" applyProtection="1">
      <protection locked="0"/>
    </xf>
    <xf numFmtId="3" fontId="4" fillId="0" borderId="39" xfId="0" applyNumberFormat="1" applyFont="1" applyBorder="1" applyProtection="1">
      <protection locked="0"/>
    </xf>
    <xf numFmtId="3" fontId="4" fillId="0" borderId="10" xfId="0" applyNumberFormat="1" applyFont="1" applyBorder="1" applyProtection="1">
      <protection locked="0"/>
    </xf>
    <xf numFmtId="0" fontId="4" fillId="6" borderId="36" xfId="0" applyFont="1" applyFill="1" applyBorder="1"/>
    <xf numFmtId="0" fontId="4" fillId="6" borderId="37" xfId="0" applyFont="1" applyFill="1" applyBorder="1"/>
    <xf numFmtId="0" fontId="4" fillId="6" borderId="1" xfId="0" applyFont="1" applyFill="1" applyBorder="1" applyAlignment="1">
      <alignment vertical="top"/>
    </xf>
    <xf numFmtId="49" fontId="6" fillId="6" borderId="26" xfId="0" applyNumberFormat="1" applyFont="1" applyFill="1" applyBorder="1" applyAlignment="1">
      <alignment horizontal="left"/>
    </xf>
    <xf numFmtId="49" fontId="6" fillId="6" borderId="27" xfId="0" applyNumberFormat="1" applyFont="1" applyFill="1" applyBorder="1" applyAlignment="1">
      <alignment horizontal="left"/>
    </xf>
    <xf numFmtId="0" fontId="6" fillId="6" borderId="35" xfId="0" applyFont="1" applyFill="1" applyBorder="1" applyAlignment="1">
      <alignment horizontal="center"/>
    </xf>
    <xf numFmtId="0" fontId="4" fillId="6" borderId="6" xfId="0" applyFont="1" applyFill="1" applyBorder="1" applyAlignment="1">
      <alignment horizontal="center"/>
    </xf>
    <xf numFmtId="0" fontId="4" fillId="6" borderId="45" xfId="0" applyFont="1" applyFill="1" applyBorder="1" applyAlignment="1">
      <alignment horizontal="center"/>
    </xf>
    <xf numFmtId="0" fontId="4" fillId="6" borderId="1" xfId="0" applyFont="1" applyFill="1" applyBorder="1" applyAlignment="1">
      <alignment horizontal="center"/>
    </xf>
    <xf numFmtId="3" fontId="4" fillId="6" borderId="2" xfId="0" applyNumberFormat="1" applyFont="1" applyFill="1" applyBorder="1" applyAlignment="1">
      <alignment horizontal="center"/>
    </xf>
    <xf numFmtId="0" fontId="6" fillId="6" borderId="46" xfId="0" applyFont="1" applyFill="1" applyBorder="1" applyAlignment="1">
      <alignment vertical="top" wrapText="1"/>
    </xf>
    <xf numFmtId="0" fontId="24" fillId="6" borderId="1" xfId="0" applyFont="1" applyFill="1" applyBorder="1" applyAlignment="1">
      <alignment vertical="top" wrapText="1"/>
    </xf>
    <xf numFmtId="0" fontId="24" fillId="6" borderId="42" xfId="0" applyFont="1" applyFill="1" applyBorder="1" applyAlignment="1">
      <alignment vertical="top" wrapText="1"/>
    </xf>
    <xf numFmtId="0" fontId="23" fillId="6" borderId="3" xfId="0" applyFont="1" applyFill="1" applyBorder="1"/>
    <xf numFmtId="0" fontId="6" fillId="6" borderId="12" xfId="0" applyFont="1" applyFill="1" applyBorder="1"/>
    <xf numFmtId="0" fontId="4" fillId="6" borderId="47" xfId="0" applyFont="1" applyFill="1" applyBorder="1"/>
    <xf numFmtId="0" fontId="23" fillId="6" borderId="2" xfId="0" applyFont="1" applyFill="1" applyBorder="1"/>
    <xf numFmtId="0" fontId="34" fillId="6" borderId="2" xfId="0" applyFont="1" applyFill="1" applyBorder="1"/>
    <xf numFmtId="3" fontId="4" fillId="4" borderId="11" xfId="0" applyNumberFormat="1" applyFont="1" applyFill="1" applyBorder="1"/>
    <xf numFmtId="49" fontId="4" fillId="6" borderId="43" xfId="0" applyNumberFormat="1" applyFont="1" applyFill="1" applyBorder="1" applyAlignment="1">
      <alignment horizontal="left"/>
    </xf>
    <xf numFmtId="0" fontId="4" fillId="6" borderId="49" xfId="0" quotePrefix="1" applyFont="1" applyFill="1" applyBorder="1"/>
    <xf numFmtId="0" fontId="4" fillId="6" borderId="26" xfId="0" applyFont="1" applyFill="1" applyBorder="1"/>
    <xf numFmtId="0" fontId="4" fillId="6" borderId="1" xfId="0" applyFont="1" applyFill="1" applyBorder="1" applyAlignment="1">
      <alignment horizontal="left" vertical="top"/>
    </xf>
    <xf numFmtId="49" fontId="6" fillId="6" borderId="26" xfId="0" quotePrefix="1" applyNumberFormat="1" applyFont="1" applyFill="1" applyBorder="1" applyAlignment="1">
      <alignment horizontal="left"/>
    </xf>
    <xf numFmtId="0" fontId="6" fillId="6" borderId="50" xfId="0" applyFont="1" applyFill="1" applyBorder="1"/>
    <xf numFmtId="0" fontId="6" fillId="6" borderId="51" xfId="0" applyFont="1" applyFill="1" applyBorder="1"/>
    <xf numFmtId="0" fontId="6" fillId="6" borderId="52" xfId="0" applyFont="1" applyFill="1" applyBorder="1"/>
    <xf numFmtId="49" fontId="4" fillId="6" borderId="26" xfId="0" applyNumberFormat="1" applyFont="1" applyFill="1" applyBorder="1"/>
    <xf numFmtId="0" fontId="4" fillId="7" borderId="0" xfId="0" applyFont="1" applyFill="1"/>
    <xf numFmtId="0" fontId="6" fillId="7" borderId="0" xfId="0" applyFont="1" applyFill="1"/>
    <xf numFmtId="3" fontId="4" fillId="7" borderId="0" xfId="0" applyNumberFormat="1" applyFont="1" applyFill="1"/>
    <xf numFmtId="171" fontId="4" fillId="7" borderId="0" xfId="0" applyNumberFormat="1" applyFont="1" applyFill="1"/>
    <xf numFmtId="3" fontId="6" fillId="7" borderId="0" xfId="0" applyNumberFormat="1" applyFont="1" applyFill="1"/>
    <xf numFmtId="0" fontId="15" fillId="7" borderId="0" xfId="0" applyFont="1" applyFill="1"/>
    <xf numFmtId="1" fontId="4" fillId="7" borderId="0" xfId="0" applyNumberFormat="1" applyFont="1" applyFill="1"/>
    <xf numFmtId="0" fontId="3" fillId="7" borderId="0" xfId="0" applyFont="1" applyFill="1"/>
    <xf numFmtId="0" fontId="4" fillId="7" borderId="0" xfId="0" applyFont="1" applyFill="1" applyAlignment="1">
      <alignment horizontal="center"/>
    </xf>
    <xf numFmtId="0" fontId="9" fillId="7" borderId="0" xfId="0" applyFont="1" applyFill="1" applyAlignment="1">
      <alignment horizontal="left"/>
    </xf>
    <xf numFmtId="0" fontId="8" fillId="7" borderId="0" xfId="0" applyFont="1" applyFill="1"/>
    <xf numFmtId="0" fontId="8" fillId="7" borderId="0" xfId="0" applyFont="1" applyFill="1" applyAlignment="1">
      <alignment wrapText="1"/>
    </xf>
    <xf numFmtId="0" fontId="37" fillId="7" borderId="0" xfId="0" applyFont="1" applyFill="1"/>
    <xf numFmtId="0" fontId="0" fillId="7" borderId="0" xfId="0" applyFill="1"/>
    <xf numFmtId="0" fontId="36" fillId="7" borderId="0" xfId="0" applyFont="1" applyFill="1"/>
    <xf numFmtId="0" fontId="4" fillId="6" borderId="22" xfId="0" quotePrefix="1" applyFont="1" applyFill="1" applyBorder="1"/>
    <xf numFmtId="0" fontId="4" fillId="6" borderId="3" xfId="0" quotePrefix="1" applyFont="1" applyFill="1" applyBorder="1"/>
    <xf numFmtId="3" fontId="4" fillId="6" borderId="13" xfId="0" applyNumberFormat="1" applyFont="1" applyFill="1" applyBorder="1"/>
    <xf numFmtId="0" fontId="4" fillId="6" borderId="42" xfId="0" applyFont="1" applyFill="1" applyBorder="1"/>
    <xf numFmtId="0" fontId="47" fillId="7" borderId="0" xfId="0" quotePrefix="1" applyFont="1" applyFill="1" applyAlignment="1">
      <alignment horizontal="left"/>
    </xf>
    <xf numFmtId="0" fontId="11" fillId="7" borderId="0" xfId="0" applyFont="1" applyFill="1"/>
    <xf numFmtId="3" fontId="9" fillId="7" borderId="0" xfId="9" applyNumberFormat="1" applyFont="1" applyFill="1" applyBorder="1" applyProtection="1"/>
    <xf numFmtId="9" fontId="6" fillId="7" borderId="0" xfId="9" applyFont="1" applyFill="1" applyBorder="1" applyProtection="1"/>
    <xf numFmtId="166" fontId="6" fillId="7" borderId="0" xfId="8" applyNumberFormat="1" applyFont="1" applyFill="1" applyAlignment="1">
      <alignment horizontal="right"/>
    </xf>
    <xf numFmtId="1" fontId="6" fillId="7" borderId="0" xfId="8" applyNumberFormat="1" applyFont="1" applyFill="1" applyAlignment="1">
      <alignment horizontal="right"/>
    </xf>
    <xf numFmtId="164" fontId="14" fillId="7" borderId="0" xfId="8" applyNumberFormat="1" applyFill="1"/>
    <xf numFmtId="166" fontId="4" fillId="7" borderId="0" xfId="8" applyNumberFormat="1" applyFont="1" applyFill="1"/>
    <xf numFmtId="164" fontId="6" fillId="7" borderId="0" xfId="8" applyNumberFormat="1" applyFont="1" applyFill="1" applyAlignment="1">
      <alignment horizontal="right"/>
    </xf>
    <xf numFmtId="164" fontId="28" fillId="7" borderId="0" xfId="8" applyNumberFormat="1" applyFont="1" applyFill="1"/>
    <xf numFmtId="165" fontId="4" fillId="7" borderId="0" xfId="0" applyNumberFormat="1" applyFont="1" applyFill="1"/>
    <xf numFmtId="0" fontId="9" fillId="7" borderId="0" xfId="8" applyFont="1" applyFill="1" applyAlignment="1">
      <alignment horizontal="right"/>
    </xf>
    <xf numFmtId="1" fontId="9" fillId="7" borderId="0" xfId="8" applyNumberFormat="1" applyFont="1" applyFill="1" applyAlignment="1">
      <alignment horizontal="right"/>
    </xf>
    <xf numFmtId="0" fontId="14" fillId="7" borderId="0" xfId="8" applyFill="1"/>
    <xf numFmtId="164" fontId="9" fillId="7" borderId="0" xfId="8" applyNumberFormat="1" applyFont="1" applyFill="1" applyAlignment="1">
      <alignment horizontal="right"/>
    </xf>
    <xf numFmtId="9" fontId="3" fillId="7" borderId="0" xfId="9" applyFont="1" applyFill="1" applyBorder="1" applyProtection="1"/>
    <xf numFmtId="9" fontId="3" fillId="7" borderId="0" xfId="9" applyFont="1" applyFill="1" applyProtection="1"/>
    <xf numFmtId="3" fontId="3" fillId="7" borderId="0" xfId="0" applyNumberFormat="1" applyFont="1" applyFill="1"/>
    <xf numFmtId="3" fontId="0" fillId="7" borderId="0" xfId="0" applyNumberFormat="1" applyFill="1"/>
    <xf numFmtId="9" fontId="53" fillId="7" borderId="0" xfId="9" applyFont="1" applyFill="1" applyBorder="1" applyProtection="1"/>
    <xf numFmtId="9" fontId="53" fillId="7" borderId="0" xfId="9" applyFont="1" applyFill="1" applyProtection="1"/>
    <xf numFmtId="0" fontId="6" fillId="7" borderId="0" xfId="8" applyFont="1" applyFill="1" applyAlignment="1">
      <alignment horizontal="right"/>
    </xf>
    <xf numFmtId="0" fontId="26" fillId="7" borderId="0" xfId="0" applyFont="1" applyFill="1" applyAlignment="1">
      <alignment horizontal="right"/>
    </xf>
    <xf numFmtId="166" fontId="4" fillId="7" borderId="0" xfId="0" applyNumberFormat="1" applyFont="1" applyFill="1"/>
    <xf numFmtId="0" fontId="6" fillId="7" borderId="0" xfId="0" applyFont="1" applyFill="1" applyAlignment="1">
      <alignment horizontal="left"/>
    </xf>
    <xf numFmtId="0" fontId="4" fillId="7" borderId="0" xfId="8" applyFont="1" applyFill="1" applyAlignment="1">
      <alignment horizontal="right"/>
    </xf>
    <xf numFmtId="165" fontId="6" fillId="7" borderId="0" xfId="8" applyNumberFormat="1" applyFont="1" applyFill="1" applyAlignment="1">
      <alignment horizontal="right"/>
    </xf>
    <xf numFmtId="0" fontId="29" fillId="7" borderId="0" xfId="0" applyFont="1" applyFill="1" applyAlignment="1">
      <alignment horizontal="left"/>
    </xf>
    <xf numFmtId="3" fontId="9" fillId="7" borderId="0" xfId="0" applyNumberFormat="1" applyFont="1" applyFill="1" applyAlignment="1">
      <alignment horizontal="left"/>
    </xf>
    <xf numFmtId="166" fontId="6" fillId="7" borderId="0" xfId="0" applyNumberFormat="1" applyFont="1" applyFill="1" applyAlignment="1">
      <alignment horizontal="left"/>
    </xf>
    <xf numFmtId="164" fontId="6" fillId="7" borderId="0" xfId="0" applyNumberFormat="1" applyFont="1" applyFill="1" applyAlignment="1">
      <alignment horizontal="left"/>
    </xf>
    <xf numFmtId="165" fontId="6" fillId="7" borderId="0" xfId="0" applyNumberFormat="1" applyFont="1" applyFill="1" applyAlignment="1">
      <alignment horizontal="left"/>
    </xf>
    <xf numFmtId="1" fontId="4" fillId="7" borderId="0" xfId="8" applyNumberFormat="1" applyFont="1" applyFill="1" applyAlignment="1">
      <alignment horizontal="right"/>
    </xf>
    <xf numFmtId="164" fontId="9" fillId="7" borderId="0" xfId="0" applyNumberFormat="1" applyFont="1" applyFill="1" applyAlignment="1">
      <alignment horizontal="left"/>
    </xf>
    <xf numFmtId="164" fontId="29" fillId="7" borderId="0" xfId="0" applyNumberFormat="1" applyFont="1" applyFill="1" applyAlignment="1">
      <alignment horizontal="left"/>
    </xf>
    <xf numFmtId="164" fontId="51" fillId="7" borderId="0" xfId="8" applyNumberFormat="1" applyFont="1" applyFill="1"/>
    <xf numFmtId="164" fontId="3" fillId="7" borderId="0" xfId="0" applyNumberFormat="1" applyFont="1" applyFill="1"/>
    <xf numFmtId="164" fontId="0" fillId="7" borderId="0" xfId="0" applyNumberFormat="1" applyFill="1"/>
    <xf numFmtId="164" fontId="42" fillId="7" borderId="0" xfId="8" applyNumberFormat="1" applyFont="1" applyFill="1"/>
    <xf numFmtId="0" fontId="4" fillId="7" borderId="0" xfId="8" applyFont="1" applyFill="1"/>
    <xf numFmtId="164" fontId="8" fillId="7" borderId="0" xfId="8" applyNumberFormat="1" applyFont="1" applyFill="1"/>
    <xf numFmtId="164" fontId="24" fillId="7" borderId="0" xfId="8" applyNumberFormat="1" applyFont="1" applyFill="1"/>
    <xf numFmtId="164" fontId="4" fillId="7" borderId="0" xfId="8" applyNumberFormat="1" applyFont="1" applyFill="1"/>
    <xf numFmtId="0" fontId="8" fillId="7" borderId="0" xfId="8" applyFont="1" applyFill="1"/>
    <xf numFmtId="0" fontId="24" fillId="7" borderId="0" xfId="8" applyFont="1" applyFill="1"/>
    <xf numFmtId="165" fontId="4" fillId="7" borderId="0" xfId="8" applyNumberFormat="1" applyFont="1" applyFill="1"/>
    <xf numFmtId="0" fontId="8" fillId="7" borderId="0" xfId="8" applyFont="1" applyFill="1" applyAlignment="1">
      <alignment horizontal="right"/>
    </xf>
    <xf numFmtId="0" fontId="27" fillId="7" borderId="0" xfId="8" applyFont="1" applyFill="1" applyAlignment="1">
      <alignment horizontal="right"/>
    </xf>
    <xf numFmtId="164" fontId="8" fillId="7" borderId="0" xfId="8" applyNumberFormat="1" applyFont="1" applyFill="1" applyAlignment="1">
      <alignment horizontal="right"/>
    </xf>
    <xf numFmtId="164" fontId="52" fillId="7" borderId="0" xfId="8" applyNumberFormat="1" applyFont="1" applyFill="1"/>
    <xf numFmtId="49" fontId="6" fillId="7" borderId="0" xfId="0" applyNumberFormat="1" applyFont="1" applyFill="1" applyAlignment="1">
      <alignment horizontal="left"/>
    </xf>
    <xf numFmtId="49" fontId="4" fillId="7" borderId="0" xfId="0" applyNumberFormat="1" applyFont="1" applyFill="1" applyAlignment="1">
      <alignment horizontal="left"/>
    </xf>
    <xf numFmtId="0" fontId="6" fillId="7" borderId="0" xfId="0" applyFont="1" applyFill="1" applyAlignment="1">
      <alignment horizontal="center"/>
    </xf>
    <xf numFmtId="165" fontId="3" fillId="7" borderId="0" xfId="0" applyNumberFormat="1" applyFont="1" applyFill="1"/>
    <xf numFmtId="165" fontId="9" fillId="7" borderId="0" xfId="0" applyNumberFormat="1" applyFont="1" applyFill="1" applyAlignment="1">
      <alignment horizontal="left"/>
    </xf>
    <xf numFmtId="1" fontId="4" fillId="7" borderId="0" xfId="0" applyNumberFormat="1" applyFont="1" applyFill="1" applyAlignment="1">
      <alignment horizontal="left"/>
    </xf>
    <xf numFmtId="165" fontId="0" fillId="7" borderId="0" xfId="0" applyNumberFormat="1" applyFill="1"/>
    <xf numFmtId="165" fontId="31" fillId="7" borderId="0" xfId="0" applyNumberFormat="1" applyFont="1" applyFill="1"/>
    <xf numFmtId="166" fontId="9" fillId="7" borderId="0" xfId="9" applyNumberFormat="1" applyFont="1" applyFill="1" applyBorder="1" applyProtection="1"/>
    <xf numFmtId="3" fontId="26" fillId="7" borderId="0" xfId="9" applyNumberFormat="1" applyFont="1" applyFill="1" applyBorder="1" applyAlignment="1" applyProtection="1">
      <alignment horizontal="right"/>
    </xf>
    <xf numFmtId="3" fontId="5" fillId="7" borderId="0" xfId="0" applyNumberFormat="1" applyFont="1" applyFill="1" applyAlignment="1">
      <alignment horizontal="right"/>
    </xf>
    <xf numFmtId="3" fontId="26" fillId="7" borderId="0" xfId="0" applyNumberFormat="1" applyFont="1" applyFill="1" applyAlignment="1">
      <alignment horizontal="right"/>
    </xf>
    <xf numFmtId="3" fontId="9" fillId="7" borderId="0" xfId="8" applyNumberFormat="1" applyFont="1" applyFill="1" applyAlignment="1">
      <alignment horizontal="right"/>
    </xf>
    <xf numFmtId="0" fontId="29" fillId="7" borderId="0" xfId="8" applyFont="1" applyFill="1" applyAlignment="1">
      <alignment horizontal="right"/>
    </xf>
    <xf numFmtId="1" fontId="29" fillId="7" borderId="0" xfId="8" applyNumberFormat="1" applyFont="1" applyFill="1" applyAlignment="1">
      <alignment horizontal="right"/>
    </xf>
    <xf numFmtId="3" fontId="14" fillId="7" borderId="0" xfId="8" applyNumberFormat="1" applyFill="1"/>
    <xf numFmtId="164" fontId="26" fillId="7" borderId="0" xfId="8" applyNumberFormat="1" applyFont="1" applyFill="1" applyAlignment="1">
      <alignment horizontal="right"/>
    </xf>
    <xf numFmtId="0" fontId="26" fillId="7" borderId="0" xfId="8" applyFont="1" applyFill="1" applyAlignment="1">
      <alignment horizontal="right"/>
    </xf>
    <xf numFmtId="164" fontId="29" fillId="7" borderId="0" xfId="8" applyNumberFormat="1" applyFont="1" applyFill="1" applyAlignment="1">
      <alignment horizontal="right"/>
    </xf>
    <xf numFmtId="3" fontId="28" fillId="7" borderId="0" xfId="8" applyNumberFormat="1" applyFont="1" applyFill="1"/>
    <xf numFmtId="0" fontId="9" fillId="7" borderId="0" xfId="0" applyFont="1" applyFill="1"/>
    <xf numFmtId="0" fontId="9" fillId="7" borderId="0" xfId="8" applyFont="1" applyFill="1" applyAlignment="1">
      <alignment horizontal="left"/>
    </xf>
    <xf numFmtId="0" fontId="28" fillId="7" borderId="0" xfId="8" applyFont="1" applyFill="1"/>
    <xf numFmtId="0" fontId="25" fillId="7" borderId="0" xfId="0" applyFont="1" applyFill="1" applyAlignment="1">
      <alignment horizontal="left" indent="1"/>
    </xf>
    <xf numFmtId="0" fontId="5" fillId="7" borderId="0" xfId="0" applyFont="1" applyFill="1"/>
    <xf numFmtId="9" fontId="9" fillId="7" borderId="0" xfId="9" applyFont="1" applyFill="1" applyProtection="1"/>
    <xf numFmtId="9" fontId="6" fillId="7" borderId="23" xfId="9" applyFont="1" applyFill="1" applyBorder="1" applyProtection="1"/>
    <xf numFmtId="0" fontId="6" fillId="7" borderId="17" xfId="0" applyFont="1" applyFill="1" applyBorder="1"/>
    <xf numFmtId="3" fontId="6" fillId="7" borderId="17" xfId="0" applyNumberFormat="1" applyFont="1" applyFill="1" applyBorder="1"/>
    <xf numFmtId="3" fontId="4" fillId="7" borderId="17" xfId="0" applyNumberFormat="1" applyFont="1" applyFill="1" applyBorder="1"/>
    <xf numFmtId="0" fontId="22" fillId="7" borderId="0" xfId="0" applyFont="1" applyFill="1"/>
    <xf numFmtId="0" fontId="23" fillId="7" borderId="0" xfId="0" applyFont="1" applyFill="1"/>
    <xf numFmtId="0" fontId="7" fillId="7" borderId="0" xfId="0" applyFont="1" applyFill="1"/>
    <xf numFmtId="0" fontId="38" fillId="7" borderId="0" xfId="0" applyFont="1" applyFill="1"/>
    <xf numFmtId="0" fontId="43" fillId="7" borderId="0" xfId="0" applyFont="1" applyFill="1"/>
    <xf numFmtId="166" fontId="43" fillId="7" borderId="0" xfId="0" applyNumberFormat="1" applyFont="1" applyFill="1"/>
    <xf numFmtId="166" fontId="45" fillId="7" borderId="0" xfId="0" applyNumberFormat="1" applyFont="1" applyFill="1"/>
    <xf numFmtId="166" fontId="35" fillId="7" borderId="0" xfId="0" applyNumberFormat="1" applyFont="1" applyFill="1"/>
    <xf numFmtId="0" fontId="35" fillId="7" borderId="0" xfId="0" applyFont="1" applyFill="1"/>
    <xf numFmtId="0" fontId="30" fillId="7" borderId="0" xfId="0" applyFont="1" applyFill="1"/>
    <xf numFmtId="0" fontId="4" fillId="7" borderId="0" xfId="0" applyFont="1" applyFill="1" applyAlignment="1">
      <alignment horizontal="left"/>
    </xf>
    <xf numFmtId="0" fontId="34" fillId="7" borderId="0" xfId="0" applyFont="1" applyFill="1"/>
    <xf numFmtId="0" fontId="20" fillId="7" borderId="0" xfId="0" applyFont="1" applyFill="1"/>
    <xf numFmtId="171" fontId="30" fillId="7" borderId="0" xfId="0" applyNumberFormat="1" applyFont="1" applyFill="1"/>
    <xf numFmtId="0" fontId="33" fillId="7" borderId="0" xfId="0" applyFont="1" applyFill="1"/>
    <xf numFmtId="3" fontId="30" fillId="7" borderId="0" xfId="0" applyNumberFormat="1" applyFont="1" applyFill="1"/>
    <xf numFmtId="0" fontId="44" fillId="7" borderId="0" xfId="0" applyFont="1" applyFill="1"/>
    <xf numFmtId="3" fontId="21" fillId="7" borderId="0" xfId="0" applyNumberFormat="1" applyFont="1" applyFill="1"/>
    <xf numFmtId="0" fontId="21" fillId="7" borderId="0" xfId="0" applyFont="1" applyFill="1"/>
    <xf numFmtId="1" fontId="21" fillId="7" borderId="0" xfId="0" applyNumberFormat="1" applyFont="1" applyFill="1"/>
    <xf numFmtId="166" fontId="36" fillId="7" borderId="0" xfId="0" applyNumberFormat="1" applyFont="1" applyFill="1"/>
    <xf numFmtId="0" fontId="32" fillId="7" borderId="0" xfId="0" applyFont="1" applyFill="1"/>
    <xf numFmtId="0" fontId="5" fillId="7" borderId="0" xfId="0" applyFont="1" applyFill="1" applyAlignment="1">
      <alignment horizontal="left"/>
    </xf>
    <xf numFmtId="0" fontId="6" fillId="6" borderId="56" xfId="0" applyFont="1" applyFill="1" applyBorder="1" applyAlignment="1">
      <alignment vertical="top" wrapText="1"/>
    </xf>
    <xf numFmtId="0" fontId="4" fillId="6" borderId="56" xfId="0" applyFont="1" applyFill="1" applyBorder="1" applyAlignment="1">
      <alignment vertical="top" wrapText="1"/>
    </xf>
    <xf numFmtId="0" fontId="24" fillId="6" borderId="56" xfId="0" applyFont="1" applyFill="1" applyBorder="1" applyAlignment="1">
      <alignment vertical="top" wrapText="1"/>
    </xf>
    <xf numFmtId="0" fontId="24" fillId="6" borderId="50" xfId="0" applyFont="1" applyFill="1" applyBorder="1" applyAlignment="1">
      <alignment vertical="top" wrapText="1"/>
    </xf>
    <xf numFmtId="0" fontId="6" fillId="6" borderId="24" xfId="0" applyFont="1" applyFill="1" applyBorder="1" applyAlignment="1">
      <alignment vertical="top" wrapText="1"/>
    </xf>
    <xf numFmtId="0" fontId="24" fillId="6" borderId="24" xfId="0" applyFont="1" applyFill="1" applyBorder="1" applyAlignment="1">
      <alignment vertical="top" wrapText="1"/>
    </xf>
    <xf numFmtId="0" fontId="24" fillId="6" borderId="51" xfId="0" applyFont="1" applyFill="1" applyBorder="1" applyAlignment="1">
      <alignment vertical="top" wrapText="1"/>
    </xf>
    <xf numFmtId="0" fontId="6" fillId="6" borderId="42" xfId="0" applyFont="1" applyFill="1" applyBorder="1"/>
    <xf numFmtId="3" fontId="48" fillId="7" borderId="0" xfId="0" applyNumberFormat="1" applyFont="1" applyFill="1"/>
    <xf numFmtId="3" fontId="39" fillId="7" borderId="0" xfId="0" applyNumberFormat="1" applyFont="1" applyFill="1"/>
    <xf numFmtId="0" fontId="6" fillId="3" borderId="27" xfId="0" applyFont="1" applyFill="1" applyBorder="1" applyAlignment="1">
      <alignment horizontal="left"/>
    </xf>
    <xf numFmtId="0" fontId="4" fillId="3" borderId="27" xfId="0" applyFont="1" applyFill="1" applyBorder="1" applyAlignment="1">
      <alignment horizontal="left"/>
    </xf>
    <xf numFmtId="0" fontId="4" fillId="3" borderId="58" xfId="0" applyFont="1" applyFill="1" applyBorder="1" applyAlignment="1">
      <alignment horizontal="left"/>
    </xf>
    <xf numFmtId="0" fontId="6" fillId="6" borderId="35" xfId="0" applyFont="1" applyFill="1" applyBorder="1"/>
    <xf numFmtId="0" fontId="4" fillId="6" borderId="61" xfId="0" applyFont="1" applyFill="1" applyBorder="1"/>
    <xf numFmtId="0" fontId="6" fillId="6" borderId="66" xfId="0" applyFont="1" applyFill="1" applyBorder="1"/>
    <xf numFmtId="3" fontId="6" fillId="4" borderId="21" xfId="0" applyNumberFormat="1" applyFont="1" applyFill="1" applyBorder="1"/>
    <xf numFmtId="3" fontId="6" fillId="4" borderId="11" xfId="0" applyNumberFormat="1" applyFont="1" applyFill="1" applyBorder="1"/>
    <xf numFmtId="3" fontId="6" fillId="4" borderId="1" xfId="0" applyNumberFormat="1" applyFont="1" applyFill="1" applyBorder="1"/>
    <xf numFmtId="3" fontId="4" fillId="0" borderId="40" xfId="0" applyNumberFormat="1" applyFont="1" applyBorder="1" applyProtection="1">
      <protection locked="0"/>
    </xf>
    <xf numFmtId="49" fontId="6" fillId="6" borderId="26" xfId="0" applyNumberFormat="1" applyFont="1" applyFill="1" applyBorder="1"/>
    <xf numFmtId="0" fontId="6" fillId="6" borderId="67" xfId="0" applyFont="1" applyFill="1" applyBorder="1" applyAlignment="1">
      <alignment horizontal="left" vertical="top" wrapText="1"/>
    </xf>
    <xf numFmtId="49" fontId="6" fillId="6" borderId="27" xfId="0" applyNumberFormat="1" applyFont="1" applyFill="1" applyBorder="1"/>
    <xf numFmtId="49" fontId="4" fillId="6" borderId="26" xfId="0" applyNumberFormat="1" applyFont="1" applyFill="1" applyBorder="1" applyAlignment="1">
      <alignment wrapText="1"/>
    </xf>
    <xf numFmtId="49" fontId="6" fillId="6" borderId="26" xfId="0" applyNumberFormat="1" applyFont="1" applyFill="1" applyBorder="1" applyAlignment="1">
      <alignment wrapText="1"/>
    </xf>
    <xf numFmtId="49" fontId="6" fillId="6" borderId="43" xfId="0" applyNumberFormat="1" applyFont="1" applyFill="1" applyBorder="1" applyAlignment="1">
      <alignment horizontal="left"/>
    </xf>
    <xf numFmtId="3" fontId="4" fillId="4" borderId="68" xfId="0" applyNumberFormat="1" applyFont="1" applyFill="1" applyBorder="1"/>
    <xf numFmtId="0" fontId="4" fillId="6" borderId="4" xfId="0" applyFont="1" applyFill="1" applyBorder="1"/>
    <xf numFmtId="3" fontId="4" fillId="0" borderId="53" xfId="0" applyNumberFormat="1" applyFont="1" applyBorder="1" applyProtection="1">
      <protection locked="0"/>
    </xf>
    <xf numFmtId="3" fontId="4" fillId="0" borderId="69" xfId="0" applyNumberFormat="1" applyFont="1" applyBorder="1" applyProtection="1">
      <protection locked="0"/>
    </xf>
    <xf numFmtId="0" fontId="8" fillId="6" borderId="6" xfId="0" applyFont="1" applyFill="1" applyBorder="1"/>
    <xf numFmtId="0" fontId="8" fillId="6" borderId="22" xfId="0" applyFont="1" applyFill="1" applyBorder="1"/>
    <xf numFmtId="49" fontId="4" fillId="6" borderId="36" xfId="0" applyNumberFormat="1" applyFont="1" applyFill="1" applyBorder="1" applyAlignment="1">
      <alignment horizontal="left"/>
    </xf>
    <xf numFmtId="3" fontId="4" fillId="0" borderId="5" xfId="0" applyNumberFormat="1" applyFont="1" applyBorder="1" applyProtection="1">
      <protection locked="0"/>
    </xf>
    <xf numFmtId="3" fontId="4" fillId="0" borderId="72" xfId="0" applyNumberFormat="1" applyFont="1" applyBorder="1" applyProtection="1">
      <protection locked="0"/>
    </xf>
    <xf numFmtId="0" fontId="0" fillId="6" borderId="0" xfId="0" applyFill="1"/>
    <xf numFmtId="0" fontId="10" fillId="6" borderId="0" xfId="0" applyFont="1" applyFill="1"/>
    <xf numFmtId="0" fontId="14" fillId="6" borderId="0" xfId="0" applyFont="1" applyFill="1"/>
    <xf numFmtId="0" fontId="17" fillId="7" borderId="0" xfId="0" applyFont="1" applyFill="1"/>
    <xf numFmtId="0" fontId="10" fillId="7" borderId="0" xfId="0" applyFont="1" applyFill="1"/>
    <xf numFmtId="0" fontId="2" fillId="7" borderId="0" xfId="0" applyFont="1" applyFill="1"/>
    <xf numFmtId="0" fontId="18" fillId="7" borderId="0" xfId="0" applyFont="1" applyFill="1"/>
    <xf numFmtId="0" fontId="41" fillId="7" borderId="0" xfId="0" applyFont="1" applyFill="1"/>
    <xf numFmtId="0" fontId="3" fillId="6" borderId="0" xfId="0" applyFont="1" applyFill="1"/>
    <xf numFmtId="0" fontId="15" fillId="6" borderId="0" xfId="0" applyFont="1" applyFill="1"/>
    <xf numFmtId="0" fontId="9" fillId="6" borderId="0" xfId="0" applyFont="1" applyFill="1"/>
    <xf numFmtId="0" fontId="41" fillId="6" borderId="0" xfId="0" applyFont="1" applyFill="1"/>
    <xf numFmtId="0" fontId="16" fillId="6" borderId="0" xfId="0" applyFont="1" applyFill="1"/>
    <xf numFmtId="164" fontId="56" fillId="7" borderId="0" xfId="0" applyNumberFormat="1" applyFont="1" applyFill="1"/>
    <xf numFmtId="0" fontId="4" fillId="8" borderId="0" xfId="0" applyFont="1" applyFill="1"/>
    <xf numFmtId="3" fontId="4" fillId="0" borderId="76" xfId="0" applyNumberFormat="1" applyFont="1" applyBorder="1" applyProtection="1">
      <protection locked="0"/>
    </xf>
    <xf numFmtId="3" fontId="4" fillId="0" borderId="77" xfId="0" applyNumberFormat="1" applyFont="1" applyBorder="1" applyProtection="1">
      <protection locked="0"/>
    </xf>
    <xf numFmtId="3" fontId="4" fillId="0" borderId="14" xfId="0" applyNumberFormat="1" applyFont="1" applyBorder="1" applyProtection="1">
      <protection locked="0"/>
    </xf>
    <xf numFmtId="3" fontId="4" fillId="0" borderId="78" xfId="0" applyNumberFormat="1" applyFont="1" applyBorder="1" applyProtection="1">
      <protection locked="0"/>
    </xf>
    <xf numFmtId="3" fontId="4" fillId="0" borderId="79" xfId="0" applyNumberFormat="1" applyFont="1" applyBorder="1" applyProtection="1">
      <protection locked="0"/>
    </xf>
    <xf numFmtId="3" fontId="4" fillId="0" borderId="80" xfId="0" applyNumberFormat="1" applyFont="1" applyBorder="1" applyProtection="1">
      <protection locked="0"/>
    </xf>
    <xf numFmtId="0" fontId="4" fillId="6" borderId="37" xfId="0" applyFont="1" applyFill="1" applyBorder="1" applyAlignment="1">
      <alignment horizontal="center"/>
    </xf>
    <xf numFmtId="0" fontId="4" fillId="6" borderId="36" xfId="0" applyFont="1" applyFill="1" applyBorder="1" applyAlignment="1">
      <alignment horizontal="left"/>
    </xf>
    <xf numFmtId="0" fontId="4" fillId="6" borderId="37" xfId="0" applyFont="1" applyFill="1" applyBorder="1" applyAlignment="1">
      <alignment horizontal="left"/>
    </xf>
    <xf numFmtId="3" fontId="2" fillId="7" borderId="0" xfId="0" applyNumberFormat="1" applyFont="1" applyFill="1" applyProtection="1">
      <protection locked="0"/>
    </xf>
    <xf numFmtId="3" fontId="2" fillId="7" borderId="0" xfId="9" applyNumberFormat="1" applyFont="1" applyFill="1" applyBorder="1" applyProtection="1">
      <protection locked="0"/>
    </xf>
    <xf numFmtId="166" fontId="2" fillId="7" borderId="0" xfId="9" applyNumberFormat="1" applyFont="1" applyFill="1" applyBorder="1" applyProtection="1"/>
    <xf numFmtId="49" fontId="6" fillId="6" borderId="82" xfId="0" applyNumberFormat="1" applyFont="1" applyFill="1" applyBorder="1" applyAlignment="1">
      <alignment horizontal="left"/>
    </xf>
    <xf numFmtId="3" fontId="2" fillId="7" borderId="0" xfId="0" applyNumberFormat="1" applyFont="1" applyFill="1" applyAlignment="1">
      <alignment horizontal="right"/>
    </xf>
    <xf numFmtId="166" fontId="2" fillId="7" borderId="0" xfId="9" applyNumberFormat="1" applyFont="1" applyFill="1" applyBorder="1" applyAlignment="1" applyProtection="1">
      <alignment horizontal="right"/>
    </xf>
    <xf numFmtId="0" fontId="4" fillId="6" borderId="25" xfId="0" applyFont="1" applyFill="1" applyBorder="1"/>
    <xf numFmtId="3" fontId="6" fillId="6" borderId="27" xfId="0" applyNumberFormat="1" applyFont="1" applyFill="1" applyBorder="1"/>
    <xf numFmtId="3" fontId="4" fillId="0" borderId="11" xfId="0" applyNumberFormat="1" applyFont="1" applyBorder="1" applyProtection="1">
      <protection locked="0"/>
    </xf>
    <xf numFmtId="3" fontId="4" fillId="0" borderId="68" xfId="9" applyNumberFormat="1" applyFont="1" applyFill="1" applyBorder="1" applyProtection="1">
      <protection locked="0"/>
    </xf>
    <xf numFmtId="3" fontId="4" fillId="7" borderId="11" xfId="0" applyNumberFormat="1" applyFont="1" applyFill="1" applyBorder="1" applyProtection="1">
      <protection locked="0"/>
    </xf>
    <xf numFmtId="3" fontId="4" fillId="0" borderId="12" xfId="0" applyNumberFormat="1" applyFont="1" applyBorder="1" applyProtection="1">
      <protection locked="0"/>
    </xf>
    <xf numFmtId="3" fontId="6" fillId="0" borderId="12" xfId="0" applyNumberFormat="1" applyFont="1" applyBorder="1" applyProtection="1">
      <protection locked="0"/>
    </xf>
    <xf numFmtId="3" fontId="6" fillId="0" borderId="68" xfId="9" applyNumberFormat="1" applyFont="1" applyFill="1" applyBorder="1" applyProtection="1">
      <protection locked="0"/>
    </xf>
    <xf numFmtId="3" fontId="6" fillId="7" borderId="1" xfId="0" applyNumberFormat="1" applyFont="1" applyFill="1" applyBorder="1" applyProtection="1">
      <protection locked="0"/>
    </xf>
    <xf numFmtId="3" fontId="6" fillId="7" borderId="33" xfId="9" applyNumberFormat="1" applyFont="1" applyFill="1" applyBorder="1" applyProtection="1">
      <protection locked="0"/>
    </xf>
    <xf numFmtId="3" fontId="4" fillId="6" borderId="75" xfId="0" applyNumberFormat="1" applyFont="1" applyFill="1" applyBorder="1"/>
    <xf numFmtId="3" fontId="4" fillId="0" borderId="18" xfId="0" applyNumberFormat="1" applyFont="1" applyBorder="1" applyProtection="1">
      <protection locked="0"/>
    </xf>
    <xf numFmtId="3" fontId="4" fillId="0" borderId="48" xfId="0" applyNumberFormat="1" applyFont="1" applyBorder="1" applyProtection="1">
      <protection locked="0"/>
    </xf>
    <xf numFmtId="3" fontId="6" fillId="0" borderId="48" xfId="0" applyNumberFormat="1" applyFont="1" applyBorder="1" applyProtection="1">
      <protection locked="0"/>
    </xf>
    <xf numFmtId="3" fontId="6" fillId="7" borderId="2" xfId="0" applyNumberFormat="1" applyFont="1" applyFill="1" applyBorder="1" applyProtection="1">
      <protection locked="0"/>
    </xf>
    <xf numFmtId="3" fontId="4" fillId="0" borderId="85" xfId="9" applyNumberFormat="1" applyFont="1" applyFill="1" applyBorder="1" applyProtection="1">
      <protection locked="0"/>
    </xf>
    <xf numFmtId="3" fontId="4" fillId="0" borderId="21" xfId="0" applyNumberFormat="1" applyFont="1" applyBorder="1" applyProtection="1">
      <protection locked="0"/>
    </xf>
    <xf numFmtId="3" fontId="4" fillId="0" borderId="15" xfId="0" applyNumberFormat="1" applyFont="1" applyBorder="1" applyProtection="1">
      <protection locked="0"/>
    </xf>
    <xf numFmtId="3" fontId="4" fillId="0" borderId="75" xfId="0" applyNumberFormat="1" applyFont="1" applyBorder="1" applyProtection="1">
      <protection locked="0"/>
    </xf>
    <xf numFmtId="3" fontId="4" fillId="0" borderId="86" xfId="9" applyNumberFormat="1" applyFont="1" applyFill="1" applyBorder="1" applyProtection="1">
      <protection locked="0"/>
    </xf>
    <xf numFmtId="3" fontId="4" fillId="0" borderId="47" xfId="0" applyNumberFormat="1" applyFont="1" applyBorder="1" applyProtection="1">
      <protection locked="0"/>
    </xf>
    <xf numFmtId="3" fontId="4" fillId="0" borderId="47" xfId="0" applyNumberFormat="1" applyFont="1" applyBorder="1" applyAlignment="1" applyProtection="1">
      <alignment wrapText="1"/>
      <protection locked="0"/>
    </xf>
    <xf numFmtId="3" fontId="4" fillId="0" borderId="11" xfId="0" applyNumberFormat="1" applyFont="1" applyBorder="1" applyAlignment="1" applyProtection="1">
      <alignment wrapText="1"/>
      <protection locked="0"/>
    </xf>
    <xf numFmtId="3" fontId="4" fillId="0" borderId="4" xfId="9" applyNumberFormat="1" applyFont="1" applyFill="1" applyBorder="1" applyProtection="1">
      <protection locked="0"/>
    </xf>
    <xf numFmtId="3" fontId="4" fillId="0" borderId="55" xfId="9" applyNumberFormat="1" applyFont="1" applyFill="1" applyBorder="1" applyProtection="1">
      <protection locked="0"/>
    </xf>
    <xf numFmtId="3" fontId="4" fillId="0" borderId="87" xfId="0" applyNumberFormat="1" applyFont="1" applyBorder="1" applyProtection="1">
      <protection locked="0"/>
    </xf>
    <xf numFmtId="166" fontId="4" fillId="6" borderId="73" xfId="0" applyNumberFormat="1" applyFont="1" applyFill="1" applyBorder="1" applyAlignment="1">
      <alignment wrapText="1"/>
    </xf>
    <xf numFmtId="166" fontId="4" fillId="6" borderId="45" xfId="0" applyNumberFormat="1" applyFont="1" applyFill="1" applyBorder="1" applyAlignment="1">
      <alignment wrapText="1"/>
    </xf>
    <xf numFmtId="166" fontId="4" fillId="6" borderId="6" xfId="0" applyNumberFormat="1" applyFont="1" applyFill="1" applyBorder="1" applyAlignment="1">
      <alignment wrapText="1"/>
    </xf>
    <xf numFmtId="166" fontId="4" fillId="6" borderId="41" xfId="0" applyNumberFormat="1" applyFont="1" applyFill="1" applyBorder="1" applyAlignment="1">
      <alignment wrapText="1"/>
    </xf>
    <xf numFmtId="3" fontId="4" fillId="0" borderId="3" xfId="0" applyNumberFormat="1" applyFont="1" applyBorder="1" applyProtection="1">
      <protection locked="0"/>
    </xf>
    <xf numFmtId="166" fontId="4" fillId="6" borderId="13" xfId="0" applyNumberFormat="1" applyFont="1" applyFill="1" applyBorder="1" applyAlignment="1">
      <alignment wrapText="1"/>
    </xf>
    <xf numFmtId="166" fontId="4" fillId="6" borderId="3" xfId="0" applyNumberFormat="1" applyFont="1" applyFill="1" applyBorder="1" applyAlignment="1">
      <alignment wrapText="1"/>
    </xf>
    <xf numFmtId="166" fontId="4" fillId="6" borderId="65" xfId="0" applyNumberFormat="1" applyFont="1" applyFill="1" applyBorder="1" applyAlignment="1">
      <alignment wrapText="1"/>
    </xf>
    <xf numFmtId="49" fontId="4" fillId="6" borderId="28" xfId="0" applyNumberFormat="1" applyFont="1" applyFill="1" applyBorder="1"/>
    <xf numFmtId="3" fontId="4" fillId="0" borderId="89" xfId="0" applyNumberFormat="1" applyFont="1" applyBorder="1" applyProtection="1">
      <protection locked="0"/>
    </xf>
    <xf numFmtId="3" fontId="4" fillId="0" borderId="90" xfId="0" applyNumberFormat="1" applyFont="1" applyBorder="1" applyProtection="1">
      <protection locked="0"/>
    </xf>
    <xf numFmtId="3" fontId="4" fillId="0" borderId="72" xfId="9" applyNumberFormat="1" applyFont="1" applyFill="1" applyBorder="1" applyProtection="1">
      <protection locked="0"/>
    </xf>
    <xf numFmtId="3" fontId="4" fillId="6" borderId="27" xfId="0" applyNumberFormat="1" applyFont="1" applyFill="1" applyBorder="1"/>
    <xf numFmtId="0" fontId="57" fillId="7" borderId="0" xfId="0" applyFont="1" applyFill="1"/>
    <xf numFmtId="49" fontId="59" fillId="7" borderId="0" xfId="0" applyNumberFormat="1" applyFont="1" applyFill="1" applyAlignment="1">
      <alignment horizontal="left"/>
    </xf>
    <xf numFmtId="0" fontId="58" fillId="6" borderId="17" xfId="0" applyFont="1" applyFill="1" applyBorder="1"/>
    <xf numFmtId="0" fontId="60" fillId="6" borderId="63" xfId="0" applyFont="1" applyFill="1" applyBorder="1"/>
    <xf numFmtId="49" fontId="58" fillId="6" borderId="71" xfId="0" applyNumberFormat="1" applyFont="1" applyFill="1" applyBorder="1"/>
    <xf numFmtId="0" fontId="59" fillId="7" borderId="0" xfId="0" applyFont="1" applyFill="1" applyAlignment="1">
      <alignment horizontal="left"/>
    </xf>
    <xf numFmtId="0" fontId="6" fillId="6" borderId="41" xfId="0" applyFont="1" applyFill="1" applyBorder="1" applyAlignment="1">
      <alignment horizontal="left" vertical="center" wrapText="1"/>
    </xf>
    <xf numFmtId="0" fontId="6" fillId="6" borderId="47" xfId="0" applyFont="1" applyFill="1" applyBorder="1" applyAlignment="1">
      <alignment vertical="center" wrapText="1"/>
    </xf>
    <xf numFmtId="0" fontId="6" fillId="6" borderId="11" xfId="0" applyFont="1" applyFill="1" applyBorder="1" applyAlignment="1">
      <alignment vertical="center"/>
    </xf>
    <xf numFmtId="0" fontId="6" fillId="6" borderId="95" xfId="0" applyFont="1" applyFill="1" applyBorder="1" applyAlignment="1">
      <alignment vertical="center" wrapText="1"/>
    </xf>
    <xf numFmtId="0" fontId="4" fillId="6" borderId="22" xfId="0" applyFont="1" applyFill="1" applyBorder="1" applyAlignment="1">
      <alignment vertical="center" wrapText="1"/>
    </xf>
    <xf numFmtId="0" fontId="4" fillId="6" borderId="41" xfId="0" applyFont="1" applyFill="1" applyBorder="1" applyAlignment="1">
      <alignment vertical="center" wrapText="1"/>
    </xf>
    <xf numFmtId="0" fontId="4" fillId="6" borderId="47" xfId="0" applyFont="1" applyFill="1" applyBorder="1" applyAlignment="1">
      <alignment vertical="center"/>
    </xf>
    <xf numFmtId="0" fontId="4" fillId="6" borderId="47" xfId="0" applyFont="1" applyFill="1" applyBorder="1" applyAlignment="1">
      <alignment vertical="center" wrapText="1"/>
    </xf>
    <xf numFmtId="0" fontId="4" fillId="6" borderId="11" xfId="0" applyFont="1" applyFill="1" applyBorder="1" applyAlignment="1">
      <alignment vertical="center"/>
    </xf>
    <xf numFmtId="0" fontId="6" fillId="6" borderId="35" xfId="0" applyFont="1" applyFill="1" applyBorder="1" applyAlignment="1">
      <alignment horizontal="left"/>
    </xf>
    <xf numFmtId="49" fontId="6" fillId="6" borderId="27" xfId="0" quotePrefix="1" applyNumberFormat="1" applyFont="1" applyFill="1" applyBorder="1"/>
    <xf numFmtId="49" fontId="58" fillId="6" borderId="82" xfId="0" applyNumberFormat="1" applyFont="1" applyFill="1" applyBorder="1" applyAlignment="1">
      <alignment horizontal="left"/>
    </xf>
    <xf numFmtId="3" fontId="4" fillId="0" borderId="68" xfId="0" applyNumberFormat="1" applyFont="1" applyBorder="1" applyAlignment="1" applyProtection="1">
      <alignment horizontal="right"/>
      <protection locked="0"/>
    </xf>
    <xf numFmtId="3" fontId="6" fillId="0" borderId="88" xfId="0" applyNumberFormat="1" applyFont="1" applyBorder="1" applyAlignment="1" applyProtection="1">
      <alignment horizontal="right"/>
      <protection locked="0"/>
    </xf>
    <xf numFmtId="3" fontId="6" fillId="0" borderId="68" xfId="0" applyNumberFormat="1" applyFont="1" applyBorder="1" applyAlignment="1" applyProtection="1">
      <alignment horizontal="right"/>
      <protection locked="0"/>
    </xf>
    <xf numFmtId="3" fontId="4" fillId="0" borderId="96" xfId="0" applyNumberFormat="1" applyFont="1" applyBorder="1" applyAlignment="1" applyProtection="1">
      <alignment horizontal="right"/>
      <protection locked="0"/>
    </xf>
    <xf numFmtId="0" fontId="57" fillId="0" borderId="0" xfId="0" applyFont="1"/>
    <xf numFmtId="0" fontId="4" fillId="6" borderId="36" xfId="0" applyFont="1" applyFill="1" applyBorder="1" applyAlignment="1">
      <alignment horizontal="center"/>
    </xf>
    <xf numFmtId="0" fontId="4" fillId="9" borderId="27" xfId="0" applyFont="1" applyFill="1" applyBorder="1" applyAlignment="1">
      <alignment horizontal="left"/>
    </xf>
    <xf numFmtId="0" fontId="4" fillId="6" borderId="46" xfId="0" applyFont="1" applyFill="1" applyBorder="1" applyAlignment="1">
      <alignment vertical="top" wrapText="1"/>
    </xf>
    <xf numFmtId="3" fontId="4" fillId="0" borderId="88" xfId="0" applyNumberFormat="1" applyFont="1" applyBorder="1" applyAlignment="1" applyProtection="1">
      <alignment wrapText="1"/>
      <protection locked="0"/>
    </xf>
    <xf numFmtId="3" fontId="6" fillId="10" borderId="99" xfId="9" applyNumberFormat="1" applyFont="1" applyFill="1" applyBorder="1" applyProtection="1"/>
    <xf numFmtId="3" fontId="6" fillId="10" borderId="90" xfId="9" applyNumberFormat="1" applyFont="1" applyFill="1" applyBorder="1" applyProtection="1"/>
    <xf numFmtId="3" fontId="6" fillId="12" borderId="90" xfId="9" applyNumberFormat="1" applyFont="1" applyFill="1" applyBorder="1" applyProtection="1"/>
    <xf numFmtId="3" fontId="6" fillId="12" borderId="100" xfId="9" applyNumberFormat="1" applyFont="1" applyFill="1" applyBorder="1" applyProtection="1"/>
    <xf numFmtId="3" fontId="6" fillId="12" borderId="27" xfId="9" applyNumberFormat="1" applyFont="1" applyFill="1" applyBorder="1" applyProtection="1"/>
    <xf numFmtId="3" fontId="6" fillId="12" borderId="26" xfId="9" applyNumberFormat="1" applyFont="1" applyFill="1" applyBorder="1" applyProtection="1"/>
    <xf numFmtId="3" fontId="6" fillId="10" borderId="101" xfId="9" applyNumberFormat="1" applyFont="1" applyFill="1" applyBorder="1" applyProtection="1"/>
    <xf numFmtId="0" fontId="4" fillId="6" borderId="13" xfId="0" applyFont="1" applyFill="1" applyBorder="1" applyAlignment="1">
      <alignment horizontal="center"/>
    </xf>
    <xf numFmtId="0" fontId="11" fillId="6" borderId="0" xfId="0" applyFont="1" applyFill="1"/>
    <xf numFmtId="0" fontId="4" fillId="6" borderId="73" xfId="0" applyFont="1" applyFill="1" applyBorder="1" applyAlignment="1">
      <alignment vertical="top"/>
    </xf>
    <xf numFmtId="3" fontId="6" fillId="10" borderId="38" xfId="0" applyNumberFormat="1" applyFont="1" applyFill="1" applyBorder="1"/>
    <xf numFmtId="3" fontId="6" fillId="10" borderId="83" xfId="0" applyNumberFormat="1" applyFont="1" applyFill="1" applyBorder="1"/>
    <xf numFmtId="3" fontId="6" fillId="11" borderId="88" xfId="0" applyNumberFormat="1" applyFont="1" applyFill="1" applyBorder="1"/>
    <xf numFmtId="3" fontId="4" fillId="11" borderId="88" xfId="0" applyNumberFormat="1" applyFont="1" applyFill="1" applyBorder="1"/>
    <xf numFmtId="3" fontId="6" fillId="11" borderId="15" xfId="0" applyNumberFormat="1" applyFont="1" applyFill="1" applyBorder="1"/>
    <xf numFmtId="3" fontId="4" fillId="11" borderId="96" xfId="0" applyNumberFormat="1" applyFont="1" applyFill="1" applyBorder="1"/>
    <xf numFmtId="3" fontId="6" fillId="10" borderId="40" xfId="0" applyNumberFormat="1" applyFont="1" applyFill="1" applyBorder="1"/>
    <xf numFmtId="3" fontId="6" fillId="10" borderId="81" xfId="0" applyNumberFormat="1" applyFont="1" applyFill="1" applyBorder="1"/>
    <xf numFmtId="3" fontId="6" fillId="10" borderId="29" xfId="0" applyNumberFormat="1" applyFont="1" applyFill="1" applyBorder="1"/>
    <xf numFmtId="3" fontId="6" fillId="10" borderId="102" xfId="0" applyNumberFormat="1" applyFont="1" applyFill="1" applyBorder="1"/>
    <xf numFmtId="3" fontId="6" fillId="12" borderId="60" xfId="0" applyNumberFormat="1" applyFont="1" applyFill="1" applyBorder="1"/>
    <xf numFmtId="3" fontId="6" fillId="12" borderId="27" xfId="0" applyNumberFormat="1" applyFont="1" applyFill="1" applyBorder="1"/>
    <xf numFmtId="0" fontId="4" fillId="6" borderId="1" xfId="0" quotePrefix="1" applyFont="1" applyFill="1" applyBorder="1" applyAlignment="1">
      <alignment horizontal="left"/>
    </xf>
    <xf numFmtId="3" fontId="6" fillId="10" borderId="104" xfId="0" applyNumberFormat="1" applyFont="1" applyFill="1" applyBorder="1"/>
    <xf numFmtId="3" fontId="6" fillId="10" borderId="105" xfId="0" applyNumberFormat="1" applyFont="1" applyFill="1" applyBorder="1"/>
    <xf numFmtId="3" fontId="6" fillId="10" borderId="106" xfId="0" applyNumberFormat="1" applyFont="1" applyFill="1" applyBorder="1"/>
    <xf numFmtId="3" fontId="6" fillId="10" borderId="5" xfId="0" applyNumberFormat="1" applyFont="1" applyFill="1" applyBorder="1"/>
    <xf numFmtId="171" fontId="6" fillId="12" borderId="27" xfId="0" applyNumberFormat="1" applyFont="1" applyFill="1" applyBorder="1"/>
    <xf numFmtId="3" fontId="6" fillId="12" borderId="5" xfId="0" applyNumberFormat="1" applyFont="1" applyFill="1" applyBorder="1"/>
    <xf numFmtId="3" fontId="6" fillId="11" borderId="103" xfId="0" applyNumberFormat="1" applyFont="1" applyFill="1" applyBorder="1"/>
    <xf numFmtId="171" fontId="6" fillId="12" borderId="54" xfId="0" applyNumberFormat="1" applyFont="1" applyFill="1" applyBorder="1"/>
    <xf numFmtId="3" fontId="6" fillId="11" borderId="57" xfId="0" applyNumberFormat="1" applyFont="1" applyFill="1" applyBorder="1"/>
    <xf numFmtId="3" fontId="6" fillId="11" borderId="21" xfId="0" applyNumberFormat="1" applyFont="1" applyFill="1" applyBorder="1"/>
    <xf numFmtId="3" fontId="6" fillId="11" borderId="89" xfId="0" applyNumberFormat="1" applyFont="1" applyFill="1" applyBorder="1"/>
    <xf numFmtId="3" fontId="6" fillId="11" borderId="11" xfId="0" applyNumberFormat="1" applyFont="1" applyFill="1" applyBorder="1"/>
    <xf numFmtId="3" fontId="6" fillId="10" borderId="23" xfId="0" applyNumberFormat="1" applyFont="1" applyFill="1" applyBorder="1"/>
    <xf numFmtId="3" fontId="6" fillId="10" borderId="47" xfId="0" applyNumberFormat="1" applyFont="1" applyFill="1" applyBorder="1"/>
    <xf numFmtId="3" fontId="6" fillId="11" borderId="65" xfId="0" applyNumberFormat="1" applyFont="1" applyFill="1" applyBorder="1"/>
    <xf numFmtId="3" fontId="6" fillId="11" borderId="97" xfId="0" applyNumberFormat="1" applyFont="1" applyFill="1" applyBorder="1"/>
    <xf numFmtId="3" fontId="6" fillId="11" borderId="107" xfId="0" applyNumberFormat="1" applyFont="1" applyFill="1" applyBorder="1"/>
    <xf numFmtId="3" fontId="6" fillId="11" borderId="68" xfId="0" applyNumberFormat="1" applyFont="1" applyFill="1" applyBorder="1"/>
    <xf numFmtId="3" fontId="6" fillId="11" borderId="47" xfId="0" applyNumberFormat="1" applyFont="1" applyFill="1" applyBorder="1"/>
    <xf numFmtId="3" fontId="6" fillId="11" borderId="18" xfId="0" applyNumberFormat="1" applyFont="1" applyFill="1" applyBorder="1"/>
    <xf numFmtId="3" fontId="6" fillId="11" borderId="95" xfId="0" applyNumberFormat="1" applyFont="1" applyFill="1" applyBorder="1"/>
    <xf numFmtId="3" fontId="48" fillId="11" borderId="68" xfId="0" applyNumberFormat="1" applyFont="1" applyFill="1" applyBorder="1"/>
    <xf numFmtId="3" fontId="48" fillId="11" borderId="88" xfId="0" applyNumberFormat="1" applyFont="1" applyFill="1" applyBorder="1"/>
    <xf numFmtId="3" fontId="48" fillId="11" borderId="44" xfId="0" applyNumberFormat="1" applyFont="1" applyFill="1" applyBorder="1"/>
    <xf numFmtId="3" fontId="48" fillId="11" borderId="85" xfId="0" applyNumberFormat="1" applyFont="1" applyFill="1" applyBorder="1"/>
    <xf numFmtId="3" fontId="48" fillId="11" borderId="91" xfId="0" applyNumberFormat="1" applyFont="1" applyFill="1" applyBorder="1"/>
    <xf numFmtId="3" fontId="48" fillId="11" borderId="102" xfId="0" applyNumberFormat="1" applyFont="1" applyFill="1" applyBorder="1"/>
    <xf numFmtId="3" fontId="6" fillId="11" borderId="1" xfId="0" applyNumberFormat="1" applyFont="1" applyFill="1" applyBorder="1"/>
    <xf numFmtId="3" fontId="6" fillId="11" borderId="9" xfId="0" applyNumberFormat="1" applyFont="1" applyFill="1" applyBorder="1"/>
    <xf numFmtId="3" fontId="6" fillId="11" borderId="2" xfId="0" applyNumberFormat="1" applyFont="1" applyFill="1" applyBorder="1"/>
    <xf numFmtId="3" fontId="6" fillId="11" borderId="33" xfId="0" applyNumberFormat="1" applyFont="1" applyFill="1" applyBorder="1"/>
    <xf numFmtId="3" fontId="6" fillId="11" borderId="91" xfId="0" applyNumberFormat="1" applyFont="1" applyFill="1" applyBorder="1"/>
    <xf numFmtId="3" fontId="6" fillId="11" borderId="75" xfId="0" applyNumberFormat="1" applyFont="1" applyFill="1" applyBorder="1"/>
    <xf numFmtId="0" fontId="4" fillId="6" borderId="3" xfId="0" quotePrefix="1" applyFont="1" applyFill="1" applyBorder="1" applyAlignment="1">
      <alignment horizontal="left"/>
    </xf>
    <xf numFmtId="164" fontId="6" fillId="6" borderId="35" xfId="0" applyNumberFormat="1" applyFont="1" applyFill="1" applyBorder="1"/>
    <xf numFmtId="164" fontId="6" fillId="6" borderId="36" xfId="0" applyNumberFormat="1" applyFont="1" applyFill="1" applyBorder="1"/>
    <xf numFmtId="3" fontId="6" fillId="10" borderId="11" xfId="0" applyNumberFormat="1" applyFont="1" applyFill="1" applyBorder="1"/>
    <xf numFmtId="3" fontId="6" fillId="11" borderId="28" xfId="0" applyNumberFormat="1" applyFont="1" applyFill="1" applyBorder="1"/>
    <xf numFmtId="3" fontId="4" fillId="0" borderId="22" xfId="9" applyNumberFormat="1" applyFont="1" applyFill="1" applyBorder="1" applyProtection="1">
      <protection locked="0"/>
    </xf>
    <xf numFmtId="3" fontId="4" fillId="0" borderId="3" xfId="9" applyNumberFormat="1" applyFont="1" applyFill="1" applyBorder="1" applyProtection="1">
      <protection locked="0"/>
    </xf>
    <xf numFmtId="0" fontId="6" fillId="6" borderId="37" xfId="0" applyFont="1" applyFill="1" applyBorder="1" applyAlignment="1">
      <alignment horizontal="left"/>
    </xf>
    <xf numFmtId="0" fontId="6" fillId="6" borderId="12" xfId="0" applyFont="1" applyFill="1" applyBorder="1" applyAlignment="1">
      <alignment wrapText="1"/>
    </xf>
    <xf numFmtId="0" fontId="6" fillId="6" borderId="22" xfId="0" applyFont="1" applyFill="1" applyBorder="1" applyAlignment="1">
      <alignment wrapText="1"/>
    </xf>
    <xf numFmtId="0" fontId="6" fillId="6" borderId="36" xfId="0" applyFont="1" applyFill="1" applyBorder="1" applyAlignment="1">
      <alignment horizontal="left"/>
    </xf>
    <xf numFmtId="0" fontId="6" fillId="6" borderId="31" xfId="0" applyFont="1" applyFill="1" applyBorder="1" applyAlignment="1">
      <alignment horizontal="left"/>
    </xf>
    <xf numFmtId="0" fontId="6" fillId="6" borderId="33" xfId="0" applyFont="1" applyFill="1" applyBorder="1" applyAlignment="1">
      <alignment horizontal="left"/>
    </xf>
    <xf numFmtId="0" fontId="2" fillId="6" borderId="0" xfId="0" applyFont="1" applyFill="1"/>
    <xf numFmtId="0" fontId="4" fillId="6" borderId="11" xfId="0" applyFont="1" applyFill="1" applyBorder="1" applyAlignment="1">
      <alignment wrapText="1"/>
    </xf>
    <xf numFmtId="3" fontId="4" fillId="0" borderId="11" xfId="9" applyNumberFormat="1" applyFont="1" applyFill="1" applyBorder="1" applyProtection="1">
      <protection locked="0"/>
    </xf>
    <xf numFmtId="3" fontId="6" fillId="12" borderId="75" xfId="0" applyNumberFormat="1" applyFont="1" applyFill="1" applyBorder="1"/>
    <xf numFmtId="0" fontId="6" fillId="6" borderId="8" xfId="0" applyFont="1" applyFill="1" applyBorder="1" applyAlignment="1">
      <alignment horizontal="left"/>
    </xf>
    <xf numFmtId="0" fontId="6" fillId="6" borderId="9" xfId="0" applyFont="1" applyFill="1" applyBorder="1" applyAlignment="1">
      <alignment horizontal="left"/>
    </xf>
    <xf numFmtId="0" fontId="4" fillId="6" borderId="73" xfId="0" applyFont="1" applyFill="1" applyBorder="1"/>
    <xf numFmtId="0" fontId="4" fillId="6" borderId="7" xfId="0" applyFont="1" applyFill="1" applyBorder="1"/>
    <xf numFmtId="3" fontId="4" fillId="0" borderId="91" xfId="9" applyNumberFormat="1" applyFont="1" applyFill="1" applyBorder="1" applyProtection="1">
      <protection locked="0"/>
    </xf>
    <xf numFmtId="3" fontId="6" fillId="0" borderId="18" xfId="0" applyNumberFormat="1" applyFont="1" applyBorder="1" applyProtection="1">
      <protection locked="0"/>
    </xf>
    <xf numFmtId="3" fontId="6" fillId="0" borderId="11" xfId="0" applyNumberFormat="1" applyFont="1" applyBorder="1" applyProtection="1">
      <protection locked="0"/>
    </xf>
    <xf numFmtId="3" fontId="6" fillId="0" borderId="88" xfId="9" applyNumberFormat="1" applyFont="1" applyFill="1" applyBorder="1" applyProtection="1">
      <protection locked="0"/>
    </xf>
    <xf numFmtId="0" fontId="4" fillId="6" borderId="71" xfId="0" applyFont="1" applyFill="1" applyBorder="1" applyAlignment="1">
      <alignment horizontal="center"/>
    </xf>
    <xf numFmtId="0" fontId="4" fillId="6" borderId="12" xfId="0" quotePrefix="1" applyFont="1" applyFill="1" applyBorder="1"/>
    <xf numFmtId="0" fontId="6" fillId="6" borderId="28" xfId="0" applyFont="1" applyFill="1" applyBorder="1" applyAlignment="1">
      <alignment wrapText="1"/>
    </xf>
    <xf numFmtId="0" fontId="24" fillId="6" borderId="113" xfId="0" applyFont="1" applyFill="1" applyBorder="1" applyAlignment="1">
      <alignment vertical="top" wrapText="1"/>
    </xf>
    <xf numFmtId="3" fontId="6" fillId="10" borderId="15" xfId="0" applyNumberFormat="1" applyFont="1" applyFill="1" applyBorder="1"/>
    <xf numFmtId="3" fontId="4" fillId="0" borderId="25" xfId="9" applyNumberFormat="1" applyFont="1" applyFill="1" applyBorder="1" applyProtection="1">
      <protection locked="0"/>
    </xf>
    <xf numFmtId="3" fontId="4" fillId="0" borderId="15" xfId="9" applyNumberFormat="1" applyFont="1" applyFill="1" applyBorder="1" applyProtection="1">
      <protection locked="0"/>
    </xf>
    <xf numFmtId="3" fontId="6" fillId="11" borderId="62" xfId="0" applyNumberFormat="1" applyFont="1" applyFill="1" applyBorder="1"/>
    <xf numFmtId="3" fontId="6" fillId="6" borderId="26" xfId="0" applyNumberFormat="1" applyFont="1" applyFill="1" applyBorder="1"/>
    <xf numFmtId="3" fontId="6" fillId="6" borderId="36" xfId="0" applyNumberFormat="1" applyFont="1" applyFill="1" applyBorder="1"/>
    <xf numFmtId="3" fontId="6" fillId="6" borderId="82" xfId="0" applyNumberFormat="1" applyFont="1" applyFill="1" applyBorder="1"/>
    <xf numFmtId="49" fontId="4" fillId="9" borderId="26" xfId="0" applyNumberFormat="1" applyFont="1" applyFill="1" applyBorder="1" applyAlignment="1">
      <alignment horizontal="left"/>
    </xf>
    <xf numFmtId="3" fontId="4" fillId="7" borderId="111" xfId="0" applyNumberFormat="1" applyFont="1" applyFill="1" applyBorder="1" applyProtection="1">
      <protection locked="0"/>
    </xf>
    <xf numFmtId="3" fontId="4" fillId="7" borderId="30" xfId="0" applyNumberFormat="1" applyFont="1" applyFill="1" applyBorder="1" applyProtection="1">
      <protection locked="0"/>
    </xf>
    <xf numFmtId="49" fontId="6" fillId="6" borderId="54" xfId="0" applyNumberFormat="1" applyFont="1" applyFill="1" applyBorder="1"/>
    <xf numFmtId="49" fontId="6" fillId="6" borderId="71" xfId="0" applyNumberFormat="1" applyFont="1" applyFill="1" applyBorder="1"/>
    <xf numFmtId="49" fontId="6" fillId="9" borderId="26" xfId="0" applyNumberFormat="1" applyFont="1" applyFill="1" applyBorder="1" applyAlignment="1">
      <alignment horizontal="left"/>
    </xf>
    <xf numFmtId="0" fontId="6" fillId="6" borderId="27" xfId="0" applyFont="1" applyFill="1" applyBorder="1"/>
    <xf numFmtId="0" fontId="6" fillId="6" borderId="61" xfId="0" applyFont="1" applyFill="1" applyBorder="1"/>
    <xf numFmtId="3" fontId="4" fillId="7" borderId="47" xfId="0" applyNumberFormat="1" applyFont="1" applyFill="1" applyBorder="1" applyProtection="1">
      <protection locked="0"/>
    </xf>
    <xf numFmtId="3" fontId="4" fillId="7" borderId="11" xfId="9" applyNumberFormat="1" applyFont="1" applyFill="1" applyBorder="1" applyProtection="1">
      <protection locked="0"/>
    </xf>
    <xf numFmtId="3" fontId="4" fillId="7" borderId="15" xfId="9" applyNumberFormat="1" applyFont="1" applyFill="1" applyBorder="1" applyProtection="1">
      <protection locked="0"/>
    </xf>
    <xf numFmtId="49" fontId="6" fillId="6" borderId="54" xfId="0" applyNumberFormat="1" applyFont="1" applyFill="1" applyBorder="1" applyAlignment="1">
      <alignment horizontal="left"/>
    </xf>
    <xf numFmtId="0" fontId="59" fillId="3" borderId="27" xfId="0" applyFont="1" applyFill="1" applyBorder="1" applyAlignment="1">
      <alignment horizontal="left"/>
    </xf>
    <xf numFmtId="0" fontId="62" fillId="6" borderId="17" xfId="0" applyFont="1" applyFill="1" applyBorder="1"/>
    <xf numFmtId="0" fontId="63" fillId="6" borderId="63" xfId="0" applyFont="1" applyFill="1" applyBorder="1"/>
    <xf numFmtId="0" fontId="62" fillId="3" borderId="27" xfId="0" applyFont="1" applyFill="1" applyBorder="1" applyAlignment="1">
      <alignment horizontal="left"/>
    </xf>
    <xf numFmtId="0" fontId="56" fillId="7" borderId="0" xfId="0" applyFont="1" applyFill="1" applyAlignment="1">
      <alignment wrapText="1"/>
    </xf>
    <xf numFmtId="3" fontId="2" fillId="6" borderId="60" xfId="0" applyNumberFormat="1" applyFont="1" applyFill="1" applyBorder="1"/>
    <xf numFmtId="3" fontId="2" fillId="6" borderId="26" xfId="0" applyNumberFormat="1" applyFont="1" applyFill="1" applyBorder="1"/>
    <xf numFmtId="0" fontId="6" fillId="6" borderId="98" xfId="0" applyFont="1" applyFill="1" applyBorder="1" applyAlignment="1">
      <alignment wrapText="1"/>
    </xf>
    <xf numFmtId="0" fontId="4" fillId="6" borderId="11" xfId="0" quotePrefix="1" applyFont="1" applyFill="1" applyBorder="1" applyAlignment="1">
      <alignment wrapText="1"/>
    </xf>
    <xf numFmtId="0" fontId="58" fillId="6" borderId="54" xfId="0" applyFont="1" applyFill="1" applyBorder="1"/>
    <xf numFmtId="0" fontId="6" fillId="3" borderId="36" xfId="0" applyFont="1" applyFill="1" applyBorder="1" applyAlignment="1">
      <alignment horizontal="left"/>
    </xf>
    <xf numFmtId="49" fontId="6" fillId="7" borderId="34" xfId="0" applyNumberFormat="1" applyFont="1" applyFill="1" applyBorder="1"/>
    <xf numFmtId="0" fontId="4" fillId="3" borderId="26" xfId="0" applyFont="1" applyFill="1" applyBorder="1" applyAlignment="1">
      <alignment horizontal="left"/>
    </xf>
    <xf numFmtId="0" fontId="59" fillId="3" borderId="43" xfId="0" applyFont="1" applyFill="1" applyBorder="1" applyAlignment="1">
      <alignment horizontal="left"/>
    </xf>
    <xf numFmtId="3" fontId="4" fillId="6" borderId="32" xfId="0" applyNumberFormat="1" applyFont="1" applyFill="1" applyBorder="1" applyAlignment="1">
      <alignment horizontal="right"/>
    </xf>
    <xf numFmtId="3" fontId="4" fillId="6" borderId="55" xfId="0" applyNumberFormat="1" applyFont="1" applyFill="1" applyBorder="1" applyAlignment="1">
      <alignment horizontal="right"/>
    </xf>
    <xf numFmtId="49" fontId="6" fillId="6" borderId="43" xfId="0" applyNumberFormat="1" applyFont="1" applyFill="1" applyBorder="1"/>
    <xf numFmtId="0" fontId="4" fillId="7" borderId="34" xfId="0" applyFont="1" applyFill="1" applyBorder="1"/>
    <xf numFmtId="3" fontId="6" fillId="11" borderId="94" xfId="0" applyNumberFormat="1" applyFont="1" applyFill="1" applyBorder="1"/>
    <xf numFmtId="0" fontId="56" fillId="7" borderId="0" xfId="0" applyFont="1" applyFill="1"/>
    <xf numFmtId="3" fontId="4" fillId="7" borderId="84" xfId="0" applyNumberFormat="1" applyFont="1" applyFill="1" applyBorder="1" applyProtection="1">
      <protection locked="0"/>
    </xf>
    <xf numFmtId="3" fontId="4" fillId="7" borderId="91" xfId="0" applyNumberFormat="1" applyFont="1" applyFill="1" applyBorder="1" applyProtection="1">
      <protection locked="0"/>
    </xf>
    <xf numFmtId="0" fontId="2" fillId="7" borderId="0" xfId="0" applyFont="1" applyFill="1" applyAlignment="1">
      <alignment vertical="top"/>
    </xf>
    <xf numFmtId="0" fontId="2" fillId="0" borderId="0" xfId="0" applyFont="1"/>
    <xf numFmtId="49" fontId="4" fillId="6" borderId="26" xfId="0" applyNumberFormat="1" applyFont="1" applyFill="1" applyBorder="1" applyAlignment="1">
      <alignment horizontal="left" wrapText="1"/>
    </xf>
    <xf numFmtId="0" fontId="4" fillId="6" borderId="10" xfId="0" applyFont="1" applyFill="1" applyBorder="1"/>
    <xf numFmtId="0" fontId="4" fillId="6" borderId="114" xfId="0" applyFont="1" applyFill="1" applyBorder="1"/>
    <xf numFmtId="0" fontId="64" fillId="6" borderId="0" xfId="0" applyFont="1" applyFill="1"/>
    <xf numFmtId="0" fontId="61" fillId="6" borderId="0" xfId="0" applyFont="1" applyFill="1"/>
    <xf numFmtId="0" fontId="6" fillId="6" borderId="108" xfId="0" applyFont="1" applyFill="1" applyBorder="1" applyAlignment="1">
      <alignment wrapText="1"/>
    </xf>
    <xf numFmtId="0" fontId="2" fillId="6" borderId="0" xfId="0" applyFont="1" applyFill="1" applyProtection="1">
      <protection locked="0"/>
    </xf>
    <xf numFmtId="0" fontId="0" fillId="6" borderId="0" xfId="0" applyFill="1" applyProtection="1">
      <protection locked="0"/>
    </xf>
    <xf numFmtId="0" fontId="19" fillId="6" borderId="0" xfId="3" applyFill="1" applyBorder="1" applyAlignment="1" applyProtection="1"/>
    <xf numFmtId="0" fontId="12" fillId="6" borderId="0" xfId="0" applyFont="1" applyFill="1"/>
    <xf numFmtId="0" fontId="13" fillId="6" borderId="0" xfId="0" applyFont="1" applyFill="1"/>
    <xf numFmtId="49" fontId="0" fillId="6" borderId="0" xfId="0" applyNumberFormat="1" applyFill="1"/>
    <xf numFmtId="173" fontId="2" fillId="6" borderId="0" xfId="0" applyNumberFormat="1" applyFont="1" applyFill="1"/>
    <xf numFmtId="166" fontId="57" fillId="7" borderId="0" xfId="0" applyNumberFormat="1" applyFont="1" applyFill="1" applyAlignment="1">
      <alignment horizontal="left"/>
    </xf>
    <xf numFmtId="0" fontId="57" fillId="7" borderId="0" xfId="0" applyFont="1" applyFill="1" applyAlignment="1">
      <alignment wrapText="1"/>
    </xf>
    <xf numFmtId="0" fontId="24" fillId="6" borderId="46" xfId="0" applyFont="1" applyFill="1" applyBorder="1" applyAlignment="1">
      <alignment vertical="top" wrapText="1"/>
    </xf>
    <xf numFmtId="0" fontId="6" fillId="6" borderId="37" xfId="0" applyFont="1" applyFill="1" applyBorder="1" applyAlignment="1">
      <alignment horizontal="left" vertical="top"/>
    </xf>
    <xf numFmtId="0" fontId="4" fillId="6" borderId="9" xfId="0" applyFont="1" applyFill="1" applyBorder="1"/>
    <xf numFmtId="0" fontId="6" fillId="6" borderId="49" xfId="0" applyFont="1" applyFill="1" applyBorder="1"/>
    <xf numFmtId="0" fontId="4" fillId="6" borderId="98" xfId="0" applyFont="1" applyFill="1" applyBorder="1" applyAlignment="1">
      <alignment vertical="center" wrapText="1"/>
    </xf>
    <xf numFmtId="49" fontId="4" fillId="6" borderId="60" xfId="0" applyNumberFormat="1" applyFont="1" applyFill="1" applyBorder="1" applyAlignment="1">
      <alignment horizontal="left"/>
    </xf>
    <xf numFmtId="49" fontId="4" fillId="6" borderId="58" xfId="0" applyNumberFormat="1" applyFont="1" applyFill="1" applyBorder="1" applyAlignment="1">
      <alignment horizontal="left"/>
    </xf>
    <xf numFmtId="0" fontId="47" fillId="2" borderId="0" xfId="13" quotePrefix="1" applyFont="1" applyFill="1" applyAlignment="1">
      <alignment horizontal="left"/>
    </xf>
    <xf numFmtId="0" fontId="47" fillId="7" borderId="0" xfId="13" quotePrefix="1" applyFont="1" applyFill="1" applyAlignment="1">
      <alignment horizontal="left"/>
    </xf>
    <xf numFmtId="0" fontId="2" fillId="7" borderId="0" xfId="13" applyFill="1" applyProtection="1">
      <protection locked="0"/>
    </xf>
    <xf numFmtId="0" fontId="9" fillId="7" borderId="0" xfId="13" applyFont="1" applyFill="1"/>
    <xf numFmtId="0" fontId="4" fillId="7" borderId="42" xfId="13" applyFont="1" applyFill="1" applyBorder="1"/>
    <xf numFmtId="0" fontId="4" fillId="7" borderId="0" xfId="13" applyFont="1" applyFill="1"/>
    <xf numFmtId="0" fontId="6" fillId="7" borderId="0" xfId="13" quotePrefix="1" applyFont="1" applyFill="1" applyAlignment="1" applyProtection="1">
      <alignment horizontal="left"/>
      <protection locked="0"/>
    </xf>
    <xf numFmtId="0" fontId="4" fillId="7" borderId="0" xfId="13" applyFont="1" applyFill="1" applyProtection="1">
      <protection locked="0"/>
    </xf>
    <xf numFmtId="0" fontId="9" fillId="7" borderId="0" xfId="13" applyFont="1" applyFill="1" applyProtection="1">
      <protection locked="0"/>
    </xf>
    <xf numFmtId="0" fontId="15" fillId="6" borderId="95" xfId="13" applyFont="1" applyFill="1" applyBorder="1" applyAlignment="1">
      <alignment horizontal="left"/>
    </xf>
    <xf numFmtId="0" fontId="15" fillId="6" borderId="116" xfId="13" quotePrefix="1" applyFont="1" applyFill="1" applyBorder="1" applyAlignment="1">
      <alignment horizontal="left"/>
    </xf>
    <xf numFmtId="0" fontId="50" fillId="6" borderId="0" xfId="13" quotePrefix="1" applyFont="1" applyFill="1" applyAlignment="1">
      <alignment horizontal="left"/>
    </xf>
    <xf numFmtId="0" fontId="50" fillId="6" borderId="117" xfId="13" quotePrefix="1" applyFont="1" applyFill="1" applyBorder="1" applyAlignment="1">
      <alignment horizontal="left"/>
    </xf>
    <xf numFmtId="0" fontId="6" fillId="7" borderId="0" xfId="13" applyFont="1" applyFill="1" applyAlignment="1">
      <alignment horizontal="left"/>
    </xf>
    <xf numFmtId="0" fontId="4" fillId="7" borderId="116" xfId="13" applyFont="1" applyFill="1" applyBorder="1"/>
    <xf numFmtId="0" fontId="6" fillId="7" borderId="0" xfId="13" applyFont="1" applyFill="1" applyProtection="1">
      <protection locked="0"/>
    </xf>
    <xf numFmtId="0" fontId="6" fillId="6" borderId="118" xfId="13" applyFont="1" applyFill="1" applyBorder="1" applyAlignment="1">
      <alignment horizontal="left"/>
    </xf>
    <xf numFmtId="2" fontId="6" fillId="6" borderId="119" xfId="13" applyNumberFormat="1" applyFont="1" applyFill="1" applyBorder="1" applyAlignment="1">
      <alignment horizontal="left"/>
    </xf>
    <xf numFmtId="0" fontId="6" fillId="6" borderId="119" xfId="13" applyFont="1" applyFill="1" applyBorder="1" applyAlignment="1">
      <alignment horizontal="left"/>
    </xf>
    <xf numFmtId="0" fontId="6" fillId="6" borderId="120" xfId="13" applyFont="1" applyFill="1" applyBorder="1" applyAlignment="1">
      <alignment horizontal="left"/>
    </xf>
    <xf numFmtId="0" fontId="24" fillId="7" borderId="0" xfId="13" applyFont="1" applyFill="1" applyProtection="1">
      <protection locked="0"/>
    </xf>
    <xf numFmtId="0" fontId="24" fillId="6" borderId="90" xfId="13" applyFont="1" applyFill="1" applyBorder="1" applyAlignment="1">
      <alignment horizontal="left"/>
    </xf>
    <xf numFmtId="0" fontId="24" fillId="6" borderId="39" xfId="13" applyFont="1" applyFill="1" applyBorder="1" applyAlignment="1">
      <alignment horizontal="left"/>
    </xf>
    <xf numFmtId="3" fontId="24" fillId="0" borderId="39" xfId="13" applyNumberFormat="1" applyFont="1" applyBorder="1" applyProtection="1">
      <protection locked="0"/>
    </xf>
    <xf numFmtId="3" fontId="24" fillId="0" borderId="5" xfId="13" applyNumberFormat="1" applyFont="1" applyBorder="1" applyProtection="1">
      <protection locked="0"/>
    </xf>
    <xf numFmtId="0" fontId="24" fillId="6" borderId="72" xfId="13" applyFont="1" applyFill="1" applyBorder="1" applyAlignment="1">
      <alignment horizontal="left"/>
    </xf>
    <xf numFmtId="0" fontId="24" fillId="6" borderId="10" xfId="13" applyFont="1" applyFill="1" applyBorder="1" applyAlignment="1">
      <alignment horizontal="left"/>
    </xf>
    <xf numFmtId="0" fontId="27" fillId="6" borderId="72" xfId="13" applyFont="1" applyFill="1" applyBorder="1" applyAlignment="1">
      <alignment horizontal="left"/>
    </xf>
    <xf numFmtId="0" fontId="27" fillId="6" borderId="10" xfId="13" applyFont="1" applyFill="1" applyBorder="1" applyAlignment="1">
      <alignment horizontal="left"/>
    </xf>
    <xf numFmtId="3" fontId="6" fillId="10" borderId="70" xfId="10" applyNumberFormat="1" applyFont="1" applyFill="1" applyBorder="1" applyProtection="1"/>
    <xf numFmtId="3" fontId="6" fillId="10" borderId="5" xfId="10" applyNumberFormat="1" applyFont="1" applyFill="1" applyBorder="1" applyProtection="1"/>
    <xf numFmtId="0" fontId="27" fillId="6" borderId="76" xfId="13" applyFont="1" applyFill="1" applyBorder="1" applyAlignment="1">
      <alignment horizontal="left"/>
    </xf>
    <xf numFmtId="0" fontId="24" fillId="6" borderId="121" xfId="13" applyFont="1" applyFill="1" applyBorder="1" applyAlignment="1">
      <alignment horizontal="left"/>
    </xf>
    <xf numFmtId="3" fontId="6" fillId="10" borderId="122" xfId="10" applyNumberFormat="1" applyFont="1" applyFill="1" applyBorder="1" applyProtection="1"/>
    <xf numFmtId="3" fontId="6" fillId="10" borderId="14" xfId="10" applyNumberFormat="1" applyFont="1" applyFill="1" applyBorder="1" applyProtection="1"/>
    <xf numFmtId="3" fontId="71" fillId="7" borderId="0" xfId="13" applyNumberFormat="1" applyFont="1" applyFill="1" applyProtection="1">
      <protection locked="0"/>
    </xf>
    <xf numFmtId="0" fontId="72" fillId="7" borderId="0" xfId="13" applyFont="1" applyFill="1" applyAlignment="1">
      <alignment horizontal="left"/>
    </xf>
    <xf numFmtId="0" fontId="73" fillId="7" borderId="0" xfId="13" applyFont="1" applyFill="1" applyAlignment="1">
      <alignment horizontal="left"/>
    </xf>
    <xf numFmtId="0" fontId="15" fillId="13" borderId="0" xfId="13" applyFont="1" applyFill="1" applyAlignment="1">
      <alignment vertical="top"/>
    </xf>
    <xf numFmtId="0" fontId="49" fillId="7" borderId="0" xfId="13" applyFont="1" applyFill="1" applyAlignment="1">
      <alignment vertical="top"/>
    </xf>
    <xf numFmtId="3" fontId="24" fillId="0" borderId="0" xfId="13" applyNumberFormat="1" applyFont="1" applyProtection="1">
      <protection locked="0"/>
    </xf>
    <xf numFmtId="0" fontId="4" fillId="6" borderId="115" xfId="13" applyFont="1" applyFill="1" applyBorder="1" applyAlignment="1">
      <alignment horizontal="left"/>
    </xf>
    <xf numFmtId="1" fontId="4" fillId="6" borderId="123" xfId="13" applyNumberFormat="1" applyFont="1" applyFill="1" applyBorder="1" applyAlignment="1">
      <alignment horizontal="left"/>
    </xf>
    <xf numFmtId="3" fontId="24" fillId="0" borderId="83" xfId="13" applyNumberFormat="1" applyFont="1" applyBorder="1" applyProtection="1">
      <protection locked="0"/>
    </xf>
    <xf numFmtId="0" fontId="4" fillId="6" borderId="72" xfId="13" applyFont="1" applyFill="1" applyBorder="1" applyAlignment="1">
      <alignment horizontal="left"/>
    </xf>
    <xf numFmtId="0" fontId="24" fillId="6" borderId="57" xfId="13" applyFont="1" applyFill="1" applyBorder="1" applyAlignment="1">
      <alignment horizontal="left"/>
    </xf>
    <xf numFmtId="0" fontId="4" fillId="6" borderId="76" xfId="13" applyFont="1" applyFill="1" applyBorder="1" applyAlignment="1">
      <alignment horizontal="left"/>
    </xf>
    <xf numFmtId="3" fontId="24" fillId="0" borderId="80" xfId="13" applyNumberFormat="1" applyFont="1" applyBorder="1" applyProtection="1">
      <protection locked="0"/>
    </xf>
    <xf numFmtId="0" fontId="6" fillId="7" borderId="0" xfId="13" applyFont="1" applyFill="1" applyAlignment="1" applyProtection="1">
      <alignment horizontal="left"/>
      <protection locked="0"/>
    </xf>
    <xf numFmtId="0" fontId="15" fillId="7" borderId="42" xfId="13" applyFont="1" applyFill="1" applyBorder="1" applyAlignment="1">
      <alignment horizontal="left"/>
    </xf>
    <xf numFmtId="0" fontId="4" fillId="7" borderId="42" xfId="13" applyFont="1" applyFill="1" applyBorder="1" applyProtection="1">
      <protection locked="0"/>
    </xf>
    <xf numFmtId="0" fontId="4" fillId="6" borderId="112" xfId="13" applyFont="1" applyFill="1" applyBorder="1" applyAlignment="1">
      <alignment horizontal="left"/>
    </xf>
    <xf numFmtId="1" fontId="4" fillId="6" borderId="39" xfId="13" applyNumberFormat="1" applyFont="1" applyFill="1" applyBorder="1" applyAlignment="1">
      <alignment horizontal="left"/>
    </xf>
    <xf numFmtId="1" fontId="4" fillId="6" borderId="57" xfId="13" applyNumberFormat="1" applyFont="1" applyFill="1" applyBorder="1" applyAlignment="1">
      <alignment horizontal="left"/>
    </xf>
    <xf numFmtId="1" fontId="4" fillId="6" borderId="10" xfId="13" applyNumberFormat="1" applyFont="1" applyFill="1" applyBorder="1" applyAlignment="1">
      <alignment horizontal="left"/>
    </xf>
    <xf numFmtId="3" fontId="24" fillId="0" borderId="21" xfId="13" applyNumberFormat="1" applyFont="1" applyBorder="1" applyProtection="1">
      <protection locked="0"/>
    </xf>
    <xf numFmtId="0" fontId="4" fillId="6" borderId="124" xfId="13" applyFont="1" applyFill="1" applyBorder="1" applyAlignment="1">
      <alignment horizontal="left"/>
    </xf>
    <xf numFmtId="1" fontId="4" fillId="6" borderId="121" xfId="13" applyNumberFormat="1" applyFont="1" applyFill="1" applyBorder="1" applyAlignment="1">
      <alignment horizontal="left"/>
    </xf>
    <xf numFmtId="3" fontId="24" fillId="0" borderId="125" xfId="13" applyNumberFormat="1" applyFont="1" applyBorder="1" applyProtection="1">
      <protection locked="0"/>
    </xf>
    <xf numFmtId="0" fontId="15" fillId="7" borderId="0" xfId="13" applyFont="1" applyFill="1" applyAlignment="1">
      <alignment horizontal="left"/>
    </xf>
    <xf numFmtId="0" fontId="4" fillId="6" borderId="123" xfId="13" applyFont="1" applyFill="1" applyBorder="1" applyAlignment="1">
      <alignment horizontal="left"/>
    </xf>
    <xf numFmtId="0" fontId="4" fillId="6" borderId="10" xfId="13" applyFont="1" applyFill="1" applyBorder="1" applyAlignment="1">
      <alignment horizontal="left"/>
    </xf>
    <xf numFmtId="0" fontId="8" fillId="7" borderId="41" xfId="13" applyFont="1" applyFill="1" applyBorder="1" applyProtection="1">
      <protection locked="0"/>
    </xf>
    <xf numFmtId="0" fontId="4" fillId="6" borderId="126" xfId="13" applyFont="1" applyFill="1" applyBorder="1" applyAlignment="1">
      <alignment horizontal="left"/>
    </xf>
    <xf numFmtId="0" fontId="4" fillId="6" borderId="127" xfId="13" applyFont="1" applyFill="1" applyBorder="1" applyAlignment="1">
      <alignment horizontal="left"/>
    </xf>
    <xf numFmtId="0" fontId="8" fillId="7" borderId="0" xfId="13" applyFont="1" applyFill="1" applyProtection="1">
      <protection locked="0"/>
    </xf>
    <xf numFmtId="0" fontId="6" fillId="6" borderId="76" xfId="13" applyFont="1" applyFill="1" applyBorder="1" applyAlignment="1">
      <alignment horizontal="left"/>
    </xf>
    <xf numFmtId="0" fontId="20" fillId="6" borderId="121" xfId="13" applyFont="1" applyFill="1" applyBorder="1" applyAlignment="1">
      <alignment horizontal="center"/>
    </xf>
    <xf numFmtId="3" fontId="6" fillId="10" borderId="80" xfId="10" applyNumberFormat="1" applyFont="1" applyFill="1" applyBorder="1" applyProtection="1"/>
    <xf numFmtId="0" fontId="8" fillId="7" borderId="0" xfId="13" applyFont="1" applyFill="1"/>
    <xf numFmtId="0" fontId="4" fillId="7" borderId="40" xfId="13" applyFont="1" applyFill="1" applyBorder="1" applyProtection="1">
      <protection locked="0"/>
    </xf>
    <xf numFmtId="0" fontId="64" fillId="7" borderId="0" xfId="13" applyFont="1" applyFill="1" applyProtection="1">
      <protection locked="0"/>
    </xf>
    <xf numFmtId="0" fontId="56" fillId="7" borderId="0" xfId="13" applyFont="1" applyFill="1" applyProtection="1">
      <protection locked="0"/>
    </xf>
    <xf numFmtId="0" fontId="74" fillId="7" borderId="0" xfId="13" applyFont="1" applyFill="1" applyProtection="1">
      <protection locked="0"/>
    </xf>
    <xf numFmtId="3" fontId="75" fillId="7" borderId="0" xfId="13" applyNumberFormat="1" applyFont="1" applyFill="1" applyAlignment="1" applyProtection="1">
      <alignment horizontal="right"/>
      <protection locked="0"/>
    </xf>
    <xf numFmtId="0" fontId="72" fillId="7" borderId="109" xfId="13" applyFont="1" applyFill="1" applyBorder="1" applyAlignment="1">
      <alignment horizontal="left"/>
    </xf>
    <xf numFmtId="0" fontId="4" fillId="7" borderId="0" xfId="13" applyFont="1" applyFill="1" applyAlignment="1">
      <alignment horizontal="left"/>
    </xf>
    <xf numFmtId="0" fontId="4" fillId="6" borderId="123" xfId="13" quotePrefix="1" applyFont="1" applyFill="1" applyBorder="1" applyAlignment="1">
      <alignment horizontal="left"/>
    </xf>
    <xf numFmtId="0" fontId="4" fillId="6" borderId="10" xfId="13" quotePrefix="1" applyFont="1" applyFill="1" applyBorder="1" applyAlignment="1">
      <alignment horizontal="left"/>
    </xf>
    <xf numFmtId="3" fontId="24" fillId="0" borderId="120" xfId="13" applyNumberFormat="1" applyFont="1" applyBorder="1" applyProtection="1">
      <protection locked="0"/>
    </xf>
    <xf numFmtId="3" fontId="24" fillId="7" borderId="41" xfId="13" applyNumberFormat="1" applyFont="1" applyFill="1" applyBorder="1" applyProtection="1">
      <protection locked="0"/>
    </xf>
    <xf numFmtId="3" fontId="24" fillId="7" borderId="0" xfId="13" applyNumberFormat="1" applyFont="1" applyFill="1" applyProtection="1">
      <protection locked="0"/>
    </xf>
    <xf numFmtId="3" fontId="56" fillId="7" borderId="0" xfId="13" applyNumberFormat="1" applyFont="1" applyFill="1" applyAlignment="1" applyProtection="1">
      <alignment horizontal="right"/>
      <protection locked="0"/>
    </xf>
    <xf numFmtId="0" fontId="4" fillId="6" borderId="121" xfId="13" quotePrefix="1" applyFont="1" applyFill="1" applyBorder="1" applyAlignment="1">
      <alignment horizontal="left"/>
    </xf>
    <xf numFmtId="3" fontId="75" fillId="7" borderId="0" xfId="13" applyNumberFormat="1" applyFont="1" applyFill="1" applyProtection="1">
      <protection locked="0"/>
    </xf>
    <xf numFmtId="0" fontId="4" fillId="6" borderId="90" xfId="13" applyFont="1" applyFill="1" applyBorder="1" applyAlignment="1">
      <alignment horizontal="left"/>
    </xf>
    <xf numFmtId="0" fontId="4" fillId="6" borderId="39" xfId="13" quotePrefix="1" applyFont="1" applyFill="1" applyBorder="1" applyAlignment="1">
      <alignment horizontal="left"/>
    </xf>
    <xf numFmtId="0" fontId="6" fillId="6" borderId="121" xfId="13" quotePrefix="1" applyFont="1" applyFill="1" applyBorder="1" applyAlignment="1">
      <alignment horizontal="left"/>
    </xf>
    <xf numFmtId="0" fontId="8" fillId="7" borderId="0" xfId="13" applyFont="1" applyFill="1" applyAlignment="1">
      <alignment horizontal="left"/>
    </xf>
    <xf numFmtId="0" fontId="72" fillId="7" borderId="0" xfId="16" applyFont="1" applyFill="1" applyAlignment="1">
      <alignment horizontal="center"/>
    </xf>
    <xf numFmtId="0" fontId="15" fillId="13" borderId="0" xfId="16" applyFont="1" applyFill="1" applyAlignment="1">
      <alignment vertical="top"/>
    </xf>
    <xf numFmtId="0" fontId="6" fillId="3" borderId="97" xfId="16" applyFont="1" applyFill="1" applyBorder="1" applyAlignment="1">
      <alignment horizontal="left"/>
    </xf>
    <xf numFmtId="0" fontId="4" fillId="6" borderId="128" xfId="13" applyFont="1" applyFill="1" applyBorder="1"/>
    <xf numFmtId="3" fontId="6" fillId="10" borderId="83" xfId="10" applyNumberFormat="1" applyFont="1" applyFill="1" applyBorder="1" applyProtection="1"/>
    <xf numFmtId="0" fontId="4" fillId="3" borderId="99" xfId="16" quotePrefix="1" applyFont="1" applyFill="1" applyBorder="1" applyAlignment="1">
      <alignment horizontal="left"/>
    </xf>
    <xf numFmtId="0" fontId="4" fillId="6" borderId="89" xfId="13" applyFont="1" applyFill="1" applyBorder="1"/>
    <xf numFmtId="0" fontId="4" fillId="6" borderId="20" xfId="13" applyFont="1" applyFill="1" applyBorder="1"/>
    <xf numFmtId="0" fontId="4" fillId="6" borderId="23" xfId="13" applyFont="1" applyFill="1" applyBorder="1"/>
    <xf numFmtId="3" fontId="24" fillId="0" borderId="30" xfId="13" applyNumberFormat="1" applyFont="1" applyBorder="1" applyProtection="1">
      <protection locked="0"/>
    </xf>
    <xf numFmtId="0" fontId="6" fillId="6" borderId="129" xfId="13" quotePrefix="1" applyFont="1" applyFill="1" applyBorder="1" applyAlignment="1">
      <alignment horizontal="left"/>
    </xf>
    <xf numFmtId="0" fontId="4" fillId="6" borderId="77" xfId="13" applyFont="1" applyFill="1" applyBorder="1"/>
    <xf numFmtId="0" fontId="72" fillId="3" borderId="38" xfId="16" applyFont="1" applyFill="1" applyBorder="1" applyAlignment="1">
      <alignment horizontal="left"/>
    </xf>
    <xf numFmtId="0" fontId="4" fillId="0" borderId="0" xfId="13" applyFont="1" applyProtection="1">
      <protection locked="0"/>
    </xf>
    <xf numFmtId="0" fontId="4" fillId="6" borderId="47" xfId="13" quotePrefix="1" applyFont="1" applyFill="1" applyBorder="1" applyAlignment="1">
      <alignment horizontal="left"/>
    </xf>
    <xf numFmtId="0" fontId="6" fillId="3" borderId="129" xfId="16" quotePrefix="1" applyFont="1" applyFill="1" applyBorder="1" applyAlignment="1">
      <alignment horizontal="left"/>
    </xf>
    <xf numFmtId="0" fontId="6" fillId="3" borderId="95" xfId="16" quotePrefix="1" applyFont="1" applyFill="1" applyBorder="1" applyAlignment="1">
      <alignment horizontal="left"/>
    </xf>
    <xf numFmtId="0" fontId="4" fillId="6" borderId="116" xfId="13" applyFont="1" applyFill="1" applyBorder="1"/>
    <xf numFmtId="0" fontId="4" fillId="3" borderId="99" xfId="16" quotePrefix="1" applyFont="1" applyFill="1" applyBorder="1" applyAlignment="1">
      <alignment horizontal="left" wrapText="1"/>
    </xf>
    <xf numFmtId="0" fontId="6" fillId="3" borderId="99" xfId="16" quotePrefix="1" applyFont="1" applyFill="1" applyBorder="1" applyAlignment="1">
      <alignment horizontal="left"/>
    </xf>
    <xf numFmtId="0" fontId="6" fillId="3" borderId="129" xfId="16" quotePrefix="1" applyFont="1" applyFill="1" applyBorder="1" applyAlignment="1">
      <alignment horizontal="left" wrapText="1"/>
    </xf>
    <xf numFmtId="0" fontId="72" fillId="3" borderId="77" xfId="16" applyFont="1" applyFill="1" applyBorder="1" applyAlignment="1">
      <alignment horizontal="left"/>
    </xf>
    <xf numFmtId="2" fontId="47" fillId="2" borderId="0" xfId="13" quotePrefix="1" applyNumberFormat="1" applyFont="1" applyFill="1" applyAlignment="1">
      <alignment horizontal="left"/>
    </xf>
    <xf numFmtId="2" fontId="50" fillId="6" borderId="116" xfId="13" quotePrefix="1" applyNumberFormat="1" applyFont="1" applyFill="1" applyBorder="1" applyAlignment="1">
      <alignment horizontal="left"/>
    </xf>
    <xf numFmtId="2" fontId="4" fillId="7" borderId="42" xfId="13" applyNumberFormat="1" applyFont="1" applyFill="1" applyBorder="1"/>
    <xf numFmtId="0" fontId="6" fillId="6" borderId="130" xfId="13" applyFont="1" applyFill="1" applyBorder="1"/>
    <xf numFmtId="49" fontId="6" fillId="6" borderId="131" xfId="13" applyNumberFormat="1" applyFont="1" applyFill="1" applyBorder="1"/>
    <xf numFmtId="2" fontId="6" fillId="6" borderId="131" xfId="13" applyNumberFormat="1" applyFont="1" applyFill="1" applyBorder="1"/>
    <xf numFmtId="0" fontId="6" fillId="6" borderId="120" xfId="13" applyFont="1" applyFill="1" applyBorder="1"/>
    <xf numFmtId="0" fontId="6" fillId="6" borderId="100" xfId="13" applyFont="1" applyFill="1" applyBorder="1" applyAlignment="1">
      <alignment horizontal="left"/>
    </xf>
    <xf numFmtId="49" fontId="6" fillId="6" borderId="39" xfId="13" applyNumberFormat="1" applyFont="1" applyFill="1" applyBorder="1"/>
    <xf numFmtId="49" fontId="76" fillId="6" borderId="39" xfId="13" applyNumberFormat="1" applyFont="1" applyFill="1" applyBorder="1" applyAlignment="1">
      <alignment wrapText="1"/>
    </xf>
    <xf numFmtId="0" fontId="76" fillId="6" borderId="120" xfId="13" applyFont="1" applyFill="1" applyBorder="1"/>
    <xf numFmtId="0" fontId="6" fillId="6" borderId="112" xfId="13" applyFont="1" applyFill="1" applyBorder="1" applyAlignment="1">
      <alignment horizontal="left"/>
    </xf>
    <xf numFmtId="0" fontId="6" fillId="6" borderId="10" xfId="13" applyFont="1" applyFill="1" applyBorder="1" applyAlignment="1">
      <alignment horizontal="left"/>
    </xf>
    <xf numFmtId="3" fontId="24" fillId="0" borderId="40" xfId="13" applyNumberFormat="1" applyFont="1" applyBorder="1" applyProtection="1">
      <protection locked="0"/>
    </xf>
    <xf numFmtId="1" fontId="6" fillId="0" borderId="95" xfId="13" applyNumberFormat="1" applyFont="1" applyBorder="1"/>
    <xf numFmtId="3" fontId="6" fillId="10" borderId="120" xfId="10" applyNumberFormat="1" applyFont="1" applyFill="1" applyBorder="1" applyProtection="1"/>
    <xf numFmtId="1" fontId="6" fillId="7" borderId="73" xfId="13" applyNumberFormat="1" applyFont="1" applyFill="1" applyBorder="1"/>
    <xf numFmtId="0" fontId="4" fillId="6" borderId="112" xfId="13" quotePrefix="1" applyFont="1" applyFill="1" applyBorder="1" applyAlignment="1">
      <alignment horizontal="left"/>
    </xf>
    <xf numFmtId="1" fontId="6" fillId="7" borderId="41" xfId="13" applyNumberFormat="1" applyFont="1" applyFill="1" applyBorder="1"/>
    <xf numFmtId="1" fontId="6" fillId="7" borderId="46" xfId="13" applyNumberFormat="1" applyFont="1" applyFill="1" applyBorder="1"/>
    <xf numFmtId="0" fontId="6" fillId="6" borderId="124" xfId="13" applyFont="1" applyFill="1" applyBorder="1" applyAlignment="1">
      <alignment horizontal="left"/>
    </xf>
    <xf numFmtId="0" fontId="6" fillId="6" borderId="121" xfId="13" applyFont="1" applyFill="1" applyBorder="1" applyAlignment="1">
      <alignment horizontal="left"/>
    </xf>
    <xf numFmtId="0" fontId="6" fillId="6" borderId="132" xfId="13" applyFont="1" applyFill="1" applyBorder="1" applyAlignment="1">
      <alignment horizontal="left"/>
    </xf>
    <xf numFmtId="3" fontId="27" fillId="0" borderId="133" xfId="13" applyNumberFormat="1" applyFont="1" applyBorder="1" applyProtection="1">
      <protection locked="0"/>
    </xf>
    <xf numFmtId="3" fontId="27" fillId="0" borderId="120" xfId="13" applyNumberFormat="1" applyFont="1" applyBorder="1" applyProtection="1">
      <protection locked="0"/>
    </xf>
    <xf numFmtId="0" fontId="6" fillId="6" borderId="100" xfId="13" applyFont="1" applyFill="1" applyBorder="1"/>
    <xf numFmtId="0" fontId="6" fillId="6" borderId="83" xfId="13" applyFont="1" applyFill="1" applyBorder="1"/>
    <xf numFmtId="1" fontId="4" fillId="0" borderId="116" xfId="13" applyNumberFormat="1" applyFont="1" applyBorder="1"/>
    <xf numFmtId="0" fontId="6" fillId="6" borderId="61" xfId="13" applyFont="1" applyFill="1" applyBorder="1" applyAlignment="1">
      <alignment horizontal="left"/>
    </xf>
    <xf numFmtId="0" fontId="4" fillId="6" borderId="61" xfId="13" applyFont="1" applyFill="1" applyBorder="1" applyAlignment="1">
      <alignment horizontal="left"/>
    </xf>
    <xf numFmtId="1" fontId="24" fillId="0" borderId="95" xfId="13" applyNumberFormat="1" applyFont="1" applyBorder="1" applyProtection="1">
      <protection locked="0"/>
    </xf>
    <xf numFmtId="1" fontId="24" fillId="7" borderId="73" xfId="13" applyNumberFormat="1" applyFont="1" applyFill="1" applyBorder="1" applyProtection="1">
      <protection locked="0"/>
    </xf>
    <xf numFmtId="1" fontId="24" fillId="7" borderId="41" xfId="13" applyNumberFormat="1" applyFont="1" applyFill="1" applyBorder="1" applyProtection="1">
      <protection locked="0"/>
    </xf>
    <xf numFmtId="1" fontId="24" fillId="7" borderId="46" xfId="13" applyNumberFormat="1" applyFont="1" applyFill="1" applyBorder="1" applyProtection="1">
      <protection locked="0"/>
    </xf>
    <xf numFmtId="0" fontId="6" fillId="6" borderId="89" xfId="13" applyFont="1" applyFill="1" applyBorder="1" applyAlignment="1">
      <alignment horizontal="left"/>
    </xf>
    <xf numFmtId="0" fontId="6" fillId="6" borderId="130" xfId="13" applyFont="1" applyFill="1" applyBorder="1" applyAlignment="1">
      <alignment horizontal="left"/>
    </xf>
    <xf numFmtId="0" fontId="6" fillId="6" borderId="131" xfId="13" applyFont="1" applyFill="1" applyBorder="1" applyAlignment="1">
      <alignment horizontal="left"/>
    </xf>
    <xf numFmtId="3" fontId="6" fillId="10" borderId="133" xfId="10" applyNumberFormat="1" applyFont="1" applyFill="1" applyBorder="1" applyProtection="1"/>
    <xf numFmtId="0" fontId="6" fillId="7" borderId="42" xfId="13" applyFont="1" applyFill="1" applyBorder="1" applyAlignment="1">
      <alignment horizontal="left" wrapText="1"/>
    </xf>
    <xf numFmtId="49" fontId="6" fillId="7" borderId="42" xfId="13" applyNumberFormat="1" applyFont="1" applyFill="1" applyBorder="1"/>
    <xf numFmtId="1" fontId="4" fillId="7" borderId="42" xfId="13" applyNumberFormat="1" applyFont="1" applyFill="1" applyBorder="1" applyProtection="1">
      <protection locked="0"/>
    </xf>
    <xf numFmtId="1" fontId="6" fillId="6" borderId="131" xfId="13" applyNumberFormat="1" applyFont="1" applyFill="1" applyBorder="1"/>
    <xf numFmtId="1" fontId="6" fillId="6" borderId="120" xfId="13" applyNumberFormat="1" applyFont="1" applyFill="1" applyBorder="1"/>
    <xf numFmtId="49" fontId="76" fillId="6" borderId="39" xfId="13" applyNumberFormat="1" applyFont="1" applyFill="1" applyBorder="1"/>
    <xf numFmtId="49" fontId="76" fillId="6" borderId="83" xfId="13" applyNumberFormat="1" applyFont="1" applyFill="1" applyBorder="1"/>
    <xf numFmtId="49" fontId="4" fillId="6" borderId="10" xfId="13" applyNumberFormat="1" applyFont="1" applyFill="1" applyBorder="1"/>
    <xf numFmtId="3" fontId="4" fillId="7" borderId="0" xfId="13" applyNumberFormat="1" applyFont="1" applyFill="1" applyProtection="1">
      <protection locked="0"/>
    </xf>
    <xf numFmtId="3" fontId="24" fillId="0" borderId="10" xfId="13" applyNumberFormat="1" applyFont="1" applyBorder="1" applyProtection="1">
      <protection locked="0"/>
    </xf>
    <xf numFmtId="49" fontId="6" fillId="6" borderId="10" xfId="13" applyNumberFormat="1" applyFont="1" applyFill="1" applyBorder="1"/>
    <xf numFmtId="3" fontId="6" fillId="10" borderId="40" xfId="10" applyNumberFormat="1" applyFont="1" applyFill="1" applyBorder="1" applyProtection="1"/>
    <xf numFmtId="49" fontId="6" fillId="6" borderId="127" xfId="13" applyNumberFormat="1" applyFont="1" applyFill="1" applyBorder="1"/>
    <xf numFmtId="3" fontId="6" fillId="10" borderId="109" xfId="10" applyNumberFormat="1" applyFont="1" applyFill="1" applyBorder="1" applyProtection="1"/>
    <xf numFmtId="3" fontId="6" fillId="10" borderId="30" xfId="10" applyNumberFormat="1" applyFont="1" applyFill="1" applyBorder="1" applyProtection="1"/>
    <xf numFmtId="0" fontId="4" fillId="6" borderId="121" xfId="13" applyFont="1" applyFill="1" applyBorder="1" applyAlignment="1">
      <alignment horizontal="left"/>
    </xf>
    <xf numFmtId="3" fontId="4" fillId="0" borderId="122" xfId="10" applyNumberFormat="1" applyFont="1" applyFill="1" applyBorder="1" applyProtection="1"/>
    <xf numFmtId="3" fontId="4" fillId="0" borderId="14" xfId="10" applyNumberFormat="1" applyFont="1" applyFill="1" applyBorder="1" applyProtection="1"/>
    <xf numFmtId="49" fontId="4" fillId="6" borderId="112" xfId="13" applyNumberFormat="1" applyFont="1" applyFill="1" applyBorder="1"/>
    <xf numFmtId="0" fontId="4" fillId="6" borderId="77" xfId="13" applyFont="1" applyFill="1" applyBorder="1" applyAlignment="1">
      <alignment horizontal="left"/>
    </xf>
    <xf numFmtId="0" fontId="4" fillId="6" borderId="100" xfId="13" applyFont="1" applyFill="1" applyBorder="1"/>
    <xf numFmtId="49" fontId="4" fillId="6" borderId="39" xfId="13" applyNumberFormat="1" applyFont="1" applyFill="1" applyBorder="1"/>
    <xf numFmtId="0" fontId="4" fillId="6" borderId="20" xfId="13" applyFont="1" applyFill="1" applyBorder="1" applyAlignment="1">
      <alignment horizontal="left"/>
    </xf>
    <xf numFmtId="1" fontId="24" fillId="0" borderId="14" xfId="13" applyNumberFormat="1" applyFont="1" applyBorder="1" applyProtection="1">
      <protection locked="0"/>
    </xf>
    <xf numFmtId="0" fontId="2" fillId="7" borderId="42" xfId="13" applyFill="1" applyBorder="1" applyProtection="1">
      <protection locked="0"/>
    </xf>
    <xf numFmtId="0" fontId="4" fillId="6" borderId="134" xfId="13" applyFont="1" applyFill="1" applyBorder="1" applyAlignment="1">
      <alignment horizontal="left"/>
    </xf>
    <xf numFmtId="0" fontId="24" fillId="6" borderId="127" xfId="13" applyFont="1" applyFill="1" applyBorder="1" applyAlignment="1">
      <alignment horizontal="left"/>
    </xf>
    <xf numFmtId="3" fontId="24" fillId="0" borderId="127" xfId="13" applyNumberFormat="1" applyFont="1" applyBorder="1" applyProtection="1">
      <protection locked="0"/>
    </xf>
    <xf numFmtId="0" fontId="6" fillId="6" borderId="135" xfId="13" applyFont="1" applyFill="1" applyBorder="1"/>
    <xf numFmtId="49" fontId="6" fillId="6" borderId="123" xfId="13" applyNumberFormat="1" applyFont="1" applyFill="1" applyBorder="1"/>
    <xf numFmtId="1" fontId="24" fillId="7" borderId="0" xfId="13" applyNumberFormat="1" applyFont="1" applyFill="1" applyProtection="1">
      <protection locked="0"/>
    </xf>
    <xf numFmtId="1" fontId="24" fillId="0" borderId="120" xfId="13" applyNumberFormat="1" applyFont="1" applyBorder="1" applyProtection="1">
      <protection locked="0"/>
    </xf>
    <xf numFmtId="0" fontId="6" fillId="6" borderId="77" xfId="13" applyFont="1" applyFill="1" applyBorder="1" applyAlignment="1">
      <alignment horizontal="left"/>
    </xf>
    <xf numFmtId="3" fontId="6" fillId="10" borderId="57" xfId="10" applyNumberFormat="1" applyFont="1" applyFill="1" applyBorder="1" applyProtection="1"/>
    <xf numFmtId="0" fontId="4" fillId="6" borderId="100" xfId="13" applyFont="1" applyFill="1" applyBorder="1" applyAlignment="1">
      <alignment horizontal="left"/>
    </xf>
    <xf numFmtId="1" fontId="24" fillId="7" borderId="74" xfId="13" applyNumberFormat="1" applyFont="1" applyFill="1" applyBorder="1" applyProtection="1">
      <protection locked="0"/>
    </xf>
    <xf numFmtId="3" fontId="24" fillId="0" borderId="57" xfId="13" applyNumberFormat="1" applyFont="1" applyBorder="1" applyProtection="1">
      <protection locked="0"/>
    </xf>
    <xf numFmtId="0" fontId="6" fillId="6" borderId="124" xfId="13" applyFont="1" applyFill="1" applyBorder="1"/>
    <xf numFmtId="49" fontId="6" fillId="6" borderId="121" xfId="13" applyNumberFormat="1" applyFont="1" applyFill="1" applyBorder="1"/>
    <xf numFmtId="3" fontId="6" fillId="10" borderId="136" xfId="10" applyNumberFormat="1" applyFont="1" applyFill="1" applyBorder="1" applyProtection="1"/>
    <xf numFmtId="0" fontId="6" fillId="6" borderId="132" xfId="13" applyFont="1" applyFill="1" applyBorder="1"/>
    <xf numFmtId="49" fontId="6" fillId="6" borderId="120" xfId="13" applyNumberFormat="1" applyFont="1" applyFill="1" applyBorder="1"/>
    <xf numFmtId="3" fontId="6" fillId="10" borderId="95" xfId="10" applyNumberFormat="1" applyFont="1" applyFill="1" applyBorder="1" applyProtection="1"/>
    <xf numFmtId="1" fontId="56" fillId="7" borderId="0" xfId="13" applyNumberFormat="1" applyFont="1" applyFill="1" applyProtection="1">
      <protection locked="0"/>
    </xf>
    <xf numFmtId="0" fontId="6" fillId="6" borderId="97" xfId="13" applyFont="1" applyFill="1" applyBorder="1" applyAlignment="1">
      <alignment horizontal="left"/>
    </xf>
    <xf numFmtId="0" fontId="24" fillId="6" borderId="104" xfId="13" applyFont="1" applyFill="1" applyBorder="1"/>
    <xf numFmtId="1" fontId="6" fillId="6" borderId="107" xfId="13" applyNumberFormat="1" applyFont="1" applyFill="1" applyBorder="1" applyProtection="1">
      <protection locked="0"/>
    </xf>
    <xf numFmtId="1" fontId="4" fillId="7" borderId="0" xfId="13" applyNumberFormat="1" applyFont="1" applyFill="1" applyProtection="1">
      <protection locked="0"/>
    </xf>
    <xf numFmtId="0" fontId="6" fillId="6" borderId="47" xfId="13" applyFont="1" applyFill="1" applyBorder="1" applyAlignment="1">
      <alignment horizontal="left"/>
    </xf>
    <xf numFmtId="0" fontId="24" fillId="6" borderId="20" xfId="13" applyFont="1" applyFill="1" applyBorder="1"/>
    <xf numFmtId="3" fontId="6" fillId="7" borderId="0" xfId="10" applyNumberFormat="1" applyFont="1" applyFill="1" applyBorder="1" applyProtection="1"/>
    <xf numFmtId="0" fontId="4" fillId="6" borderId="129" xfId="13" quotePrefix="1" applyFont="1" applyFill="1" applyBorder="1" applyAlignment="1">
      <alignment horizontal="left"/>
    </xf>
    <xf numFmtId="0" fontId="24" fillId="6" borderId="77" xfId="13" applyFont="1" applyFill="1" applyBorder="1"/>
    <xf numFmtId="3" fontId="24" fillId="0" borderId="14" xfId="13" applyNumberFormat="1" applyFont="1" applyBorder="1" applyProtection="1">
      <protection locked="0"/>
    </xf>
    <xf numFmtId="49" fontId="4" fillId="7" borderId="0" xfId="13" applyNumberFormat="1" applyFont="1" applyFill="1" applyProtection="1">
      <protection locked="0"/>
    </xf>
    <xf numFmtId="2" fontId="2" fillId="7" borderId="0" xfId="13" applyNumberFormat="1" applyFill="1" applyProtection="1">
      <protection locked="0"/>
    </xf>
    <xf numFmtId="49" fontId="2" fillId="7" borderId="0" xfId="13" applyNumberFormat="1" applyFill="1" applyProtection="1">
      <protection locked="0"/>
    </xf>
    <xf numFmtId="0" fontId="77" fillId="6" borderId="0" xfId="0" applyFont="1" applyFill="1"/>
    <xf numFmtId="0" fontId="78" fillId="6" borderId="0" xfId="0" applyFont="1" applyFill="1"/>
    <xf numFmtId="0" fontId="68" fillId="6" borderId="41" xfId="0" applyFont="1" applyFill="1" applyBorder="1"/>
    <xf numFmtId="0" fontId="65" fillId="6" borderId="0" xfId="0" applyFont="1" applyFill="1" applyAlignment="1">
      <alignment horizontal="right" wrapText="1"/>
    </xf>
    <xf numFmtId="0" fontId="66" fillId="6" borderId="0" xfId="0" applyFont="1" applyFill="1" applyAlignment="1">
      <alignment wrapText="1"/>
    </xf>
    <xf numFmtId="49" fontId="66" fillId="6" borderId="0" xfId="0" applyNumberFormat="1" applyFont="1" applyFill="1" applyAlignment="1">
      <alignment wrapText="1"/>
    </xf>
    <xf numFmtId="0" fontId="67" fillId="6" borderId="41" xfId="0" applyFont="1" applyFill="1" applyBorder="1"/>
    <xf numFmtId="0" fontId="67" fillId="6" borderId="0" xfId="0" applyFont="1" applyFill="1" applyAlignment="1">
      <alignment wrapText="1"/>
    </xf>
    <xf numFmtId="0" fontId="68" fillId="6" borderId="0" xfId="0" applyFont="1" applyFill="1" applyAlignment="1">
      <alignment wrapText="1"/>
    </xf>
    <xf numFmtId="0" fontId="67" fillId="6" borderId="0" xfId="0" applyFont="1" applyFill="1"/>
    <xf numFmtId="0" fontId="0" fillId="14" borderId="0" xfId="0" applyFill="1"/>
    <xf numFmtId="0" fontId="6" fillId="6" borderId="137" xfId="0" applyFont="1" applyFill="1" applyBorder="1" applyAlignment="1">
      <alignment horizontal="left"/>
    </xf>
    <xf numFmtId="0" fontId="6" fillId="6" borderId="138" xfId="0" applyFont="1" applyFill="1" applyBorder="1"/>
    <xf numFmtId="0" fontId="6" fillId="6" borderId="138" xfId="0" applyFont="1" applyFill="1" applyBorder="1" applyAlignment="1">
      <alignment horizontal="left"/>
    </xf>
    <xf numFmtId="3" fontId="4" fillId="6" borderId="139" xfId="0" applyNumberFormat="1" applyFont="1" applyFill="1" applyBorder="1" applyAlignment="1">
      <alignment horizontal="right"/>
    </xf>
    <xf numFmtId="0" fontId="6" fillId="6" borderId="140" xfId="0" applyFont="1" applyFill="1" applyBorder="1"/>
    <xf numFmtId="0" fontId="4" fillId="6" borderId="141" xfId="0" applyFont="1" applyFill="1" applyBorder="1"/>
    <xf numFmtId="0" fontId="4" fillId="6" borderId="142" xfId="0" quotePrefix="1" applyFont="1" applyFill="1" applyBorder="1" applyAlignment="1">
      <alignment wrapText="1"/>
    </xf>
    <xf numFmtId="0" fontId="6" fillId="6" borderId="143" xfId="0" quotePrefix="1" applyFont="1" applyFill="1" applyBorder="1" applyAlignment="1">
      <alignment wrapText="1"/>
    </xf>
    <xf numFmtId="3" fontId="4" fillId="0" borderId="144" xfId="0" applyNumberFormat="1" applyFont="1" applyBorder="1" applyProtection="1">
      <protection locked="0"/>
    </xf>
    <xf numFmtId="3" fontId="4" fillId="0" borderId="145" xfId="0" applyNumberFormat="1" applyFont="1" applyBorder="1" applyProtection="1">
      <protection locked="0"/>
    </xf>
    <xf numFmtId="3" fontId="6" fillId="10" borderId="146" xfId="9" applyNumberFormat="1" applyFont="1" applyFill="1" applyBorder="1" applyProtection="1"/>
    <xf numFmtId="0" fontId="4" fillId="6" borderId="147" xfId="0" applyFont="1" applyFill="1" applyBorder="1"/>
    <xf numFmtId="0" fontId="4" fillId="6" borderId="148" xfId="0" applyFont="1" applyFill="1" applyBorder="1"/>
    <xf numFmtId="0" fontId="4" fillId="6" borderId="149" xfId="0" applyFont="1" applyFill="1" applyBorder="1" applyAlignment="1">
      <alignment vertical="top" wrapText="1"/>
    </xf>
    <xf numFmtId="0" fontId="4" fillId="6" borderId="150" xfId="0" quotePrefix="1" applyFont="1" applyFill="1" applyBorder="1" applyAlignment="1">
      <alignment vertical="top" wrapText="1"/>
    </xf>
    <xf numFmtId="3" fontId="6" fillId="12" borderId="151" xfId="9" applyNumberFormat="1" applyFont="1" applyFill="1" applyBorder="1" applyProtection="1"/>
    <xf numFmtId="3" fontId="6" fillId="10" borderId="151" xfId="9" applyNumberFormat="1" applyFont="1" applyFill="1" applyBorder="1" applyProtection="1"/>
    <xf numFmtId="3" fontId="4" fillId="0" borderId="152" xfId="9" applyNumberFormat="1" applyFont="1" applyFill="1" applyBorder="1" applyProtection="1">
      <protection locked="0"/>
    </xf>
    <xf numFmtId="3" fontId="4" fillId="0" borderId="153" xfId="0" applyNumberFormat="1" applyFont="1" applyBorder="1" applyProtection="1">
      <protection locked="0"/>
    </xf>
    <xf numFmtId="3" fontId="4" fillId="0" borderId="151" xfId="9" applyNumberFormat="1" applyFont="1" applyFill="1" applyBorder="1" applyProtection="1">
      <protection locked="0"/>
    </xf>
    <xf numFmtId="0" fontId="6" fillId="6" borderId="154" xfId="0" applyFont="1" applyFill="1" applyBorder="1" applyAlignment="1">
      <alignment horizontal="left"/>
    </xf>
    <xf numFmtId="0" fontId="11" fillId="6" borderId="140" xfId="0" applyFont="1" applyFill="1" applyBorder="1"/>
    <xf numFmtId="0" fontId="4" fillId="6" borderId="73" xfId="0" applyFont="1" applyFill="1" applyBorder="1" applyAlignment="1">
      <alignment horizontal="center"/>
    </xf>
    <xf numFmtId="0" fontId="4" fillId="6" borderId="46" xfId="0" applyFont="1" applyFill="1" applyBorder="1" applyAlignment="1">
      <alignment horizontal="center"/>
    </xf>
    <xf numFmtId="0" fontId="4" fillId="6" borderId="2" xfId="0" applyFont="1" applyFill="1" applyBorder="1" applyAlignment="1">
      <alignment horizontal="center" vertical="top" wrapText="1"/>
    </xf>
    <xf numFmtId="1" fontId="4" fillId="7" borderId="155" xfId="9" applyNumberFormat="1" applyFont="1" applyFill="1" applyBorder="1" applyAlignment="1" applyProtection="1">
      <alignment horizontal="center"/>
    </xf>
    <xf numFmtId="0" fontId="5" fillId="7" borderId="155" xfId="0" applyFont="1" applyFill="1" applyBorder="1" applyAlignment="1">
      <alignment horizontal="center"/>
    </xf>
    <xf numFmtId="3" fontId="9" fillId="7" borderId="155" xfId="9" applyNumberFormat="1" applyFont="1" applyFill="1" applyBorder="1" applyProtection="1"/>
    <xf numFmtId="3" fontId="3" fillId="7" borderId="155" xfId="9" applyNumberFormat="1" applyFont="1" applyFill="1" applyBorder="1" applyProtection="1"/>
    <xf numFmtId="166" fontId="3" fillId="7" borderId="155" xfId="9" applyNumberFormat="1" applyFont="1" applyFill="1" applyBorder="1" applyProtection="1"/>
    <xf numFmtId="0" fontId="11" fillId="7" borderId="17" xfId="0" applyFont="1" applyFill="1" applyBorder="1"/>
    <xf numFmtId="0" fontId="6" fillId="6" borderId="156" xfId="0" applyFont="1" applyFill="1" applyBorder="1" applyAlignment="1">
      <alignment horizontal="left"/>
    </xf>
    <xf numFmtId="0" fontId="11" fillId="6" borderId="147" xfId="0" applyFont="1" applyFill="1" applyBorder="1"/>
    <xf numFmtId="0" fontId="4" fillId="6" borderId="157" xfId="0" applyFont="1" applyFill="1" applyBorder="1"/>
    <xf numFmtId="0" fontId="4" fillId="6" borderId="148" xfId="0" applyFont="1" applyFill="1" applyBorder="1" applyAlignment="1">
      <alignment horizontal="center"/>
    </xf>
    <xf numFmtId="0" fontId="4" fillId="6" borderId="150" xfId="0" applyFont="1" applyFill="1" applyBorder="1" applyAlignment="1">
      <alignment horizontal="center" vertical="top" wrapText="1"/>
    </xf>
    <xf numFmtId="3" fontId="6" fillId="6" borderId="158" xfId="0" applyNumberFormat="1" applyFont="1" applyFill="1" applyBorder="1"/>
    <xf numFmtId="3" fontId="4" fillId="6" borderId="158" xfId="0" applyNumberFormat="1" applyFont="1" applyFill="1" applyBorder="1"/>
    <xf numFmtId="0" fontId="4" fillId="6" borderId="159" xfId="0" applyFont="1" applyFill="1" applyBorder="1"/>
    <xf numFmtId="3" fontId="6" fillId="6" borderId="145" xfId="0" applyNumberFormat="1" applyFont="1" applyFill="1" applyBorder="1"/>
    <xf numFmtId="3" fontId="6" fillId="6" borderId="159" xfId="0" applyNumberFormat="1" applyFont="1" applyFill="1" applyBorder="1"/>
    <xf numFmtId="3" fontId="6" fillId="6" borderId="160" xfId="0" applyNumberFormat="1" applyFont="1" applyFill="1" applyBorder="1"/>
    <xf numFmtId="3" fontId="9" fillId="6" borderId="140" xfId="9" applyNumberFormat="1" applyFont="1" applyFill="1" applyBorder="1" applyProtection="1"/>
    <xf numFmtId="3" fontId="9" fillId="6" borderId="162" xfId="9" applyNumberFormat="1" applyFont="1" applyFill="1" applyBorder="1" applyProtection="1"/>
    <xf numFmtId="0" fontId="5" fillId="6" borderId="163" xfId="0" applyFont="1" applyFill="1" applyBorder="1"/>
    <xf numFmtId="3" fontId="6" fillId="15" borderId="92" xfId="0" applyNumberFormat="1" applyFont="1" applyFill="1" applyBorder="1" applyProtection="1">
      <protection locked="0"/>
    </xf>
    <xf numFmtId="3" fontId="6" fillId="15" borderId="90" xfId="0" applyNumberFormat="1" applyFont="1" applyFill="1" applyBorder="1" applyProtection="1">
      <protection locked="0"/>
    </xf>
    <xf numFmtId="3" fontId="4" fillId="15" borderId="90" xfId="0" applyNumberFormat="1" applyFont="1" applyFill="1" applyBorder="1" applyProtection="1">
      <protection locked="0"/>
    </xf>
    <xf numFmtId="3" fontId="6" fillId="15" borderId="64" xfId="9" applyNumberFormat="1" applyFont="1" applyFill="1" applyBorder="1" applyProtection="1"/>
    <xf numFmtId="3" fontId="6" fillId="15" borderId="85" xfId="9" applyNumberFormat="1" applyFont="1" applyFill="1" applyBorder="1" applyProtection="1"/>
    <xf numFmtId="3" fontId="4" fillId="15" borderId="85" xfId="9" applyNumberFormat="1" applyFont="1" applyFill="1" applyBorder="1" applyProtection="1"/>
    <xf numFmtId="3" fontId="6" fillId="15" borderId="94" xfId="9" applyNumberFormat="1" applyFont="1" applyFill="1" applyBorder="1" applyProtection="1"/>
    <xf numFmtId="3" fontId="6" fillId="15" borderId="20" xfId="0" applyNumberFormat="1" applyFont="1" applyFill="1" applyBorder="1"/>
    <xf numFmtId="3" fontId="6" fillId="15" borderId="153" xfId="0" applyNumberFormat="1" applyFont="1" applyFill="1" applyBorder="1"/>
    <xf numFmtId="3" fontId="6" fillId="15" borderId="54" xfId="9" applyNumberFormat="1" applyFont="1" applyFill="1" applyBorder="1" applyProtection="1"/>
    <xf numFmtId="3" fontId="6" fillId="15" borderId="99" xfId="9" applyNumberFormat="1" applyFont="1" applyFill="1" applyBorder="1" applyProtection="1"/>
    <xf numFmtId="3" fontId="6" fillId="15" borderId="70" xfId="9" applyNumberFormat="1" applyFont="1" applyFill="1" applyBorder="1" applyProtection="1"/>
    <xf numFmtId="3" fontId="6" fillId="15" borderId="23" xfId="9" applyNumberFormat="1" applyFont="1" applyFill="1" applyBorder="1" applyProtection="1"/>
    <xf numFmtId="3" fontId="4" fillId="15" borderId="29" xfId="9" applyNumberFormat="1" applyFont="1" applyFill="1" applyBorder="1" applyProtection="1"/>
    <xf numFmtId="3" fontId="6" fillId="15" borderId="4" xfId="0" applyNumberFormat="1" applyFont="1" applyFill="1" applyBorder="1"/>
    <xf numFmtId="3" fontId="6" fillId="15" borderId="18" xfId="0" applyNumberFormat="1" applyFont="1" applyFill="1" applyBorder="1"/>
    <xf numFmtId="3" fontId="6" fillId="15" borderId="158" xfId="0" applyNumberFormat="1" applyFont="1" applyFill="1" applyBorder="1"/>
    <xf numFmtId="3" fontId="6" fillId="15" borderId="145" xfId="0" applyNumberFormat="1" applyFont="1" applyFill="1" applyBorder="1"/>
    <xf numFmtId="3" fontId="6" fillId="10" borderId="110" xfId="0" applyNumberFormat="1" applyFont="1" applyFill="1" applyBorder="1"/>
    <xf numFmtId="3" fontId="4" fillId="4" borderId="164" xfId="0" applyNumberFormat="1" applyFont="1" applyFill="1" applyBorder="1"/>
    <xf numFmtId="3" fontId="4" fillId="12" borderId="165" xfId="0" applyNumberFormat="1" applyFont="1" applyFill="1" applyBorder="1"/>
    <xf numFmtId="3" fontId="6" fillId="12" borderId="166" xfId="0" applyNumberFormat="1" applyFont="1" applyFill="1" applyBorder="1"/>
    <xf numFmtId="0" fontId="6" fillId="6" borderId="167" xfId="0" applyFont="1" applyFill="1" applyBorder="1"/>
    <xf numFmtId="0" fontId="4" fillId="6" borderId="149" xfId="0" applyFont="1" applyFill="1" applyBorder="1" applyAlignment="1">
      <alignment horizontal="center"/>
    </xf>
    <xf numFmtId="0" fontId="4" fillId="6" borderId="150" xfId="0" applyFont="1" applyFill="1" applyBorder="1"/>
    <xf numFmtId="0" fontId="24" fillId="6" borderId="150" xfId="0" applyFont="1" applyFill="1" applyBorder="1" applyAlignment="1">
      <alignment vertical="top" wrapText="1"/>
    </xf>
    <xf numFmtId="3" fontId="6" fillId="11" borderId="152" xfId="0" applyNumberFormat="1" applyFont="1" applyFill="1" applyBorder="1"/>
    <xf numFmtId="3" fontId="4" fillId="0" borderId="158" xfId="9" applyNumberFormat="1" applyFont="1" applyFill="1" applyBorder="1" applyProtection="1">
      <protection locked="0"/>
    </xf>
    <xf numFmtId="3" fontId="6" fillId="11" borderId="175" xfId="0" applyNumberFormat="1" applyFont="1" applyFill="1" applyBorder="1"/>
    <xf numFmtId="3" fontId="6" fillId="11" borderId="145" xfId="0" applyNumberFormat="1" applyFont="1" applyFill="1" applyBorder="1"/>
    <xf numFmtId="3" fontId="6" fillId="11" borderId="176" xfId="0" applyNumberFormat="1" applyFont="1" applyFill="1" applyBorder="1"/>
    <xf numFmtId="166" fontId="4" fillId="6" borderId="177" xfId="0" applyNumberFormat="1" applyFont="1" applyFill="1" applyBorder="1" applyAlignment="1">
      <alignment wrapText="1"/>
    </xf>
    <xf numFmtId="166" fontId="4" fillId="6" borderId="148" xfId="0" applyNumberFormat="1" applyFont="1" applyFill="1" applyBorder="1" applyAlignment="1">
      <alignment wrapText="1"/>
    </xf>
    <xf numFmtId="49" fontId="4" fillId="6" borderId="178" xfId="0" applyNumberFormat="1" applyFont="1" applyFill="1" applyBorder="1"/>
    <xf numFmtId="0" fontId="6" fillId="6" borderId="170" xfId="0" applyFont="1" applyFill="1" applyBorder="1" applyAlignment="1">
      <alignment horizontal="left"/>
    </xf>
    <xf numFmtId="0" fontId="6" fillId="6" borderId="172" xfId="0" applyFont="1" applyFill="1" applyBorder="1" applyAlignment="1">
      <alignment horizontal="left"/>
    </xf>
    <xf numFmtId="0" fontId="4" fillId="16" borderId="22" xfId="0" applyFont="1" applyFill="1" applyBorder="1" applyAlignment="1">
      <alignment horizontal="left" vertical="center"/>
    </xf>
    <xf numFmtId="0" fontId="4" fillId="16" borderId="12" xfId="0" applyFont="1" applyFill="1" applyBorder="1" applyAlignment="1">
      <alignment horizontal="left" vertical="center"/>
    </xf>
    <xf numFmtId="0" fontId="4" fillId="16" borderId="59" xfId="0" applyFont="1" applyFill="1" applyBorder="1" applyAlignment="1">
      <alignment horizontal="left" vertical="center"/>
    </xf>
    <xf numFmtId="0" fontId="6" fillId="16" borderId="22" xfId="0" applyFont="1" applyFill="1" applyBorder="1" applyAlignment="1">
      <alignment horizontal="left" vertical="center" wrapText="1"/>
    </xf>
    <xf numFmtId="0" fontId="6" fillId="16" borderId="22" xfId="0" applyFont="1" applyFill="1" applyBorder="1" applyAlignment="1">
      <alignment horizontal="left" vertical="center"/>
    </xf>
    <xf numFmtId="0" fontId="6" fillId="16" borderId="28" xfId="0" applyFont="1" applyFill="1" applyBorder="1" applyAlignment="1">
      <alignment horizontal="left" vertical="center"/>
    </xf>
    <xf numFmtId="0" fontId="6" fillId="16" borderId="4" xfId="0" applyFont="1" applyFill="1" applyBorder="1"/>
    <xf numFmtId="0" fontId="6" fillId="16" borderId="18" xfId="0" applyFont="1" applyFill="1" applyBorder="1" applyAlignment="1">
      <alignment wrapText="1"/>
    </xf>
    <xf numFmtId="0" fontId="4" fillId="16" borderId="18" xfId="0" applyFont="1" applyFill="1" applyBorder="1" applyAlignment="1">
      <alignment wrapText="1"/>
    </xf>
    <xf numFmtId="0" fontId="4" fillId="16" borderId="18" xfId="0" applyFont="1" applyFill="1" applyBorder="1" applyAlignment="1">
      <alignment horizontal="left"/>
    </xf>
    <xf numFmtId="0" fontId="4" fillId="16" borderId="18" xfId="0" applyFont="1" applyFill="1" applyBorder="1"/>
    <xf numFmtId="0" fontId="6" fillId="16" borderId="18" xfId="0" applyFont="1" applyFill="1" applyBorder="1"/>
    <xf numFmtId="0" fontId="6" fillId="16" borderId="19" xfId="0" applyFont="1" applyFill="1" applyBorder="1"/>
    <xf numFmtId="49" fontId="6" fillId="6" borderId="36" xfId="0" applyNumberFormat="1" applyFont="1" applyFill="1" applyBorder="1" applyAlignment="1">
      <alignment horizontal="left"/>
    </xf>
    <xf numFmtId="3" fontId="4" fillId="5" borderId="3" xfId="0" applyNumberFormat="1" applyFont="1" applyFill="1" applyBorder="1"/>
    <xf numFmtId="3" fontId="4" fillId="7" borderId="13" xfId="0" applyNumberFormat="1" applyFont="1" applyFill="1" applyBorder="1" applyProtection="1">
      <protection locked="0"/>
    </xf>
    <xf numFmtId="3" fontId="4" fillId="7" borderId="93" xfId="9" applyNumberFormat="1" applyFont="1" applyFill="1" applyBorder="1" applyProtection="1">
      <protection locked="0"/>
    </xf>
    <xf numFmtId="49" fontId="6" fillId="6" borderId="183" xfId="0" quotePrefix="1" applyNumberFormat="1" applyFont="1" applyFill="1" applyBorder="1" applyAlignment="1">
      <alignment horizontal="left"/>
    </xf>
    <xf numFmtId="0" fontId="6" fillId="6" borderId="184" xfId="0" applyFont="1" applyFill="1" applyBorder="1"/>
    <xf numFmtId="3" fontId="6" fillId="4" borderId="184" xfId="0" applyNumberFormat="1" applyFont="1" applyFill="1" applyBorder="1"/>
    <xf numFmtId="3" fontId="6" fillId="11" borderId="185" xfId="0" applyNumberFormat="1" applyFont="1" applyFill="1" applyBorder="1"/>
    <xf numFmtId="3" fontId="6" fillId="11" borderId="186" xfId="0" applyNumberFormat="1" applyFont="1" applyFill="1" applyBorder="1"/>
    <xf numFmtId="0" fontId="6" fillId="16" borderId="6" xfId="0" applyFont="1" applyFill="1" applyBorder="1"/>
    <xf numFmtId="0" fontId="4" fillId="16" borderId="75" xfId="0" applyFont="1" applyFill="1" applyBorder="1"/>
    <xf numFmtId="0" fontId="9" fillId="7" borderId="0" xfId="16" applyFont="1" applyFill="1" applyAlignment="1">
      <alignment horizontal="left"/>
    </xf>
    <xf numFmtId="3" fontId="4" fillId="0" borderId="22" xfId="0" applyNumberFormat="1" applyFont="1" applyBorder="1" applyProtection="1">
      <protection locked="0"/>
    </xf>
    <xf numFmtId="3" fontId="6" fillId="15" borderId="4" xfId="9" applyNumberFormat="1" applyFont="1" applyFill="1" applyBorder="1" applyProtection="1"/>
    <xf numFmtId="3" fontId="6" fillId="10" borderId="11" xfId="9" applyNumberFormat="1" applyFont="1" applyFill="1" applyBorder="1" applyProtection="1"/>
    <xf numFmtId="3" fontId="6" fillId="10" borderId="152" xfId="9" applyNumberFormat="1" applyFont="1" applyFill="1" applyBorder="1" applyProtection="1"/>
    <xf numFmtId="3" fontId="4" fillId="0" borderId="101" xfId="0" applyNumberFormat="1" applyFont="1" applyBorder="1" applyProtection="1">
      <protection locked="0"/>
    </xf>
    <xf numFmtId="3" fontId="4" fillId="0" borderId="169" xfId="9" applyNumberFormat="1" applyFont="1" applyFill="1" applyBorder="1" applyProtection="1">
      <protection locked="0"/>
    </xf>
    <xf numFmtId="3" fontId="4" fillId="0" borderId="99" xfId="0" applyNumberFormat="1" applyFont="1" applyBorder="1" applyProtection="1">
      <protection locked="0"/>
    </xf>
    <xf numFmtId="3" fontId="6" fillId="15" borderId="21" xfId="9" applyNumberFormat="1" applyFont="1" applyFill="1" applyBorder="1" applyProtection="1"/>
    <xf numFmtId="3" fontId="6" fillId="15" borderId="22" xfId="9" applyNumberFormat="1" applyFont="1" applyFill="1" applyBorder="1" applyProtection="1"/>
    <xf numFmtId="3" fontId="6" fillId="12" borderId="187" xfId="9" applyNumberFormat="1" applyFont="1" applyFill="1" applyBorder="1" applyProtection="1"/>
    <xf numFmtId="3" fontId="6" fillId="15" borderId="188" xfId="9" applyNumberFormat="1" applyFont="1" applyFill="1" applyBorder="1" applyProtection="1"/>
    <xf numFmtId="3" fontId="6" fillId="15" borderId="25" xfId="9" applyNumberFormat="1" applyFont="1" applyFill="1" applyBorder="1" applyProtection="1"/>
    <xf numFmtId="0" fontId="4" fillId="17" borderId="156" xfId="0" applyFont="1" applyFill="1" applyBorder="1"/>
    <xf numFmtId="0" fontId="4" fillId="17" borderId="161" xfId="0" applyFont="1" applyFill="1" applyBorder="1"/>
    <xf numFmtId="3" fontId="4" fillId="0" borderId="27" xfId="0" applyNumberFormat="1" applyFont="1" applyBorder="1"/>
    <xf numFmtId="3" fontId="6" fillId="0" borderId="36" xfId="0" applyNumberFormat="1" applyFont="1" applyBorder="1"/>
    <xf numFmtId="3" fontId="6" fillId="11" borderId="189" xfId="0" applyNumberFormat="1" applyFont="1" applyFill="1" applyBorder="1"/>
    <xf numFmtId="3" fontId="4" fillId="0" borderId="158" xfId="0" applyNumberFormat="1" applyFont="1" applyBorder="1"/>
    <xf numFmtId="3" fontId="4" fillId="0" borderId="159" xfId="0" applyNumberFormat="1" applyFont="1" applyBorder="1"/>
    <xf numFmtId="3" fontId="6" fillId="11" borderId="86" xfId="0" applyNumberFormat="1" applyFont="1" applyFill="1" applyBorder="1"/>
    <xf numFmtId="171" fontId="4" fillId="0" borderId="27" xfId="0" applyNumberFormat="1" applyFont="1" applyBorder="1"/>
    <xf numFmtId="3" fontId="4" fillId="0" borderId="5" xfId="0" applyNumberFormat="1" applyFont="1" applyBorder="1"/>
    <xf numFmtId="3" fontId="4" fillId="0" borderId="151" xfId="0" applyNumberFormat="1" applyFont="1" applyBorder="1"/>
    <xf numFmtId="3" fontId="4" fillId="0" borderId="153" xfId="0" applyNumberFormat="1" applyFont="1" applyBorder="1"/>
    <xf numFmtId="3" fontId="4" fillId="0" borderId="168" xfId="0" applyNumberFormat="1" applyFont="1" applyBorder="1"/>
    <xf numFmtId="3" fontId="6" fillId="0" borderId="5" xfId="0" applyNumberFormat="1" applyFont="1" applyBorder="1"/>
    <xf numFmtId="0" fontId="47" fillId="2" borderId="13" xfId="0" quotePrefix="1" applyFont="1" applyFill="1" applyBorder="1" applyAlignment="1">
      <alignment horizontal="left"/>
    </xf>
    <xf numFmtId="0" fontId="6" fillId="6" borderId="190" xfId="0" applyFont="1" applyFill="1" applyBorder="1"/>
    <xf numFmtId="0" fontId="6" fillId="6" borderId="191" xfId="0" applyFont="1" applyFill="1" applyBorder="1"/>
    <xf numFmtId="0" fontId="4" fillId="6" borderId="193" xfId="0" applyFont="1" applyFill="1" applyBorder="1"/>
    <xf numFmtId="171" fontId="4" fillId="0" borderId="194" xfId="0" applyNumberFormat="1" applyFont="1" applyBorder="1"/>
    <xf numFmtId="171" fontId="4" fillId="12" borderId="195" xfId="0" applyNumberFormat="1" applyFont="1" applyFill="1" applyBorder="1"/>
    <xf numFmtId="171" fontId="6" fillId="12" borderId="194" xfId="0" applyNumberFormat="1" applyFont="1" applyFill="1" applyBorder="1"/>
    <xf numFmtId="3" fontId="4" fillId="0" borderId="173" xfId="0" applyNumberFormat="1" applyFont="1" applyBorder="1"/>
    <xf numFmtId="3" fontId="4" fillId="0" borderId="179" xfId="0" applyNumberFormat="1" applyFont="1" applyBorder="1"/>
    <xf numFmtId="3" fontId="4" fillId="0" borderId="180" xfId="0" applyNumberFormat="1" applyFont="1" applyBorder="1"/>
    <xf numFmtId="3" fontId="6" fillId="18" borderId="173" xfId="0" applyNumberFormat="1" applyFont="1" applyFill="1" applyBorder="1"/>
    <xf numFmtId="3" fontId="6" fillId="18" borderId="174" xfId="0" applyNumberFormat="1" applyFont="1" applyFill="1" applyBorder="1"/>
    <xf numFmtId="3" fontId="6" fillId="18" borderId="171" xfId="0" applyNumberFormat="1" applyFont="1" applyFill="1" applyBorder="1"/>
    <xf numFmtId="3" fontId="4" fillId="0" borderId="181" xfId="0" applyNumberFormat="1" applyFont="1" applyBorder="1"/>
    <xf numFmtId="3" fontId="6" fillId="18" borderId="182" xfId="0" applyNumberFormat="1" applyFont="1" applyFill="1" applyBorder="1"/>
    <xf numFmtId="0" fontId="64" fillId="7" borderId="0" xfId="13" applyFont="1" applyFill="1" applyAlignment="1">
      <alignment horizontal="left" vertical="top" wrapText="1"/>
    </xf>
    <xf numFmtId="0" fontId="4" fillId="7" borderId="0" xfId="16" applyFont="1" applyFill="1" applyAlignment="1">
      <alignment horizontal="left" vertical="top" wrapText="1"/>
    </xf>
    <xf numFmtId="0" fontId="4" fillId="0" borderId="0" xfId="0" applyFont="1" applyAlignment="1">
      <alignment horizontal="left" vertical="top" wrapText="1"/>
    </xf>
    <xf numFmtId="0" fontId="19" fillId="6" borderId="0" xfId="3" applyFill="1" applyBorder="1" applyAlignment="1" applyProtection="1"/>
    <xf numFmtId="0" fontId="0" fillId="6" borderId="0" xfId="0" applyFill="1"/>
    <xf numFmtId="0" fontId="67" fillId="6" borderId="41" xfId="0" applyFont="1" applyFill="1" applyBorder="1" applyAlignment="1">
      <alignment horizontal="left" vertical="top"/>
    </xf>
    <xf numFmtId="0" fontId="69" fillId="6" borderId="0" xfId="0" applyFont="1" applyFill="1" applyAlignment="1">
      <alignment horizontal="left" vertical="top"/>
    </xf>
    <xf numFmtId="0" fontId="2" fillId="6" borderId="0" xfId="0" applyFont="1" applyFill="1"/>
    <xf numFmtId="0" fontId="67" fillId="6" borderId="41" xfId="0" applyFont="1" applyFill="1" applyBorder="1" applyAlignment="1">
      <alignment horizontal="left" wrapText="1"/>
    </xf>
    <xf numFmtId="0" fontId="70" fillId="6" borderId="0" xfId="0" applyFont="1" applyFill="1" applyAlignment="1">
      <alignment horizontal="left" wrapText="1"/>
    </xf>
    <xf numFmtId="0" fontId="6" fillId="6" borderId="35" xfId="0" applyFont="1" applyFill="1" applyBorder="1" applyAlignment="1">
      <alignment horizontal="left" vertical="top" wrapText="1"/>
    </xf>
    <xf numFmtId="0" fontId="6" fillId="6" borderId="36" xfId="0" applyFont="1" applyFill="1" applyBorder="1" applyAlignment="1">
      <alignment horizontal="left" vertical="top" wrapText="1"/>
    </xf>
    <xf numFmtId="0" fontId="6" fillId="6" borderId="37" xfId="0" applyFont="1" applyFill="1" applyBorder="1" applyAlignment="1">
      <alignment horizontal="left" vertical="top" wrapText="1"/>
    </xf>
    <xf numFmtId="3" fontId="54" fillId="6" borderId="192" xfId="0" applyNumberFormat="1" applyFont="1" applyFill="1" applyBorder="1" applyAlignment="1">
      <alignment horizontal="left" vertical="top" wrapText="1"/>
    </xf>
    <xf numFmtId="0" fontId="0" fillId="0" borderId="191" xfId="0" applyBorder="1" applyAlignment="1">
      <alignment horizontal="left" wrapText="1"/>
    </xf>
    <xf numFmtId="0" fontId="24" fillId="6" borderId="50" xfId="0" applyFont="1" applyFill="1" applyBorder="1" applyAlignment="1">
      <alignment vertical="top" wrapText="1"/>
    </xf>
    <xf numFmtId="0" fontId="0" fillId="6" borderId="167" xfId="0" applyFill="1" applyBorder="1" applyAlignment="1">
      <alignment vertical="top" wrapText="1"/>
    </xf>
  </cellXfs>
  <cellStyles count="17">
    <cellStyle name="Comma [0]" xfId="1" xr:uid="{00000000-0005-0000-0000-000000000000}"/>
    <cellStyle name="Currency [0]" xfId="2" xr:uid="{00000000-0005-0000-0000-000001000000}"/>
    <cellStyle name="Hyperlänk" xfId="3" builtinId="8"/>
    <cellStyle name="Komma (0)" xfId="4" xr:uid="{00000000-0005-0000-0000-000003000000}"/>
    <cellStyle name="Komma (0) 2" xfId="5" xr:uid="{00000000-0005-0000-0000-000004000000}"/>
    <cellStyle name="Normal" xfId="0" builtinId="0"/>
    <cellStyle name="Normal 2" xfId="6" xr:uid="{00000000-0005-0000-0000-000006000000}"/>
    <cellStyle name="Normal 2 2" xfId="14" xr:uid="{283B1760-B822-4949-BA0E-E4D2050A7575}"/>
    <cellStyle name="Normal 3" xfId="13" xr:uid="{63FAE6B5-1243-480E-89FC-AD2B680923DA}"/>
    <cellStyle name="Normal 4" xfId="16" xr:uid="{23213217-DF77-440F-B105-CCD641F69C9D}"/>
    <cellStyle name="Normal 6" xfId="7" xr:uid="{00000000-0005-0000-0000-000007000000}"/>
    <cellStyle name="Normal 6 2" xfId="15" xr:uid="{511E6611-1E8C-41FC-A2D9-F7E20B30D3D2}"/>
    <cellStyle name="Normal_Blankett 1" xfId="8" xr:uid="{00000000-0005-0000-0000-000008000000}"/>
    <cellStyle name="Procent" xfId="9" builtinId="5"/>
    <cellStyle name="Procent 2" xfId="10" xr:uid="{00000000-0005-0000-0000-00000A000000}"/>
    <cellStyle name="Tusental (0)_1999 (2)" xfId="11" xr:uid="{00000000-0005-0000-0000-00000B000000}"/>
    <cellStyle name="Valuta (0)_1999 (2)" xfId="12" xr:uid="{00000000-0005-0000-0000-00000C000000}"/>
  </cellStyles>
  <dxfs count="87">
    <dxf>
      <fill>
        <patternFill>
          <bgColor rgb="FFFF808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ill>
        <patternFill>
          <bgColor rgb="FFFF8080"/>
        </patternFill>
      </fill>
    </dxf>
    <dxf>
      <fill>
        <patternFill>
          <bgColor rgb="FFFF7C80"/>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ill>
        <patternFill>
          <bgColor indexed="10"/>
        </patternFill>
      </fill>
    </dxf>
    <dxf>
      <fill>
        <patternFill>
          <bgColor rgb="FFFF0000"/>
        </patternFill>
      </fill>
    </dxf>
    <dxf>
      <font>
        <b val="0"/>
        <i val="0"/>
        <condense val="0"/>
        <extend val="0"/>
        <color auto="1"/>
      </font>
      <fill>
        <patternFill patternType="solid">
          <bgColor indexed="29"/>
        </patternFill>
      </fill>
    </dxf>
    <dxf>
      <fill>
        <patternFill>
          <bgColor rgb="FFFFFF00"/>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ill>
        <patternFill>
          <bgColor rgb="FFFF8080"/>
        </patternFill>
      </fill>
    </dxf>
    <dxf>
      <fill>
        <patternFill>
          <bgColor rgb="FFFF8080"/>
        </patternFill>
      </fill>
    </dxf>
    <dxf>
      <fill>
        <patternFill>
          <bgColor rgb="FFFF8080"/>
        </patternFill>
      </fill>
    </dxf>
    <dxf>
      <fill>
        <patternFill>
          <bgColor rgb="FFFF8080"/>
        </patternFill>
      </fill>
    </dxf>
    <dxf>
      <fill>
        <patternFill>
          <bgColor rgb="FFFF8080"/>
        </patternFill>
      </fill>
    </dxf>
    <dxf>
      <fill>
        <patternFill>
          <bgColor rgb="FFFF0000"/>
        </patternFill>
      </fill>
    </dxf>
    <dxf>
      <font>
        <b val="0"/>
        <i val="0"/>
        <condense val="0"/>
        <extend val="0"/>
        <color auto="1"/>
      </font>
      <fill>
        <patternFill>
          <bgColor indexed="29"/>
        </patternFill>
      </fill>
    </dxf>
    <dxf>
      <font>
        <b val="0"/>
        <i val="0"/>
        <condense val="0"/>
        <extend val="0"/>
        <color auto="1"/>
      </font>
      <fill>
        <patternFill>
          <bgColor indexed="29"/>
        </patternFill>
      </fill>
    </dxf>
    <dxf>
      <font>
        <b val="0"/>
        <i val="0"/>
        <condense val="0"/>
        <extend val="0"/>
        <color auto="1"/>
      </font>
      <fill>
        <patternFill>
          <bgColor indexed="29"/>
        </patternFill>
      </fill>
    </dxf>
    <dxf>
      <font>
        <b val="0"/>
        <i val="0"/>
        <condense val="0"/>
        <extend val="0"/>
        <color auto="1"/>
      </font>
      <fill>
        <patternFill>
          <bgColor indexed="29"/>
        </patternFill>
      </fill>
    </dxf>
    <dxf>
      <fill>
        <patternFill>
          <bgColor rgb="FFFF7C80"/>
        </patternFill>
      </fill>
    </dxf>
    <dxf>
      <fill>
        <patternFill>
          <bgColor indexed="29"/>
        </patternFill>
      </fill>
    </dxf>
    <dxf>
      <font>
        <b val="0"/>
        <i val="0"/>
        <condense val="0"/>
        <extend val="0"/>
        <color auto="1"/>
      </font>
      <fill>
        <patternFill>
          <bgColor indexed="29"/>
        </patternFill>
      </fill>
    </dxf>
    <dxf>
      <fill>
        <patternFill>
          <bgColor rgb="FFFF8080"/>
        </patternFill>
      </fill>
    </dxf>
    <dxf>
      <fill>
        <patternFill>
          <bgColor rgb="FFFF8080"/>
        </patternFill>
      </fill>
    </dxf>
    <dxf>
      <font>
        <b val="0"/>
        <i val="0"/>
        <condense val="0"/>
        <extend val="0"/>
        <color auto="1"/>
      </font>
      <fill>
        <patternFill>
          <bgColor indexed="29"/>
        </patternFill>
      </fill>
    </dxf>
    <dxf>
      <fill>
        <patternFill>
          <bgColor indexed="10"/>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ill>
        <patternFill>
          <bgColor indexed="10"/>
        </patternFill>
      </fill>
    </dxf>
    <dxf>
      <fill>
        <patternFill>
          <bgColor rgb="FFFF7C80"/>
        </patternFill>
      </fill>
    </dxf>
    <dxf>
      <font>
        <b val="0"/>
        <i val="0"/>
        <condense val="0"/>
        <extend val="0"/>
        <color auto="1"/>
      </font>
      <fill>
        <patternFill patternType="solid">
          <bgColor indexed="29"/>
        </patternFill>
      </fill>
    </dxf>
    <dxf>
      <fill>
        <patternFill>
          <bgColor rgb="FFFF7C80"/>
        </patternFill>
      </fill>
    </dxf>
    <dxf>
      <font>
        <b val="0"/>
        <i val="0"/>
        <condense val="0"/>
        <extend val="0"/>
        <color auto="1"/>
      </font>
      <fill>
        <patternFill>
          <bgColor indexed="29"/>
        </patternFill>
      </fill>
    </dxf>
    <dxf>
      <fill>
        <patternFill>
          <bgColor rgb="FFFF0000"/>
        </patternFill>
      </fill>
    </dxf>
    <dxf>
      <font>
        <b val="0"/>
        <i val="0"/>
        <condense val="0"/>
        <extend val="0"/>
        <color auto="1"/>
      </font>
      <fill>
        <patternFill>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rgb="FFFF8080"/>
        </patternFill>
      </fill>
    </dxf>
    <dxf>
      <fill>
        <patternFill>
          <bgColor rgb="FFFF8080"/>
        </patternFill>
      </fill>
    </dxf>
    <dxf>
      <font>
        <b/>
        <i val="0"/>
        <color rgb="FFFF0000"/>
        <name val="Cambria"/>
        <scheme val="none"/>
      </font>
    </dxf>
    <dxf>
      <fill>
        <patternFill>
          <bgColor indexed="10"/>
        </patternFill>
      </fill>
    </dxf>
    <dxf>
      <fill>
        <patternFill>
          <bgColor rgb="FFFF7C80"/>
        </patternFill>
      </fill>
    </dxf>
    <dxf>
      <fill>
        <patternFill>
          <bgColor rgb="FFFF7C80"/>
        </patternFill>
      </fill>
    </dxf>
    <dxf>
      <font>
        <b val="0"/>
        <i val="0"/>
        <condense val="0"/>
        <extend val="0"/>
        <color auto="1"/>
      </font>
      <fill>
        <patternFill patternType="solid">
          <bgColor indexed="29"/>
        </patternFill>
      </fill>
    </dxf>
    <dxf>
      <font>
        <b val="0"/>
        <i val="0"/>
        <condense val="0"/>
        <extend val="0"/>
        <color auto="1"/>
      </font>
      <fill>
        <patternFill>
          <bgColor indexed="29"/>
        </patternFill>
      </fill>
    </dxf>
    <dxf>
      <font>
        <b val="0"/>
        <i val="0"/>
        <condense val="0"/>
        <extend val="0"/>
        <color auto="1"/>
      </font>
      <fill>
        <patternFill>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ont>
        <b val="0"/>
        <i val="0"/>
        <condense val="0"/>
        <extend val="0"/>
        <color auto="1"/>
      </font>
      <fill>
        <patternFill patternType="solid">
          <bgColor indexed="29"/>
        </patternFill>
      </fill>
    </dxf>
    <dxf>
      <fill>
        <patternFill>
          <bgColor rgb="FFFF0000"/>
        </patternFill>
      </fill>
    </dxf>
    <dxf>
      <font>
        <condense val="0"/>
        <extend val="0"/>
        <color indexed="10"/>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condense val="0"/>
        <extend val="0"/>
        <color indexed="47"/>
      </font>
    </dxf>
    <dxf>
      <font>
        <condense val="0"/>
        <extend val="0"/>
        <color indexed="47"/>
      </font>
    </dxf>
    <dxf>
      <font>
        <b/>
        <i val="0"/>
        <color rgb="FFFF0000"/>
        <name val="Cambria"/>
        <scheme val="none"/>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ndense val="0"/>
        <extend val="0"/>
        <color indexed="10"/>
      </font>
    </dxf>
    <dxf>
      <font>
        <condense val="0"/>
        <extend val="0"/>
        <color auto="1"/>
      </font>
      <fill>
        <patternFill patternType="solid">
          <bgColor indexed="10"/>
        </patternFill>
      </fill>
    </dxf>
    <dxf>
      <fill>
        <patternFill>
          <bgColor indexed="10"/>
        </patternFill>
      </fill>
    </dxf>
    <dxf>
      <fill>
        <patternFill>
          <bgColor rgb="FFFF0000"/>
        </patternFill>
      </fill>
    </dxf>
    <dxf>
      <font>
        <condense val="0"/>
        <extend val="0"/>
        <color indexed="22"/>
      </font>
    </dxf>
    <dxf>
      <font>
        <b/>
        <i val="0"/>
        <color rgb="FFFF0000"/>
      </font>
    </dxf>
    <dxf>
      <font>
        <b val="0"/>
        <i val="0"/>
        <color auto="1"/>
      </font>
      <fill>
        <patternFill>
          <bgColor theme="9" tint="0.39994506668294322"/>
        </patternFill>
      </fill>
    </dxf>
    <dxf>
      <font>
        <b/>
        <i val="0"/>
        <color rgb="FFFF0000"/>
      </font>
    </dxf>
  </dxfs>
  <tableStyles count="0" defaultTableStyle="TableStyleMedium9" defaultPivotStyle="PivotStyleLight16"/>
  <colors>
    <mruColors>
      <color rgb="FFFFFFCC"/>
      <color rgb="FFFF0000"/>
      <color rgb="FFFF5050"/>
      <color rgb="FFFF7C8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Pap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I81"/>
  <sheetViews>
    <sheetView tabSelected="1" zoomScaleNormal="100" workbookViewId="0"/>
  </sheetViews>
  <sheetFormatPr defaultColWidth="0" defaultRowHeight="12.75" zeroHeight="1" x14ac:dyDescent="0.2"/>
  <cols>
    <col min="1" max="1" width="12.5703125" style="90" customWidth="1"/>
    <col min="2" max="2" width="3.5703125" style="90" customWidth="1"/>
    <col min="3" max="3" width="29.42578125" style="90" customWidth="1"/>
    <col min="4" max="4" width="10.5703125" style="90" customWidth="1"/>
    <col min="5" max="5" width="11.42578125" style="90" customWidth="1"/>
    <col min="6" max="7" width="9.42578125" style="90" customWidth="1"/>
    <col min="8" max="8" width="1.5703125" style="90" customWidth="1"/>
    <col min="9" max="9" width="3" style="90" customWidth="1"/>
    <col min="10" max="16384" width="0" style="90" hidden="1"/>
  </cols>
  <sheetData>
    <row r="1" spans="1:9" ht="15.75" customHeight="1" x14ac:dyDescent="0.25">
      <c r="A1" s="243" t="s">
        <v>692</v>
      </c>
      <c r="B1" s="234"/>
      <c r="C1" s="234"/>
      <c r="D1" s="234"/>
      <c r="E1" s="234"/>
      <c r="F1" s="243"/>
      <c r="G1" s="234"/>
      <c r="H1" s="234"/>
      <c r="I1" s="234"/>
    </row>
    <row r="2" spans="1:9" ht="12.75" customHeight="1" x14ac:dyDescent="0.2">
      <c r="A2" s="399" t="s">
        <v>693</v>
      </c>
      <c r="B2" s="234"/>
      <c r="C2" s="234"/>
      <c r="D2" s="234"/>
      <c r="E2" s="234"/>
      <c r="F2" s="234"/>
      <c r="G2" s="234"/>
      <c r="H2" s="234"/>
      <c r="I2" s="234"/>
    </row>
    <row r="3" spans="1:9" ht="12.75" customHeight="1" x14ac:dyDescent="0.2">
      <c r="A3" s="244"/>
      <c r="B3" s="461"/>
      <c r="C3" s="461"/>
      <c r="D3" s="461"/>
      <c r="E3" s="461"/>
      <c r="F3" s="461"/>
      <c r="G3" s="234"/>
      <c r="H3" s="234"/>
      <c r="I3" s="234"/>
    </row>
    <row r="4" spans="1:9" ht="12.75" customHeight="1" x14ac:dyDescent="0.2">
      <c r="A4" s="466"/>
      <c r="B4" s="461"/>
      <c r="C4" s="461"/>
      <c r="D4" s="461"/>
      <c r="E4" s="399"/>
      <c r="F4" s="461"/>
      <c r="G4" s="469"/>
      <c r="H4" s="234"/>
      <c r="I4" s="234"/>
    </row>
    <row r="5" spans="1:9" ht="12.75" customHeight="1" x14ac:dyDescent="0.2">
      <c r="A5" s="462"/>
      <c r="B5" s="462"/>
      <c r="C5" s="462"/>
      <c r="D5" s="234"/>
      <c r="E5" s="234"/>
      <c r="F5" s="234"/>
      <c r="G5" s="234"/>
      <c r="H5" s="234"/>
      <c r="I5" s="234"/>
    </row>
    <row r="6" spans="1:9" ht="12.75" customHeight="1" x14ac:dyDescent="0.2">
      <c r="A6" s="688"/>
      <c r="B6" s="244"/>
      <c r="C6" s="689"/>
      <c r="D6" s="690"/>
      <c r="E6" s="234"/>
      <c r="F6" s="234"/>
      <c r="G6" s="234"/>
      <c r="H6" s="234"/>
      <c r="I6" s="234"/>
    </row>
    <row r="7" spans="1:9" s="241" customFormat="1" ht="12.75" customHeight="1" x14ac:dyDescent="0.2">
      <c r="A7" s="849"/>
      <c r="B7" s="850"/>
      <c r="C7" s="851"/>
      <c r="D7" s="691"/>
      <c r="E7" s="245"/>
      <c r="F7" s="245"/>
      <c r="G7" s="245"/>
      <c r="H7" s="245"/>
      <c r="I7" s="245"/>
    </row>
    <row r="8" spans="1:9" ht="12.75" customHeight="1" x14ac:dyDescent="0.2">
      <c r="A8" s="692"/>
      <c r="B8" s="693"/>
      <c r="C8" s="693"/>
      <c r="D8" s="694"/>
      <c r="E8" s="234"/>
      <c r="F8" s="234"/>
      <c r="G8" s="234"/>
      <c r="H8" s="234"/>
      <c r="I8" s="234"/>
    </row>
    <row r="9" spans="1:9" ht="12.75" customHeight="1" x14ac:dyDescent="0.2">
      <c r="A9" s="852"/>
      <c r="B9" s="853"/>
      <c r="C9" s="853"/>
      <c r="D9" s="853"/>
      <c r="E9" s="234"/>
      <c r="F9" s="234"/>
      <c r="G9" s="234"/>
      <c r="H9" s="234"/>
      <c r="I9" s="234"/>
    </row>
    <row r="10" spans="1:9" ht="12.75" customHeight="1" x14ac:dyDescent="0.2">
      <c r="A10" s="695"/>
      <c r="B10" s="690"/>
      <c r="C10" s="690"/>
      <c r="D10" s="690"/>
      <c r="E10" s="234"/>
      <c r="F10" s="234"/>
      <c r="G10" s="234"/>
      <c r="H10" s="234"/>
      <c r="I10" s="234"/>
    </row>
    <row r="11" spans="1:9" ht="12.75" customHeight="1" x14ac:dyDescent="0.2">
      <c r="A11" s="695"/>
      <c r="B11" s="236"/>
      <c r="C11" s="464"/>
      <c r="D11" s="236"/>
      <c r="E11" s="234"/>
      <c r="F11" s="234"/>
      <c r="G11" s="234"/>
      <c r="H11" s="234"/>
      <c r="I11" s="234"/>
    </row>
    <row r="12" spans="1:9" ht="12.75" customHeight="1" x14ac:dyDescent="0.25">
      <c r="A12" s="235"/>
      <c r="B12" s="236"/>
      <c r="C12" s="236"/>
      <c r="D12" s="236"/>
      <c r="E12" s="234"/>
      <c r="F12" s="243"/>
      <c r="G12" s="246"/>
      <c r="H12" s="234"/>
      <c r="I12" s="234"/>
    </row>
    <row r="13" spans="1:9" ht="12.75" customHeight="1" x14ac:dyDescent="0.25">
      <c r="A13" s="235"/>
      <c r="B13" s="234"/>
      <c r="C13" s="465"/>
      <c r="D13" s="234"/>
      <c r="E13" s="234"/>
      <c r="F13" s="243"/>
      <c r="G13" s="246"/>
      <c r="H13" s="234"/>
      <c r="I13" s="234"/>
    </row>
    <row r="14" spans="1:9" ht="12.75" customHeight="1" x14ac:dyDescent="0.25">
      <c r="A14" s="399"/>
      <c r="B14" s="234"/>
      <c r="C14" s="234"/>
      <c r="D14" s="234"/>
      <c r="E14" s="234"/>
      <c r="F14" s="246"/>
      <c r="G14" s="246"/>
      <c r="H14" s="234"/>
      <c r="I14" s="234"/>
    </row>
    <row r="15" spans="1:9" ht="30" customHeight="1" x14ac:dyDescent="0.4">
      <c r="A15" s="686" t="s">
        <v>694</v>
      </c>
      <c r="B15" s="234"/>
      <c r="C15" s="465"/>
      <c r="D15" s="234"/>
      <c r="E15" s="234"/>
      <c r="F15" s="234"/>
      <c r="G15" s="234"/>
      <c r="H15" s="234"/>
      <c r="I15" s="234"/>
    </row>
    <row r="16" spans="1:9" ht="12.75" customHeight="1" x14ac:dyDescent="0.2">
      <c r="A16" s="235"/>
      <c r="B16" s="234"/>
      <c r="C16" s="234"/>
      <c r="D16" s="234"/>
      <c r="E16" s="234"/>
      <c r="F16" s="234"/>
      <c r="G16" s="234"/>
      <c r="H16" s="234"/>
      <c r="I16" s="234"/>
    </row>
    <row r="17" spans="1:9" ht="30" customHeight="1" x14ac:dyDescent="0.45">
      <c r="A17" s="687" t="s">
        <v>695</v>
      </c>
      <c r="B17" s="234"/>
      <c r="C17" s="465"/>
      <c r="D17" s="234"/>
      <c r="E17" s="234"/>
      <c r="F17" s="234"/>
      <c r="G17" s="234"/>
      <c r="H17" s="234"/>
      <c r="I17" s="234"/>
    </row>
    <row r="18" spans="1:9" ht="12.75" customHeight="1" x14ac:dyDescent="0.2">
      <c r="A18" s="234"/>
      <c r="B18" s="234"/>
      <c r="C18" s="234"/>
      <c r="D18" s="234"/>
      <c r="E18" s="234"/>
      <c r="F18" s="234"/>
      <c r="G18" s="234"/>
      <c r="H18" s="234"/>
      <c r="I18" s="234"/>
    </row>
    <row r="19" spans="1:9" ht="12.75" customHeight="1" x14ac:dyDescent="0.2">
      <c r="A19" s="234"/>
      <c r="B19" s="234"/>
      <c r="C19" s="234"/>
      <c r="D19" s="234"/>
      <c r="E19" s="234"/>
      <c r="F19" s="234"/>
      <c r="G19" s="234"/>
      <c r="H19" s="234"/>
      <c r="I19" s="234"/>
    </row>
    <row r="20" spans="1:9" ht="12.75" customHeight="1" x14ac:dyDescent="0.2">
      <c r="A20" s="234"/>
      <c r="B20" s="234"/>
      <c r="C20" s="234"/>
      <c r="D20" s="234"/>
      <c r="E20" s="234"/>
      <c r="F20" s="234"/>
      <c r="G20" s="234"/>
      <c r="H20" s="234"/>
      <c r="I20" s="234"/>
    </row>
    <row r="21" spans="1:9" ht="12.75" customHeight="1" x14ac:dyDescent="0.35">
      <c r="A21" s="467"/>
      <c r="B21" s="234"/>
      <c r="C21" s="234"/>
      <c r="D21" s="467"/>
      <c r="E21" s="468"/>
      <c r="F21" s="468"/>
      <c r="G21" s="468"/>
      <c r="H21" s="234"/>
      <c r="I21" s="234"/>
    </row>
    <row r="22" spans="1:9" ht="12.75" customHeight="1" x14ac:dyDescent="0.2">
      <c r="A22" s="234"/>
      <c r="B22" s="847"/>
      <c r="C22" s="847"/>
      <c r="D22" s="235"/>
      <c r="E22" s="236"/>
      <c r="F22" s="236"/>
      <c r="G22" s="236"/>
      <c r="H22" s="234"/>
      <c r="I22" s="234"/>
    </row>
    <row r="23" spans="1:9" ht="12.75" customHeight="1" x14ac:dyDescent="0.2">
      <c r="A23" s="399"/>
      <c r="B23" s="399"/>
      <c r="C23" s="399"/>
      <c r="D23" s="242"/>
      <c r="E23" s="236"/>
      <c r="F23" s="236"/>
      <c r="G23" s="236"/>
      <c r="H23" s="234"/>
      <c r="I23" s="234"/>
    </row>
    <row r="24" spans="1:9" ht="12.75" customHeight="1" x14ac:dyDescent="0.2">
      <c r="A24" s="234"/>
      <c r="B24" s="234"/>
      <c r="C24" s="234"/>
      <c r="D24" s="847"/>
      <c r="E24" s="848"/>
      <c r="F24" s="234"/>
      <c r="G24" s="236"/>
      <c r="H24" s="234"/>
      <c r="I24" s="234"/>
    </row>
    <row r="25" spans="1:9" ht="12.75" customHeight="1" x14ac:dyDescent="0.2">
      <c r="A25" s="234"/>
      <c r="B25" s="234"/>
      <c r="C25" s="234"/>
      <c r="D25" s="235"/>
      <c r="E25" s="236"/>
      <c r="F25" s="236"/>
      <c r="G25" s="236"/>
      <c r="H25" s="234"/>
      <c r="I25" s="234"/>
    </row>
    <row r="26" spans="1:9" ht="12.75" customHeight="1" x14ac:dyDescent="0.2">
      <c r="A26" s="234"/>
      <c r="B26" s="234"/>
      <c r="C26" s="234"/>
      <c r="D26" s="234"/>
      <c r="E26" s="234"/>
      <c r="F26" s="234"/>
      <c r="G26" s="234"/>
      <c r="H26" s="234"/>
      <c r="I26" s="234"/>
    </row>
    <row r="27" spans="1:9" ht="12.75" customHeight="1" x14ac:dyDescent="0.2">
      <c r="A27" s="234"/>
      <c r="B27" s="234"/>
      <c r="C27" s="234"/>
      <c r="D27" s="234"/>
      <c r="E27" s="234"/>
      <c r="F27" s="234"/>
      <c r="G27" s="234"/>
      <c r="H27" s="234"/>
      <c r="I27" s="234"/>
    </row>
    <row r="28" spans="1:9" ht="12.75" customHeight="1" x14ac:dyDescent="0.2">
      <c r="A28" s="234"/>
      <c r="B28" s="234"/>
      <c r="C28" s="234"/>
      <c r="D28" s="234"/>
      <c r="E28" s="234"/>
      <c r="F28" s="234"/>
      <c r="G28" s="234"/>
      <c r="H28" s="234"/>
      <c r="I28" s="234"/>
    </row>
    <row r="29" spans="1:9" ht="12.75" customHeight="1" x14ac:dyDescent="0.2">
      <c r="A29" s="234"/>
      <c r="B29" s="234"/>
      <c r="C29" s="234"/>
      <c r="D29" s="234"/>
      <c r="E29" s="234"/>
      <c r="F29" s="234"/>
      <c r="G29" s="234"/>
      <c r="H29" s="234"/>
      <c r="I29" s="234"/>
    </row>
    <row r="30" spans="1:9" ht="12.75" customHeight="1" x14ac:dyDescent="0.2">
      <c r="A30" s="234"/>
      <c r="B30" s="234"/>
      <c r="C30" s="234"/>
      <c r="D30" s="234"/>
      <c r="E30" s="234"/>
      <c r="F30" s="234"/>
      <c r="G30" s="234"/>
      <c r="H30" s="234"/>
      <c r="I30" s="234"/>
    </row>
    <row r="31" spans="1:9" ht="12.75" customHeight="1" x14ac:dyDescent="0.2">
      <c r="A31" s="470"/>
      <c r="B31" s="234"/>
      <c r="C31" s="234"/>
      <c r="D31" s="234"/>
      <c r="E31" s="234"/>
      <c r="F31" s="234"/>
      <c r="G31" s="234"/>
      <c r="H31" s="234"/>
      <c r="I31" s="234"/>
    </row>
    <row r="32" spans="1:9" ht="12.75" customHeight="1" x14ac:dyDescent="0.2">
      <c r="A32" s="234"/>
      <c r="B32" s="234"/>
      <c r="C32" s="234"/>
      <c r="D32" s="234"/>
      <c r="E32" s="234"/>
      <c r="F32" s="234"/>
      <c r="G32" s="234"/>
      <c r="H32" s="234"/>
      <c r="I32" s="234"/>
    </row>
    <row r="33" spans="1:9" ht="12.75" customHeight="1" x14ac:dyDescent="0.2">
      <c r="A33" s="234"/>
      <c r="B33" s="234"/>
      <c r="C33" s="234"/>
      <c r="D33" s="234"/>
      <c r="E33" s="234"/>
      <c r="F33" s="234"/>
      <c r="G33" s="234"/>
      <c r="H33" s="234"/>
      <c r="I33" s="234"/>
    </row>
    <row r="34" spans="1:9" ht="12.75" customHeight="1" x14ac:dyDescent="0.2">
      <c r="A34" s="234"/>
      <c r="B34" s="234"/>
      <c r="C34" s="234"/>
      <c r="D34" s="234"/>
      <c r="E34" s="234"/>
      <c r="F34" s="234"/>
      <c r="G34" s="234"/>
      <c r="H34" s="234"/>
      <c r="I34" s="234"/>
    </row>
    <row r="35" spans="1:9" ht="12.75" customHeight="1" x14ac:dyDescent="0.2">
      <c r="A35" s="234" t="s">
        <v>698</v>
      </c>
      <c r="B35" s="234"/>
      <c r="C35" s="234"/>
      <c r="D35" s="234"/>
      <c r="E35" s="234"/>
      <c r="F35" s="234"/>
      <c r="G35" s="234"/>
      <c r="H35" s="234"/>
      <c r="I35" s="234"/>
    </row>
    <row r="36" spans="1:9" hidden="1" x14ac:dyDescent="0.2">
      <c r="A36" s="234"/>
      <c r="B36" s="234"/>
      <c r="C36" s="234"/>
      <c r="D36" s="234"/>
      <c r="E36" s="234"/>
      <c r="F36" s="234"/>
      <c r="G36" s="234"/>
      <c r="H36" s="234"/>
      <c r="I36" s="234"/>
    </row>
    <row r="37" spans="1:9" hidden="1" x14ac:dyDescent="0.2">
      <c r="A37" s="234"/>
      <c r="B37" s="234"/>
      <c r="C37" s="234"/>
      <c r="D37" s="234"/>
      <c r="E37" s="234"/>
    </row>
    <row r="38" spans="1:9" hidden="1" x14ac:dyDescent="0.2">
      <c r="A38" s="234"/>
      <c r="B38" s="234"/>
      <c r="C38" s="234"/>
      <c r="D38" s="234"/>
      <c r="E38" s="234"/>
    </row>
    <row r="39" spans="1:9" ht="15.75" hidden="1" x14ac:dyDescent="0.25">
      <c r="A39" s="243"/>
      <c r="B39" s="246"/>
      <c r="C39" s="246"/>
      <c r="D39" s="246"/>
      <c r="E39" s="246"/>
      <c r="F39" s="237"/>
      <c r="G39" s="237"/>
      <c r="H39" s="237"/>
    </row>
    <row r="40" spans="1:9" hidden="1" x14ac:dyDescent="0.2">
      <c r="A40" s="234"/>
      <c r="B40" s="234"/>
      <c r="C40" s="234"/>
      <c r="D40" s="234"/>
      <c r="E40" s="234"/>
    </row>
    <row r="41" spans="1:9" hidden="1" x14ac:dyDescent="0.2">
      <c r="A41" s="234"/>
      <c r="B41" s="234"/>
      <c r="C41" s="234"/>
      <c r="D41" s="234"/>
      <c r="E41" s="234"/>
    </row>
    <row r="42" spans="1:9" hidden="1" x14ac:dyDescent="0.2">
      <c r="A42" s="234"/>
      <c r="B42" s="234"/>
      <c r="C42" s="234"/>
      <c r="D42" s="234"/>
      <c r="E42" s="234"/>
    </row>
    <row r="43" spans="1:9" ht="15" hidden="1" x14ac:dyDescent="0.2">
      <c r="A43" s="234"/>
      <c r="B43" s="234"/>
      <c r="C43" s="234"/>
      <c r="D43" s="234"/>
      <c r="E43" s="234"/>
      <c r="I43" s="237"/>
    </row>
    <row r="44" spans="1:9" hidden="1" x14ac:dyDescent="0.2">
      <c r="A44" s="234"/>
      <c r="B44" s="234"/>
      <c r="C44" s="234"/>
      <c r="D44" s="234"/>
      <c r="E44" s="234"/>
    </row>
    <row r="45" spans="1:9" hidden="1" x14ac:dyDescent="0.2">
      <c r="A45" s="234"/>
      <c r="B45" s="234"/>
      <c r="C45" s="234"/>
      <c r="D45" s="234"/>
      <c r="E45" s="234"/>
    </row>
    <row r="46" spans="1:9" hidden="1" x14ac:dyDescent="0.2">
      <c r="A46" s="234"/>
      <c r="B46" s="234"/>
      <c r="C46" s="234"/>
      <c r="D46" s="234"/>
      <c r="E46" s="234"/>
    </row>
    <row r="47" spans="1:9" hidden="1" x14ac:dyDescent="0.2">
      <c r="A47" s="234"/>
      <c r="B47" s="234"/>
      <c r="C47" s="234"/>
      <c r="D47" s="234"/>
      <c r="E47" s="234"/>
    </row>
    <row r="48" spans="1:9" hidden="1" x14ac:dyDescent="0.2">
      <c r="A48" s="234"/>
      <c r="B48" s="234"/>
      <c r="C48" s="234"/>
      <c r="D48" s="234"/>
      <c r="E48" s="234"/>
    </row>
    <row r="49" spans="1:9" ht="15.75" hidden="1" x14ac:dyDescent="0.25">
      <c r="A49" s="243"/>
      <c r="B49" s="338"/>
      <c r="C49" s="338"/>
      <c r="D49" s="338"/>
      <c r="E49" s="338"/>
      <c r="F49" s="97"/>
      <c r="G49" s="97"/>
      <c r="H49" s="97"/>
    </row>
    <row r="50" spans="1:9" ht="15" hidden="1" x14ac:dyDescent="0.2">
      <c r="A50" s="235"/>
      <c r="B50" s="338"/>
      <c r="C50" s="338"/>
      <c r="D50" s="338"/>
      <c r="E50" s="338"/>
      <c r="F50" s="97"/>
      <c r="G50" s="97"/>
      <c r="H50" s="97"/>
    </row>
    <row r="51" spans="1:9" ht="15" hidden="1" x14ac:dyDescent="0.2">
      <c r="A51" s="238"/>
      <c r="B51" s="97"/>
      <c r="C51" s="97"/>
      <c r="D51" s="97"/>
      <c r="E51" s="97"/>
      <c r="F51" s="97"/>
      <c r="G51" s="97"/>
      <c r="H51" s="97"/>
    </row>
    <row r="52" spans="1:9" ht="15" hidden="1" x14ac:dyDescent="0.2">
      <c r="A52" s="239"/>
      <c r="B52" s="97"/>
      <c r="C52" s="97"/>
      <c r="D52" s="97"/>
      <c r="E52" s="97"/>
      <c r="F52" s="97"/>
      <c r="G52" s="97"/>
      <c r="H52" s="97"/>
    </row>
    <row r="53" spans="1:9" ht="15" hidden="1" x14ac:dyDescent="0.2">
      <c r="A53" s="239"/>
      <c r="B53" s="97"/>
      <c r="C53" s="97"/>
      <c r="D53" s="97"/>
      <c r="E53" s="97"/>
      <c r="F53" s="97"/>
      <c r="G53" s="97"/>
      <c r="H53" s="97"/>
      <c r="I53" s="97"/>
    </row>
    <row r="54" spans="1:9" ht="15" hidden="1" x14ac:dyDescent="0.2">
      <c r="B54" s="239"/>
      <c r="C54" s="239"/>
      <c r="D54" s="239"/>
      <c r="E54" s="239"/>
      <c r="F54" s="239"/>
      <c r="G54" s="239"/>
      <c r="H54" s="239"/>
      <c r="I54" s="97"/>
    </row>
    <row r="55" spans="1:9" ht="15" hidden="1" x14ac:dyDescent="0.2">
      <c r="I55" s="97"/>
    </row>
    <row r="56" spans="1:9" ht="15" hidden="1" x14ac:dyDescent="0.2">
      <c r="I56" s="97"/>
    </row>
    <row r="57" spans="1:9" ht="15" hidden="1" x14ac:dyDescent="0.2">
      <c r="I57" s="97"/>
    </row>
    <row r="58" spans="1:9" hidden="1" x14ac:dyDescent="0.2">
      <c r="I58" s="239"/>
    </row>
    <row r="59" spans="1:9" ht="15.75" hidden="1" x14ac:dyDescent="0.25">
      <c r="A59" s="82"/>
      <c r="B59" s="82"/>
      <c r="C59" s="82"/>
      <c r="D59" s="82"/>
      <c r="E59" s="82"/>
      <c r="F59" s="97"/>
      <c r="G59" s="97"/>
      <c r="H59" s="97"/>
    </row>
    <row r="60" spans="1:9" hidden="1" x14ac:dyDescent="0.2">
      <c r="A60" s="238"/>
      <c r="B60" s="238"/>
      <c r="C60" s="238"/>
      <c r="D60" s="238"/>
      <c r="E60" s="238"/>
      <c r="F60" s="238"/>
      <c r="G60" s="238"/>
      <c r="H60" s="238"/>
    </row>
    <row r="61" spans="1:9" hidden="1" x14ac:dyDescent="0.2">
      <c r="A61" s="238"/>
      <c r="B61" s="238"/>
      <c r="C61" s="238"/>
      <c r="D61" s="238"/>
      <c r="E61" s="238"/>
      <c r="F61" s="238"/>
      <c r="G61" s="238"/>
      <c r="H61" s="238"/>
    </row>
    <row r="62" spans="1:9" ht="15.75" hidden="1" x14ac:dyDescent="0.25">
      <c r="A62" s="238"/>
      <c r="B62" s="82"/>
      <c r="C62" s="82"/>
      <c r="D62" s="82"/>
      <c r="E62" s="82"/>
      <c r="F62" s="97"/>
      <c r="G62" s="97"/>
      <c r="H62" s="97"/>
    </row>
    <row r="63" spans="1:9" ht="15.75" hidden="1" x14ac:dyDescent="0.25">
      <c r="A63" s="238"/>
      <c r="B63" s="82"/>
      <c r="C63" s="82"/>
      <c r="D63" s="82"/>
      <c r="E63" s="82"/>
      <c r="F63" s="97"/>
      <c r="G63" s="97"/>
      <c r="H63" s="97"/>
      <c r="I63" s="97"/>
    </row>
    <row r="64" spans="1:9" ht="15.75" hidden="1" x14ac:dyDescent="0.25">
      <c r="A64" s="238"/>
      <c r="B64" s="82"/>
      <c r="C64" s="82"/>
      <c r="D64" s="82"/>
      <c r="E64" s="82"/>
      <c r="F64" s="97"/>
      <c r="G64" s="97"/>
      <c r="H64" s="97"/>
      <c r="I64" s="238"/>
    </row>
    <row r="65" spans="1:9" ht="15.75" hidden="1" x14ac:dyDescent="0.25">
      <c r="B65" s="82"/>
      <c r="C65" s="82"/>
      <c r="D65" s="82"/>
      <c r="E65" s="82"/>
      <c r="F65" s="97"/>
      <c r="G65" s="97"/>
      <c r="H65" s="97"/>
      <c r="I65" s="238"/>
    </row>
    <row r="66" spans="1:9" ht="15.75" hidden="1" x14ac:dyDescent="0.25">
      <c r="A66" s="238"/>
      <c r="B66" s="82"/>
      <c r="C66" s="82"/>
      <c r="D66" s="82"/>
      <c r="E66" s="82"/>
      <c r="F66" s="97"/>
      <c r="G66" s="97"/>
      <c r="H66" s="97"/>
      <c r="I66" s="97"/>
    </row>
    <row r="67" spans="1:9" ht="15.75" hidden="1" x14ac:dyDescent="0.25">
      <c r="B67" s="82"/>
      <c r="C67" s="82"/>
      <c r="D67" s="82"/>
      <c r="E67" s="82"/>
      <c r="F67" s="97"/>
      <c r="G67" s="97"/>
      <c r="H67" s="97"/>
      <c r="I67" s="97"/>
    </row>
    <row r="68" spans="1:9" ht="15" hidden="1" x14ac:dyDescent="0.2">
      <c r="A68" s="238"/>
      <c r="I68" s="97"/>
    </row>
    <row r="69" spans="1:9" ht="15" hidden="1" x14ac:dyDescent="0.2">
      <c r="I69" s="97"/>
    </row>
    <row r="70" spans="1:9" ht="15.75" hidden="1" x14ac:dyDescent="0.25">
      <c r="A70" s="82"/>
      <c r="B70" s="82"/>
      <c r="C70" s="82"/>
      <c r="D70" s="97"/>
      <c r="E70" s="97"/>
      <c r="F70" s="97"/>
      <c r="G70" s="97"/>
      <c r="H70" s="97"/>
      <c r="I70" s="97"/>
    </row>
    <row r="71" spans="1:9" ht="15" hidden="1" x14ac:dyDescent="0.2">
      <c r="I71" s="97"/>
    </row>
    <row r="73" spans="1:9" hidden="1" x14ac:dyDescent="0.2">
      <c r="A73" s="240"/>
    </row>
    <row r="74" spans="1:9" ht="15" hidden="1" x14ac:dyDescent="0.2">
      <c r="A74" s="240"/>
      <c r="I74" s="97"/>
    </row>
    <row r="81" s="90" customFormat="1" hidden="1" x14ac:dyDescent="0.2"/>
  </sheetData>
  <mergeCells count="4">
    <mergeCell ref="B22:C22"/>
    <mergeCell ref="D24:E24"/>
    <mergeCell ref="A7:C7"/>
    <mergeCell ref="A9:D9"/>
  </mergeCells>
  <phoneticPr fontId="0" type="noConversion"/>
  <pageMargins left="0.66" right="0.51" top="0.63"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dimension ref="A1:XFC59"/>
  <sheetViews>
    <sheetView zoomScaleNormal="100" workbookViewId="0">
      <selection activeCell="H4" sqref="H4"/>
    </sheetView>
  </sheetViews>
  <sheetFormatPr defaultColWidth="0" defaultRowHeight="12" zeroHeight="1" x14ac:dyDescent="0.2"/>
  <cols>
    <col min="1" max="1" width="10.7109375" style="77" customWidth="1"/>
    <col min="2" max="2" width="65.7109375" style="77" customWidth="1"/>
    <col min="3" max="3" width="12.7109375" style="77" customWidth="1"/>
    <col min="4" max="5" width="2.7109375" style="77" customWidth="1"/>
    <col min="6" max="6" width="12.7109375" style="77" customWidth="1"/>
    <col min="7" max="9" width="2.7109375" style="77" customWidth="1"/>
    <col min="10" max="11" width="2.7109375" style="77" hidden="1"/>
    <col min="12" max="16383" width="0" style="77" hidden="1"/>
    <col min="16384" max="16384" width="9.42578125" style="77" hidden="1"/>
  </cols>
  <sheetData>
    <row r="1" spans="1:12" ht="20.45" customHeight="1" thickBot="1" x14ac:dyDescent="0.35">
      <c r="A1" s="2" t="s">
        <v>292</v>
      </c>
      <c r="B1" s="2"/>
      <c r="C1" s="2"/>
      <c r="D1" s="2"/>
      <c r="E1" s="2" t="s">
        <v>692</v>
      </c>
      <c r="F1" s="2"/>
      <c r="G1" s="2"/>
      <c r="H1" s="2"/>
      <c r="I1" s="2"/>
      <c r="J1" s="2"/>
      <c r="K1" s="2"/>
    </row>
    <row r="2" spans="1:12" s="78" customFormat="1" ht="14.1" customHeight="1" x14ac:dyDescent="0.2">
      <c r="A2" s="212" t="str">
        <f>"R-BAS "&amp;År-2000&amp;""</f>
        <v>R-BAS 25</v>
      </c>
      <c r="B2" s="43" t="s">
        <v>143</v>
      </c>
      <c r="C2" s="403" t="s">
        <v>66</v>
      </c>
      <c r="E2" s="696"/>
      <c r="F2" s="776" t="s">
        <v>66</v>
      </c>
      <c r="G2" s="696"/>
      <c r="H2" s="696"/>
      <c r="I2" s="696"/>
      <c r="J2" s="696"/>
      <c r="K2" s="696"/>
    </row>
    <row r="3" spans="1:12" s="78" customFormat="1" ht="13.5" customHeight="1" x14ac:dyDescent="0.2">
      <c r="A3" s="393"/>
      <c r="B3" s="206"/>
      <c r="C3" s="404">
        <f>År</f>
        <v>2025</v>
      </c>
      <c r="E3" s="696"/>
      <c r="F3" s="777">
        <f>År-1</f>
        <v>2024</v>
      </c>
      <c r="G3" s="696"/>
      <c r="H3" s="696"/>
      <c r="I3" s="696"/>
      <c r="J3" s="696"/>
      <c r="K3" s="696"/>
    </row>
    <row r="4" spans="1:12" s="78" customFormat="1" ht="15" customHeight="1" x14ac:dyDescent="0.2">
      <c r="A4" s="221" t="s">
        <v>180</v>
      </c>
      <c r="B4" s="784" t="s">
        <v>67</v>
      </c>
      <c r="C4" s="377">
        <f>SUM(C5,C7,C11,C12,C13)</f>
        <v>235266</v>
      </c>
      <c r="E4" s="696"/>
      <c r="F4" s="841">
        <v>228871</v>
      </c>
      <c r="G4" s="696"/>
      <c r="H4" s="696"/>
      <c r="I4" s="696"/>
      <c r="J4" s="696"/>
      <c r="K4" s="696"/>
    </row>
    <row r="5" spans="1:12" ht="27.75" customHeight="1" x14ac:dyDescent="0.2">
      <c r="A5" s="222" t="s">
        <v>441</v>
      </c>
      <c r="B5" s="785" t="s">
        <v>347</v>
      </c>
      <c r="C5" s="19">
        <v>152219</v>
      </c>
      <c r="E5" s="696"/>
      <c r="F5" s="838">
        <v>137834</v>
      </c>
      <c r="G5" s="696"/>
      <c r="H5" s="696"/>
      <c r="I5" s="696"/>
      <c r="J5" s="696"/>
      <c r="K5" s="696"/>
    </row>
    <row r="6" spans="1:12" s="170" customFormat="1" ht="14.25" customHeight="1" x14ac:dyDescent="0.2">
      <c r="A6" s="222" t="s">
        <v>68</v>
      </c>
      <c r="B6" s="786" t="s">
        <v>362</v>
      </c>
      <c r="C6" s="19">
        <v>2543</v>
      </c>
      <c r="D6" s="77"/>
      <c r="E6" s="696"/>
      <c r="F6" s="836">
        <v>2322</v>
      </c>
      <c r="G6" s="696"/>
      <c r="H6" s="696"/>
      <c r="I6" s="696"/>
      <c r="J6" s="696"/>
      <c r="K6" s="696"/>
    </row>
    <row r="7" spans="1:12" ht="15" customHeight="1" x14ac:dyDescent="0.2">
      <c r="A7" s="222" t="s">
        <v>436</v>
      </c>
      <c r="B7" s="785" t="s">
        <v>332</v>
      </c>
      <c r="C7" s="19">
        <v>25922</v>
      </c>
      <c r="E7" s="696"/>
      <c r="F7" s="836">
        <v>36946</v>
      </c>
      <c r="G7" s="696"/>
      <c r="H7" s="696"/>
      <c r="I7" s="696"/>
      <c r="J7" s="696"/>
      <c r="K7" s="696"/>
    </row>
    <row r="8" spans="1:12" s="170" customFormat="1" ht="15" customHeight="1" x14ac:dyDescent="0.2">
      <c r="A8" s="458" t="s">
        <v>437</v>
      </c>
      <c r="B8" s="786" t="s">
        <v>388</v>
      </c>
      <c r="C8" s="19">
        <v>10741</v>
      </c>
      <c r="D8" s="77"/>
      <c r="E8" s="696"/>
      <c r="F8" s="836">
        <v>10128</v>
      </c>
      <c r="G8" s="696"/>
      <c r="H8" s="696"/>
      <c r="I8" s="696"/>
      <c r="J8" s="696"/>
      <c r="K8" s="696"/>
      <c r="L8" s="170" t="str">
        <f>IF(ABS(C8-H8)&lt;2,"",IF(ABS(C8-H8)&gt;1,"Varför skillnad mot bokslutet?"))</f>
        <v>Varför skillnad mot bokslutet?</v>
      </c>
    </row>
    <row r="9" spans="1:12" s="170" customFormat="1" ht="15" customHeight="1" x14ac:dyDescent="0.2">
      <c r="A9" s="458" t="s">
        <v>438</v>
      </c>
      <c r="B9" s="786" t="s">
        <v>361</v>
      </c>
      <c r="C9" s="19">
        <v>2265</v>
      </c>
      <c r="D9" s="77"/>
      <c r="E9" s="696"/>
      <c r="F9" s="836">
        <v>14232</v>
      </c>
      <c r="G9" s="696"/>
      <c r="H9" s="696"/>
      <c r="I9" s="696"/>
      <c r="J9" s="696"/>
      <c r="K9" s="696"/>
      <c r="L9" s="170" t="str">
        <f>IF(ABS(C9-H9)&lt;2,"",IF(ABS(C9-H9)&gt;1,"Varför skillnad mot bokslutet?"))</f>
        <v>Varför skillnad mot bokslutet?</v>
      </c>
    </row>
    <row r="10" spans="1:12" s="170" customFormat="1" ht="15" customHeight="1" x14ac:dyDescent="0.2">
      <c r="A10" s="222" t="s">
        <v>138</v>
      </c>
      <c r="B10" s="786" t="s">
        <v>456</v>
      </c>
      <c r="C10" s="19">
        <v>12253</v>
      </c>
      <c r="D10" s="77"/>
      <c r="E10" s="696"/>
      <c r="F10" s="836">
        <v>11779</v>
      </c>
      <c r="G10" s="696"/>
      <c r="H10" s="696"/>
      <c r="I10" s="696"/>
      <c r="J10" s="696"/>
      <c r="K10" s="696"/>
      <c r="L10" s="170" t="str">
        <f>IF(ABS(C10-H10)&lt;2,"",IF(ABS(C10-H10)&gt;1,"Varför skillnad mot bokslutet?"))</f>
        <v>Varför skillnad mot bokslutet?</v>
      </c>
    </row>
    <row r="11" spans="1:12" ht="15" customHeight="1" x14ac:dyDescent="0.2">
      <c r="A11" s="222" t="s">
        <v>439</v>
      </c>
      <c r="B11" s="785" t="s">
        <v>69</v>
      </c>
      <c r="C11" s="19">
        <v>54484</v>
      </c>
      <c r="E11" s="696"/>
      <c r="F11" s="836">
        <v>51897</v>
      </c>
      <c r="G11" s="696"/>
      <c r="H11" s="696"/>
      <c r="I11" s="696"/>
      <c r="J11" s="696"/>
      <c r="K11" s="696"/>
    </row>
    <row r="12" spans="1:12" ht="15" customHeight="1" x14ac:dyDescent="0.2">
      <c r="A12" s="222" t="s">
        <v>371</v>
      </c>
      <c r="B12" s="785" t="s">
        <v>474</v>
      </c>
      <c r="C12" s="19">
        <v>3033</v>
      </c>
      <c r="E12" s="696"/>
      <c r="F12" s="836">
        <v>2572</v>
      </c>
      <c r="G12" s="696"/>
      <c r="H12" s="696"/>
      <c r="I12" s="696"/>
      <c r="J12" s="696"/>
      <c r="K12" s="696"/>
    </row>
    <row r="13" spans="1:12" ht="15" customHeight="1" x14ac:dyDescent="0.2">
      <c r="A13" s="222" t="s">
        <v>435</v>
      </c>
      <c r="B13" s="785" t="s">
        <v>440</v>
      </c>
      <c r="C13" s="329">
        <v>-392</v>
      </c>
      <c r="E13" s="696"/>
      <c r="F13" s="836">
        <v>-381</v>
      </c>
      <c r="G13" s="696"/>
      <c r="H13" s="696"/>
      <c r="I13" s="696"/>
      <c r="J13" s="696"/>
      <c r="K13" s="696"/>
    </row>
    <row r="14" spans="1:12" s="78" customFormat="1" ht="15" customHeight="1" x14ac:dyDescent="0.2">
      <c r="A14" s="223" t="s">
        <v>70</v>
      </c>
      <c r="B14" s="785" t="s">
        <v>475</v>
      </c>
      <c r="C14" s="378">
        <f>SUM(C15,C16,C20,C27,C29)</f>
        <v>214784</v>
      </c>
      <c r="E14" s="696"/>
      <c r="F14" s="839">
        <v>224363</v>
      </c>
      <c r="G14" s="696"/>
      <c r="H14" s="696"/>
      <c r="I14" s="696"/>
      <c r="J14" s="696"/>
      <c r="K14" s="696"/>
    </row>
    <row r="15" spans="1:12" ht="15" customHeight="1" x14ac:dyDescent="0.2">
      <c r="A15" s="222" t="s">
        <v>27</v>
      </c>
      <c r="B15" s="785" t="s">
        <v>71</v>
      </c>
      <c r="C15" s="19">
        <v>92151</v>
      </c>
      <c r="E15" s="696"/>
      <c r="F15" s="836">
        <v>105310</v>
      </c>
      <c r="G15" s="696"/>
      <c r="H15" s="696"/>
      <c r="I15" s="696"/>
      <c r="J15" s="696"/>
      <c r="K15" s="696"/>
    </row>
    <row r="16" spans="1:12" ht="15" customHeight="1" x14ac:dyDescent="0.2">
      <c r="A16" s="222" t="s">
        <v>72</v>
      </c>
      <c r="B16" s="785" t="s">
        <v>421</v>
      </c>
      <c r="C16" s="19">
        <v>15120</v>
      </c>
      <c r="E16" s="696"/>
      <c r="F16" s="836">
        <v>16180</v>
      </c>
      <c r="G16" s="696"/>
      <c r="H16" s="696"/>
      <c r="I16" s="696"/>
      <c r="J16" s="696"/>
      <c r="K16" s="696"/>
    </row>
    <row r="17" spans="1:11" s="170" customFormat="1" ht="15" customHeight="1" x14ac:dyDescent="0.2">
      <c r="A17" s="458" t="s">
        <v>222</v>
      </c>
      <c r="B17" s="786" t="s">
        <v>450</v>
      </c>
      <c r="C17" s="19">
        <v>247</v>
      </c>
      <c r="D17" s="77"/>
      <c r="E17" s="696"/>
      <c r="F17" s="836">
        <v>222</v>
      </c>
      <c r="G17" s="696"/>
      <c r="H17" s="696"/>
      <c r="I17" s="696"/>
      <c r="J17" s="696"/>
      <c r="K17" s="696"/>
    </row>
    <row r="18" spans="1:11" s="170" customFormat="1" ht="15" customHeight="1" x14ac:dyDescent="0.2">
      <c r="A18" s="458" t="s">
        <v>451</v>
      </c>
      <c r="B18" s="786" t="s">
        <v>453</v>
      </c>
      <c r="C18" s="19">
        <v>-50</v>
      </c>
      <c r="D18" s="77"/>
      <c r="E18" s="696"/>
      <c r="F18" s="836">
        <v>-35</v>
      </c>
      <c r="G18" s="696"/>
      <c r="H18" s="696"/>
      <c r="I18" s="696"/>
      <c r="J18" s="696"/>
      <c r="K18" s="696"/>
    </row>
    <row r="19" spans="1:11" s="170" customFormat="1" ht="15" customHeight="1" x14ac:dyDescent="0.2">
      <c r="A19" s="458" t="s">
        <v>452</v>
      </c>
      <c r="B19" s="786" t="s">
        <v>454</v>
      </c>
      <c r="C19" s="19">
        <v>287</v>
      </c>
      <c r="D19" s="77"/>
      <c r="E19" s="696"/>
      <c r="F19" s="836">
        <v>254</v>
      </c>
      <c r="G19" s="696"/>
      <c r="H19" s="696"/>
      <c r="I19" s="696"/>
      <c r="J19" s="696"/>
      <c r="K19" s="696"/>
    </row>
    <row r="20" spans="1:11" ht="15" customHeight="1" x14ac:dyDescent="0.2">
      <c r="A20" s="222" t="s">
        <v>74</v>
      </c>
      <c r="B20" s="785" t="s">
        <v>73</v>
      </c>
      <c r="C20" s="19">
        <v>66132</v>
      </c>
      <c r="E20" s="696"/>
      <c r="F20" s="836">
        <v>62680</v>
      </c>
      <c r="G20" s="696"/>
      <c r="H20" s="696"/>
      <c r="I20" s="696"/>
      <c r="J20" s="696"/>
      <c r="K20" s="696"/>
    </row>
    <row r="21" spans="1:11" s="170" customFormat="1" ht="24.75" customHeight="1" x14ac:dyDescent="0.2">
      <c r="A21" s="222" t="s">
        <v>257</v>
      </c>
      <c r="B21" s="786" t="s">
        <v>385</v>
      </c>
      <c r="C21" s="19">
        <v>35348</v>
      </c>
      <c r="D21" s="77"/>
      <c r="E21" s="696"/>
      <c r="F21" s="836">
        <v>34620</v>
      </c>
      <c r="G21" s="696"/>
      <c r="H21" s="696"/>
      <c r="I21" s="696"/>
      <c r="J21" s="696"/>
      <c r="K21" s="696"/>
    </row>
    <row r="22" spans="1:11" s="170" customFormat="1" ht="15" customHeight="1" x14ac:dyDescent="0.2">
      <c r="A22" s="34" t="s">
        <v>432</v>
      </c>
      <c r="B22" s="787" t="s">
        <v>384</v>
      </c>
      <c r="C22" s="19">
        <v>12829</v>
      </c>
      <c r="D22" s="77"/>
      <c r="E22" s="696"/>
      <c r="F22" s="836">
        <v>11778</v>
      </c>
      <c r="G22" s="696"/>
      <c r="H22" s="696"/>
      <c r="I22" s="696"/>
      <c r="J22" s="696"/>
      <c r="K22" s="696"/>
    </row>
    <row r="23" spans="1:11" s="170" customFormat="1" ht="15" customHeight="1" x14ac:dyDescent="0.2">
      <c r="A23" s="34" t="s">
        <v>414</v>
      </c>
      <c r="B23" s="787" t="s">
        <v>413</v>
      </c>
      <c r="C23" s="19">
        <v>994</v>
      </c>
      <c r="D23" s="77"/>
      <c r="E23" s="696"/>
      <c r="F23" s="836">
        <v>856</v>
      </c>
      <c r="G23" s="696"/>
      <c r="H23" s="696"/>
      <c r="I23" s="696"/>
      <c r="J23" s="696"/>
      <c r="K23" s="696"/>
    </row>
    <row r="24" spans="1:11" s="170" customFormat="1" ht="15" customHeight="1" x14ac:dyDescent="0.2">
      <c r="A24" s="34" t="s">
        <v>415</v>
      </c>
      <c r="B24" s="787" t="s">
        <v>457</v>
      </c>
      <c r="C24" s="19">
        <v>170</v>
      </c>
      <c r="D24" s="77"/>
      <c r="E24" s="696"/>
      <c r="F24" s="836">
        <v>239</v>
      </c>
      <c r="G24" s="696"/>
      <c r="H24" s="696"/>
      <c r="I24" s="696"/>
      <c r="J24" s="696"/>
      <c r="K24" s="696"/>
    </row>
    <row r="25" spans="1:11" ht="15" customHeight="1" x14ac:dyDescent="0.2">
      <c r="A25" s="34" t="s">
        <v>223</v>
      </c>
      <c r="B25" s="787" t="s">
        <v>360</v>
      </c>
      <c r="C25" s="19">
        <v>15473</v>
      </c>
      <c r="E25" s="696"/>
      <c r="F25" s="836">
        <v>14107</v>
      </c>
      <c r="G25" s="696"/>
      <c r="H25" s="696"/>
      <c r="I25" s="696"/>
      <c r="J25" s="696"/>
      <c r="K25" s="696"/>
    </row>
    <row r="26" spans="1:11" s="170" customFormat="1" ht="15" customHeight="1" x14ac:dyDescent="0.2">
      <c r="A26" s="76" t="s">
        <v>75</v>
      </c>
      <c r="B26" s="788" t="s">
        <v>251</v>
      </c>
      <c r="C26" s="19">
        <v>968</v>
      </c>
      <c r="D26" s="77"/>
      <c r="E26" s="696"/>
      <c r="F26" s="836">
        <v>900</v>
      </c>
      <c r="G26" s="696"/>
      <c r="H26" s="696"/>
      <c r="I26" s="696"/>
      <c r="J26" s="696"/>
      <c r="K26" s="696"/>
    </row>
    <row r="27" spans="1:11" ht="15" customHeight="1" x14ac:dyDescent="0.2">
      <c r="A27" s="76" t="s">
        <v>77</v>
      </c>
      <c r="B27" s="789" t="s">
        <v>76</v>
      </c>
      <c r="C27" s="19">
        <v>8402</v>
      </c>
      <c r="E27" s="696"/>
      <c r="F27" s="836">
        <v>7633</v>
      </c>
      <c r="G27" s="696"/>
      <c r="H27" s="696"/>
      <c r="I27" s="696"/>
      <c r="J27" s="696"/>
      <c r="K27" s="696"/>
    </row>
    <row r="28" spans="1:11" s="170" customFormat="1" ht="15" customHeight="1" x14ac:dyDescent="0.2">
      <c r="A28" s="76" t="s">
        <v>78</v>
      </c>
      <c r="B28" s="788" t="s">
        <v>359</v>
      </c>
      <c r="C28" s="19">
        <v>1552</v>
      </c>
      <c r="D28" s="77"/>
      <c r="E28" s="696"/>
      <c r="F28" s="836">
        <v>1495</v>
      </c>
      <c r="G28" s="696"/>
      <c r="H28" s="696"/>
      <c r="I28" s="696"/>
      <c r="J28" s="696"/>
      <c r="K28" s="696"/>
    </row>
    <row r="29" spans="1:11" ht="15" customHeight="1" x14ac:dyDescent="0.2">
      <c r="A29" s="76" t="s">
        <v>80</v>
      </c>
      <c r="B29" s="789" t="s">
        <v>79</v>
      </c>
      <c r="C29" s="19">
        <v>32979</v>
      </c>
      <c r="E29" s="696"/>
      <c r="F29" s="836">
        <v>32563</v>
      </c>
      <c r="G29" s="696"/>
      <c r="H29" s="696"/>
      <c r="I29" s="696"/>
      <c r="J29" s="696"/>
      <c r="K29" s="696"/>
    </row>
    <row r="30" spans="1:11" ht="15" customHeight="1" x14ac:dyDescent="0.2">
      <c r="A30" s="22" t="s">
        <v>298</v>
      </c>
      <c r="B30" s="788" t="s">
        <v>387</v>
      </c>
      <c r="C30" s="329">
        <v>1068</v>
      </c>
      <c r="E30" s="696"/>
      <c r="F30" s="836">
        <v>1183</v>
      </c>
      <c r="G30" s="696"/>
      <c r="H30" s="696"/>
      <c r="I30" s="696"/>
      <c r="J30" s="696"/>
      <c r="K30" s="696"/>
    </row>
    <row r="31" spans="1:11" ht="15" customHeight="1" x14ac:dyDescent="0.2">
      <c r="A31" s="22" t="s">
        <v>299</v>
      </c>
      <c r="B31" s="788" t="s">
        <v>398</v>
      </c>
      <c r="C31" s="329">
        <v>601</v>
      </c>
      <c r="E31" s="696"/>
      <c r="F31" s="836">
        <v>735</v>
      </c>
      <c r="G31" s="696"/>
      <c r="H31" s="696"/>
      <c r="I31" s="696"/>
      <c r="J31" s="696"/>
      <c r="K31" s="696"/>
    </row>
    <row r="32" spans="1:11" ht="15" customHeight="1" x14ac:dyDescent="0.2">
      <c r="A32" s="22" t="s">
        <v>300</v>
      </c>
      <c r="B32" s="788" t="s">
        <v>399</v>
      </c>
      <c r="C32" s="329">
        <v>358</v>
      </c>
      <c r="E32" s="696"/>
      <c r="F32" s="836">
        <v>380</v>
      </c>
      <c r="G32" s="696"/>
      <c r="H32" s="696"/>
      <c r="I32" s="696"/>
      <c r="J32" s="696"/>
      <c r="K32" s="696"/>
    </row>
    <row r="33" spans="1:11" s="78" customFormat="1" ht="15" customHeight="1" x14ac:dyDescent="0.2">
      <c r="A33" s="219" t="s">
        <v>81</v>
      </c>
      <c r="B33" s="789" t="s">
        <v>458</v>
      </c>
      <c r="C33" s="378">
        <f>SUM(C34,C36,C37,C38,C39,C40,C44,C45,C46,C47,C48)</f>
        <v>69980</v>
      </c>
      <c r="E33" s="696"/>
      <c r="F33" s="839">
        <v>65083</v>
      </c>
      <c r="G33" s="696"/>
      <c r="H33" s="696"/>
      <c r="I33" s="696"/>
      <c r="J33" s="696"/>
      <c r="K33" s="696"/>
    </row>
    <row r="34" spans="1:11" ht="15" customHeight="1" x14ac:dyDescent="0.2">
      <c r="A34" s="76" t="s">
        <v>83</v>
      </c>
      <c r="B34" s="789" t="s">
        <v>82</v>
      </c>
      <c r="C34" s="19">
        <v>12487</v>
      </c>
      <c r="E34" s="696"/>
      <c r="F34" s="836">
        <v>12279</v>
      </c>
      <c r="G34" s="696"/>
      <c r="H34" s="696"/>
      <c r="I34" s="696"/>
      <c r="J34" s="696"/>
      <c r="K34" s="696"/>
    </row>
    <row r="35" spans="1:11" s="170" customFormat="1" ht="15" customHeight="1" x14ac:dyDescent="0.2">
      <c r="A35" s="76" t="s">
        <v>84</v>
      </c>
      <c r="B35" s="788" t="s">
        <v>358</v>
      </c>
      <c r="C35" s="19">
        <v>2192</v>
      </c>
      <c r="D35" s="77"/>
      <c r="E35" s="696"/>
      <c r="F35" s="836">
        <v>2011</v>
      </c>
      <c r="G35" s="696"/>
      <c r="H35" s="696"/>
      <c r="I35" s="696"/>
      <c r="J35" s="696"/>
      <c r="K35" s="696"/>
    </row>
    <row r="36" spans="1:11" ht="15" customHeight="1" x14ac:dyDescent="0.2">
      <c r="A36" s="76" t="s">
        <v>85</v>
      </c>
      <c r="B36" s="789" t="s">
        <v>459</v>
      </c>
      <c r="C36" s="19">
        <v>2398</v>
      </c>
      <c r="E36" s="696"/>
      <c r="F36" s="836">
        <v>2329</v>
      </c>
      <c r="G36" s="696"/>
      <c r="H36" s="696"/>
      <c r="I36" s="696"/>
      <c r="J36" s="696"/>
      <c r="K36" s="696"/>
    </row>
    <row r="37" spans="1:11" ht="15" customHeight="1" x14ac:dyDescent="0.2">
      <c r="A37" s="76" t="s">
        <v>259</v>
      </c>
      <c r="B37" s="789" t="s">
        <v>260</v>
      </c>
      <c r="C37" s="19">
        <v>1989</v>
      </c>
      <c r="E37" s="696"/>
      <c r="F37" s="836">
        <v>1863</v>
      </c>
      <c r="G37" s="696"/>
      <c r="H37" s="696"/>
      <c r="I37" s="696"/>
      <c r="J37" s="696"/>
      <c r="K37" s="696"/>
    </row>
    <row r="38" spans="1:11" ht="15" customHeight="1" x14ac:dyDescent="0.2">
      <c r="A38" s="76" t="s">
        <v>87</v>
      </c>
      <c r="B38" s="789" t="s">
        <v>86</v>
      </c>
      <c r="C38" s="19">
        <v>4681</v>
      </c>
      <c r="E38" s="696"/>
      <c r="F38" s="836">
        <v>4692</v>
      </c>
      <c r="G38" s="696"/>
      <c r="H38" s="696"/>
      <c r="I38" s="696"/>
      <c r="J38" s="696"/>
      <c r="K38" s="696"/>
    </row>
    <row r="39" spans="1:11" ht="15" customHeight="1" x14ac:dyDescent="0.2">
      <c r="A39" s="76" t="s">
        <v>89</v>
      </c>
      <c r="B39" s="789" t="s">
        <v>88</v>
      </c>
      <c r="C39" s="19">
        <v>732</v>
      </c>
      <c r="E39" s="696"/>
      <c r="F39" s="836">
        <v>642</v>
      </c>
      <c r="G39" s="696"/>
      <c r="H39" s="696"/>
      <c r="I39" s="696"/>
      <c r="J39" s="696"/>
      <c r="K39" s="696"/>
    </row>
    <row r="40" spans="1:11" ht="15" customHeight="1" x14ac:dyDescent="0.2">
      <c r="A40" s="76" t="s">
        <v>91</v>
      </c>
      <c r="B40" s="789" t="s">
        <v>90</v>
      </c>
      <c r="C40" s="19">
        <v>2468</v>
      </c>
      <c r="E40" s="696"/>
      <c r="F40" s="836">
        <v>2382</v>
      </c>
      <c r="G40" s="696"/>
      <c r="H40" s="696"/>
      <c r="I40" s="696"/>
      <c r="J40" s="696"/>
      <c r="K40" s="696"/>
    </row>
    <row r="41" spans="1:11" s="170" customFormat="1" ht="15" customHeight="1" x14ac:dyDescent="0.2">
      <c r="A41" s="76" t="s">
        <v>92</v>
      </c>
      <c r="B41" s="788" t="s">
        <v>356</v>
      </c>
      <c r="C41" s="19">
        <v>1329</v>
      </c>
      <c r="D41" s="77"/>
      <c r="E41" s="696"/>
      <c r="F41" s="836">
        <v>1307</v>
      </c>
      <c r="G41" s="696"/>
      <c r="H41" s="696"/>
      <c r="I41" s="696"/>
      <c r="J41" s="696"/>
      <c r="K41" s="696"/>
    </row>
    <row r="42" spans="1:11" s="170" customFormat="1" ht="15" customHeight="1" x14ac:dyDescent="0.2">
      <c r="A42" s="76" t="s">
        <v>252</v>
      </c>
      <c r="B42" s="788" t="s">
        <v>357</v>
      </c>
      <c r="C42" s="19">
        <v>492</v>
      </c>
      <c r="D42" s="77"/>
      <c r="E42" s="696"/>
      <c r="F42" s="836">
        <v>502</v>
      </c>
      <c r="G42" s="696"/>
      <c r="H42" s="696"/>
      <c r="I42" s="696"/>
      <c r="J42" s="696"/>
      <c r="K42" s="696"/>
    </row>
    <row r="43" spans="1:11" s="170" customFormat="1" ht="15" customHeight="1" x14ac:dyDescent="0.2">
      <c r="A43" s="76" t="s">
        <v>381</v>
      </c>
      <c r="B43" s="788" t="s">
        <v>412</v>
      </c>
      <c r="C43" s="19">
        <v>0</v>
      </c>
      <c r="D43" s="77"/>
      <c r="E43" s="696"/>
      <c r="F43" s="836">
        <v>2</v>
      </c>
      <c r="G43" s="696"/>
      <c r="H43" s="696"/>
      <c r="I43" s="696"/>
      <c r="J43" s="696"/>
      <c r="K43" s="696"/>
    </row>
    <row r="44" spans="1:11" s="170" customFormat="1" ht="15" customHeight="1" x14ac:dyDescent="0.2">
      <c r="A44" s="76" t="s">
        <v>410</v>
      </c>
      <c r="B44" s="789" t="s">
        <v>446</v>
      </c>
      <c r="C44" s="19">
        <v>49</v>
      </c>
      <c r="D44" s="77"/>
      <c r="E44" s="696"/>
      <c r="F44" s="836">
        <v>50</v>
      </c>
      <c r="G44" s="696"/>
      <c r="H44" s="696"/>
      <c r="I44" s="696"/>
      <c r="J44" s="696"/>
      <c r="K44" s="696"/>
    </row>
    <row r="45" spans="1:11" s="170" customFormat="1" ht="15" customHeight="1" x14ac:dyDescent="0.2">
      <c r="A45" s="76" t="s">
        <v>411</v>
      </c>
      <c r="B45" s="789" t="s">
        <v>447</v>
      </c>
      <c r="C45" s="19">
        <v>0</v>
      </c>
      <c r="D45" s="77"/>
      <c r="E45" s="696"/>
      <c r="F45" s="836">
        <v>0</v>
      </c>
      <c r="G45" s="696"/>
      <c r="H45" s="696"/>
      <c r="I45" s="696"/>
      <c r="J45" s="696"/>
      <c r="K45" s="696"/>
    </row>
    <row r="46" spans="1:11" ht="15" customHeight="1" x14ac:dyDescent="0.2">
      <c r="A46" s="76" t="s">
        <v>93</v>
      </c>
      <c r="B46" s="789" t="s">
        <v>460</v>
      </c>
      <c r="C46" s="19">
        <v>1524</v>
      </c>
      <c r="E46" s="696"/>
      <c r="F46" s="836">
        <v>210</v>
      </c>
      <c r="G46" s="696"/>
      <c r="H46" s="696"/>
      <c r="I46" s="696"/>
      <c r="J46" s="696"/>
      <c r="K46" s="696"/>
    </row>
    <row r="47" spans="1:11" ht="15" customHeight="1" x14ac:dyDescent="0.2">
      <c r="A47" s="76" t="s">
        <v>420</v>
      </c>
      <c r="B47" s="789" t="s">
        <v>463</v>
      </c>
      <c r="C47" s="19">
        <v>17037</v>
      </c>
      <c r="E47" s="696"/>
      <c r="F47" s="836">
        <v>15806</v>
      </c>
      <c r="G47" s="696"/>
      <c r="H47" s="696"/>
      <c r="I47" s="696"/>
      <c r="J47" s="696"/>
      <c r="K47" s="696"/>
    </row>
    <row r="48" spans="1:11" s="170" customFormat="1" ht="15" customHeight="1" x14ac:dyDescent="0.2">
      <c r="A48" s="76" t="s">
        <v>250</v>
      </c>
      <c r="B48" s="789" t="s">
        <v>370</v>
      </c>
      <c r="C48" s="20">
        <v>26615</v>
      </c>
      <c r="D48" s="77"/>
      <c r="E48" s="696"/>
      <c r="F48" s="842">
        <v>24834</v>
      </c>
      <c r="G48" s="696"/>
      <c r="H48" s="696"/>
      <c r="I48" s="696"/>
      <c r="J48" s="696"/>
      <c r="K48" s="696"/>
    </row>
    <row r="49" spans="1:11" ht="15" customHeight="1" thickBot="1" x14ac:dyDescent="0.25">
      <c r="A49" s="450" t="s">
        <v>136</v>
      </c>
      <c r="B49" s="790" t="s">
        <v>464</v>
      </c>
      <c r="C49" s="379">
        <f>SUM(C4,C14,C33)</f>
        <v>520030</v>
      </c>
      <c r="E49" s="696"/>
      <c r="F49" s="843">
        <v>518318</v>
      </c>
      <c r="G49" s="696"/>
      <c r="H49" s="696"/>
      <c r="I49" s="696"/>
      <c r="J49" s="696"/>
      <c r="K49" s="696"/>
    </row>
    <row r="50" spans="1:11" x14ac:dyDescent="0.2">
      <c r="A50" s="451"/>
    </row>
    <row r="51" spans="1:11" ht="12.75" hidden="1" x14ac:dyDescent="0.2">
      <c r="A51" s="696"/>
      <c r="B51" s="696"/>
      <c r="C51" s="696"/>
      <c r="D51" s="696"/>
      <c r="E51" s="696"/>
      <c r="F51" s="696"/>
      <c r="G51" s="696"/>
      <c r="H51" s="696"/>
    </row>
    <row r="52" spans="1:11" ht="12.75" hidden="1" x14ac:dyDescent="0.2">
      <c r="A52" s="696"/>
      <c r="B52" s="696"/>
      <c r="C52" s="696"/>
      <c r="D52" s="696"/>
      <c r="E52" s="696"/>
      <c r="F52" s="696"/>
      <c r="G52" s="696"/>
      <c r="H52" s="696"/>
    </row>
    <row r="53" spans="1:11" ht="12.75" hidden="1" x14ac:dyDescent="0.2">
      <c r="A53" s="696"/>
      <c r="B53" s="696"/>
      <c r="C53" s="696"/>
      <c r="D53" s="696"/>
      <c r="E53" s="696"/>
      <c r="F53" s="696"/>
      <c r="G53" s="696"/>
      <c r="H53" s="696"/>
    </row>
    <row r="54" spans="1:11" ht="12.75" hidden="1" x14ac:dyDescent="0.2">
      <c r="A54" s="696"/>
      <c r="B54" s="696"/>
      <c r="C54" s="696"/>
      <c r="D54" s="696"/>
      <c r="E54" s="696"/>
      <c r="F54" s="696"/>
      <c r="G54" s="696"/>
      <c r="H54" s="696"/>
    </row>
    <row r="55" spans="1:11" ht="12.75" hidden="1" x14ac:dyDescent="0.2">
      <c r="A55" s="696"/>
      <c r="B55" s="696"/>
      <c r="C55" s="696"/>
      <c r="D55" s="696"/>
      <c r="E55" s="696"/>
      <c r="F55" s="696"/>
      <c r="G55" s="696"/>
      <c r="H55" s="696"/>
    </row>
    <row r="56" spans="1:11" ht="12.75" hidden="1" x14ac:dyDescent="0.2">
      <c r="A56" s="696"/>
      <c r="B56" s="696"/>
      <c r="C56" s="696"/>
      <c r="D56" s="696"/>
      <c r="E56" s="696"/>
      <c r="F56" s="696"/>
      <c r="G56" s="696"/>
      <c r="H56" s="696"/>
    </row>
    <row r="57" spans="1:11" ht="12.75" hidden="1" x14ac:dyDescent="0.2">
      <c r="A57" s="696"/>
      <c r="B57" s="696"/>
      <c r="C57" s="696"/>
      <c r="D57" s="696"/>
      <c r="E57" s="696"/>
      <c r="F57" s="696"/>
      <c r="G57" s="696"/>
      <c r="H57" s="696"/>
    </row>
    <row r="58" spans="1:11" ht="12.75" hidden="1" x14ac:dyDescent="0.2">
      <c r="A58" s="696"/>
      <c r="B58" s="696"/>
      <c r="C58" s="696"/>
      <c r="D58" s="696"/>
      <c r="E58" s="696"/>
      <c r="F58" s="696"/>
      <c r="G58" s="696"/>
      <c r="H58" s="696"/>
    </row>
    <row r="59" spans="1:11" ht="12.75" hidden="1" x14ac:dyDescent="0.2">
      <c r="A59" s="696"/>
      <c r="B59" s="696"/>
      <c r="C59" s="696"/>
      <c r="D59" s="696"/>
      <c r="E59" s="696"/>
      <c r="F59" s="696"/>
      <c r="G59" s="696"/>
      <c r="H59" s="696"/>
    </row>
  </sheetData>
  <phoneticPr fontId="0" type="noConversion"/>
  <conditionalFormatting sqref="C6">
    <cfRule type="expression" dxfId="18" priority="17" stopIfTrue="1">
      <formula>IF(AND(C$6&gt;C$5),SUM(C$5-C$6)&lt;-0.1)</formula>
    </cfRule>
  </conditionalFormatting>
  <conditionalFormatting sqref="C8:C10">
    <cfRule type="expression" dxfId="17" priority="19" stopIfTrue="1">
      <formula>IF(AND(SUM(C$8:C$10)&gt;C$7),SUM(C$7-C$8-C$9-C$10)&lt;-0.1)</formula>
    </cfRule>
  </conditionalFormatting>
  <conditionalFormatting sqref="C13">
    <cfRule type="expression" dxfId="16" priority="3" stopIfTrue="1">
      <formula>$C$13&gt;0</formula>
    </cfRule>
  </conditionalFormatting>
  <conditionalFormatting sqref="C17:C19">
    <cfRule type="expression" dxfId="15" priority="23" stopIfTrue="1">
      <formula>IF(AND(C$17&gt;C$16),SUM(C$17-C$16)&lt;-0.1)</formula>
    </cfRule>
  </conditionalFormatting>
  <conditionalFormatting sqref="C19">
    <cfRule type="cellIs" dxfId="14" priority="2" stopIfTrue="1" operator="lessThan">
      <formula>-1</formula>
    </cfRule>
  </conditionalFormatting>
  <conditionalFormatting sqref="C20:C32 C5:C12 C15:C16 C34:C48">
    <cfRule type="cellIs" dxfId="13" priority="15" stopIfTrue="1" operator="lessThan">
      <formula>-1</formula>
    </cfRule>
  </conditionalFormatting>
  <conditionalFormatting sqref="C21:C25">
    <cfRule type="expression" dxfId="12" priority="25" stopIfTrue="1">
      <formula>IF(AND(SUM(C$21:C$25)&gt;C$20),SUM(C$20-C$21-C$22-C$23-C$24-C$25)&lt;-0.1)</formula>
    </cfRule>
  </conditionalFormatting>
  <conditionalFormatting sqref="C26">
    <cfRule type="expression" dxfId="11" priority="43" stopIfTrue="1">
      <formula>IF(AND(C26&gt;C25),SUM(C25-C26)&lt;-0.1)</formula>
    </cfRule>
  </conditionalFormatting>
  <conditionalFormatting sqref="C28">
    <cfRule type="expression" dxfId="10" priority="27" stopIfTrue="1">
      <formula>IF(AND(C$28&gt;C$27),SUM(C$27-C$28)&lt;-0.1)</formula>
    </cfRule>
  </conditionalFormatting>
  <conditionalFormatting sqref="C30">
    <cfRule type="expression" dxfId="9" priority="4" stopIfTrue="1">
      <formula>IF(AND(C$30&gt;C$29),SUM(C$29-C$30)&lt;-0.1)</formula>
    </cfRule>
  </conditionalFormatting>
  <conditionalFormatting sqref="C31:C32">
    <cfRule type="expression" dxfId="8" priority="5" stopIfTrue="1">
      <formula>IF(AND(SUM(C$31:C$32)&gt;C$30),"Sant","falskt")</formula>
    </cfRule>
  </conditionalFormatting>
  <conditionalFormatting sqref="C35">
    <cfRule type="expression" dxfId="7" priority="29" stopIfTrue="1">
      <formula>IF(AND(C$35&gt;C$34),SUM(C$34-C$35)&lt;-0.1)</formula>
    </cfRule>
  </conditionalFormatting>
  <conditionalFormatting sqref="C41:C43">
    <cfRule type="expression" dxfId="6" priority="33" stopIfTrue="1">
      <formula>IF(AND(SUM(C$41:C42)&gt;C$40),SUM(C$40-C$41-C$42)&lt;-0.1)</formula>
    </cfRule>
  </conditionalFormatting>
  <conditionalFormatting sqref="C44:C45">
    <cfRule type="expression" dxfId="5" priority="151" stopIfTrue="1">
      <formula>IF(AND(SUM(C$44:C45)&gt;#REF!),SUM(#REF!-C$44-C$45)&lt;-0.1)</formula>
    </cfRule>
  </conditionalFormatting>
  <dataValidations count="1">
    <dataValidation type="decimal" allowBlank="1" showErrorMessage="1" error="Endast tal ska anges!" sqref="C4:C49" xr:uid="{00000000-0002-0000-0700-000000000000}">
      <formula1>-99999</formula1>
      <formula2>999999</formula2>
    </dataValidation>
  </dataValidations>
  <pageMargins left="0" right="0" top="0" bottom="0" header="0" footer="0.19685039370078741"/>
  <pageSetup paperSize="9" scale="60" orientation="landscape" r:id="rId1"/>
  <headerFooter alignWithMargins="0">
    <oddHeader>&amp;L&amp;9Statistiska centralbyrån
Offentlig ekonomi
701 89 Örebro&amp;R&amp;9&amp;D</oddHeader>
    <oddFooter>&amp;R&amp;P</oddFooter>
  </headerFooter>
  <colBreaks count="1" manualBreakCount="1">
    <brk id="11" max="6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S60"/>
  <sheetViews>
    <sheetView zoomScaleNormal="100" workbookViewId="0">
      <selection activeCell="A48" sqref="A48:XFD64"/>
    </sheetView>
  </sheetViews>
  <sheetFormatPr defaultColWidth="0" defaultRowHeight="12.75" zeroHeight="1" x14ac:dyDescent="0.2"/>
  <cols>
    <col min="1" max="1" width="10.7109375" style="90" customWidth="1"/>
    <col min="2" max="2" width="49.7109375" style="90" customWidth="1"/>
    <col min="3" max="12" width="12.7109375" style="90" customWidth="1"/>
    <col min="13" max="13" width="2.7109375" style="189" customWidth="1"/>
    <col min="14" max="14" width="2.7109375" style="90" hidden="1" customWidth="1"/>
    <col min="15" max="19" width="58.42578125" style="90" hidden="1" customWidth="1"/>
    <col min="20" max="16384" width="0" style="90" hidden="1"/>
  </cols>
  <sheetData>
    <row r="1" spans="1:14" ht="20.45" customHeight="1" thickBot="1" x14ac:dyDescent="0.35">
      <c r="A1" s="2" t="s">
        <v>293</v>
      </c>
      <c r="B1" s="2"/>
      <c r="C1" s="2"/>
      <c r="D1" s="2"/>
      <c r="E1" s="2"/>
      <c r="F1" s="2"/>
      <c r="G1" s="2"/>
      <c r="H1" s="2" t="s">
        <v>692</v>
      </c>
      <c r="I1" s="2"/>
      <c r="J1" s="2"/>
      <c r="K1" s="2"/>
      <c r="L1" s="2"/>
      <c r="M1" s="2"/>
      <c r="N1" s="2"/>
    </row>
    <row r="2" spans="1:14" ht="15.75" customHeight="1" x14ac:dyDescent="0.2">
      <c r="A2" s="318" t="s">
        <v>113</v>
      </c>
      <c r="B2" s="10" t="s">
        <v>32</v>
      </c>
      <c r="C2" s="73" t="s">
        <v>166</v>
      </c>
      <c r="D2" s="73"/>
      <c r="E2" s="74"/>
      <c r="F2" s="74"/>
      <c r="G2" s="74"/>
      <c r="H2" s="74"/>
      <c r="I2" s="74"/>
      <c r="J2" s="74"/>
      <c r="K2" s="74"/>
      <c r="L2" s="75"/>
      <c r="M2" s="696"/>
      <c r="N2" s="696"/>
    </row>
    <row r="3" spans="1:14" ht="15.75" customHeight="1" x14ac:dyDescent="0.2">
      <c r="A3" s="256"/>
      <c r="B3" s="9"/>
      <c r="C3" s="405" t="s">
        <v>97</v>
      </c>
      <c r="D3" s="6" t="s">
        <v>429</v>
      </c>
      <c r="E3" s="18" t="s">
        <v>430</v>
      </c>
      <c r="F3" s="18" t="s">
        <v>98</v>
      </c>
      <c r="G3" s="18" t="s">
        <v>144</v>
      </c>
      <c r="H3" s="18" t="s">
        <v>102</v>
      </c>
      <c r="I3" s="18" t="s">
        <v>99</v>
      </c>
      <c r="J3" s="18" t="s">
        <v>354</v>
      </c>
      <c r="K3" s="18" t="s">
        <v>333</v>
      </c>
      <c r="L3" s="264" t="s">
        <v>269</v>
      </c>
      <c r="M3" s="696"/>
      <c r="N3" s="696"/>
    </row>
    <row r="4" spans="1:14" ht="15.75" customHeight="1" x14ac:dyDescent="0.2">
      <c r="A4" s="256"/>
      <c r="B4" s="9"/>
      <c r="C4" s="6"/>
      <c r="D4" s="6"/>
      <c r="E4" s="6" t="s">
        <v>431</v>
      </c>
      <c r="F4" s="6" t="s">
        <v>128</v>
      </c>
      <c r="G4" s="6" t="s">
        <v>145</v>
      </c>
      <c r="H4" s="6" t="s">
        <v>152</v>
      </c>
      <c r="I4" s="6"/>
      <c r="J4" s="6" t="s">
        <v>353</v>
      </c>
      <c r="K4" s="6" t="s">
        <v>100</v>
      </c>
      <c r="L4" s="264"/>
      <c r="M4" s="696"/>
      <c r="N4" s="696"/>
    </row>
    <row r="5" spans="1:14" ht="15.75" customHeight="1" x14ac:dyDescent="0.2">
      <c r="A5" s="257"/>
      <c r="B5" s="8"/>
      <c r="C5" s="5"/>
      <c r="D5" s="5"/>
      <c r="E5" s="5" t="s">
        <v>175</v>
      </c>
      <c r="F5" s="5"/>
      <c r="G5" s="5"/>
      <c r="H5" s="5" t="s">
        <v>103</v>
      </c>
      <c r="I5" s="5"/>
      <c r="J5" s="5" t="s">
        <v>352</v>
      </c>
      <c r="K5" s="5"/>
      <c r="L5" s="475"/>
      <c r="M5" s="696"/>
      <c r="N5" s="696"/>
    </row>
    <row r="6" spans="1:14" s="166" customFormat="1" ht="15.75" customHeight="1" x14ac:dyDescent="0.2">
      <c r="A6" s="53" t="s">
        <v>176</v>
      </c>
      <c r="B6" s="27" t="s">
        <v>301</v>
      </c>
      <c r="C6" s="215">
        <f>'2. Drift.  intäkter'!D7</f>
        <v>1966</v>
      </c>
      <c r="D6" s="362">
        <f>SUM(D7:D14)</f>
        <v>1592</v>
      </c>
      <c r="E6" s="362">
        <f t="shared" ref="E6:L6" si="0">SUM(E7:E14)</f>
        <v>3</v>
      </c>
      <c r="F6" s="362">
        <f t="shared" si="0"/>
        <v>21</v>
      </c>
      <c r="G6" s="362">
        <f t="shared" si="0"/>
        <v>4</v>
      </c>
      <c r="H6" s="362">
        <f t="shared" si="0"/>
        <v>167</v>
      </c>
      <c r="I6" s="362">
        <f t="shared" si="0"/>
        <v>115</v>
      </c>
      <c r="J6" s="362">
        <f t="shared" si="0"/>
        <v>0</v>
      </c>
      <c r="K6" s="362">
        <f t="shared" si="0"/>
        <v>49</v>
      </c>
      <c r="L6" s="342">
        <f t="shared" si="0"/>
        <v>1</v>
      </c>
      <c r="M6" s="696"/>
      <c r="N6" s="696"/>
    </row>
    <row r="7" spans="1:14" ht="15.75" customHeight="1" x14ac:dyDescent="0.2">
      <c r="A7" s="34" t="s">
        <v>264</v>
      </c>
      <c r="B7" s="15" t="s">
        <v>374</v>
      </c>
      <c r="C7" s="364">
        <v>1166</v>
      </c>
      <c r="D7" s="266">
        <v>995</v>
      </c>
      <c r="E7" s="266">
        <v>0</v>
      </c>
      <c r="F7" s="266">
        <v>0</v>
      </c>
      <c r="G7" s="266">
        <v>2</v>
      </c>
      <c r="H7" s="266">
        <v>70</v>
      </c>
      <c r="I7" s="266">
        <v>66</v>
      </c>
      <c r="J7" s="266">
        <v>0</v>
      </c>
      <c r="K7" s="266">
        <v>30</v>
      </c>
      <c r="L7" s="267">
        <v>1</v>
      </c>
      <c r="M7" s="696"/>
      <c r="N7" s="696"/>
    </row>
    <row r="8" spans="1:14" ht="15.75" customHeight="1" x14ac:dyDescent="0.2">
      <c r="A8" s="34" t="s">
        <v>224</v>
      </c>
      <c r="B8" s="15" t="s">
        <v>375</v>
      </c>
      <c r="C8" s="364">
        <v>262</v>
      </c>
      <c r="D8" s="266">
        <v>195</v>
      </c>
      <c r="E8" s="266">
        <v>0</v>
      </c>
      <c r="F8" s="266">
        <v>0</v>
      </c>
      <c r="G8" s="266">
        <v>1</v>
      </c>
      <c r="H8" s="266">
        <v>25</v>
      </c>
      <c r="I8" s="266">
        <v>30</v>
      </c>
      <c r="J8" s="266">
        <v>0</v>
      </c>
      <c r="K8" s="266">
        <v>6</v>
      </c>
      <c r="L8" s="267">
        <v>0</v>
      </c>
      <c r="M8" s="696"/>
      <c r="N8" s="696"/>
    </row>
    <row r="9" spans="1:14" ht="15.75" customHeight="1" x14ac:dyDescent="0.2">
      <c r="A9" s="34" t="s">
        <v>225</v>
      </c>
      <c r="B9" s="15" t="s">
        <v>38</v>
      </c>
      <c r="C9" s="364">
        <v>27</v>
      </c>
      <c r="D9" s="266">
        <v>15</v>
      </c>
      <c r="E9" s="266">
        <v>0</v>
      </c>
      <c r="F9" s="266">
        <v>0</v>
      </c>
      <c r="G9" s="266">
        <v>0</v>
      </c>
      <c r="H9" s="266">
        <v>5</v>
      </c>
      <c r="I9" s="266">
        <v>4</v>
      </c>
      <c r="J9" s="266">
        <v>0</v>
      </c>
      <c r="K9" s="266">
        <v>2</v>
      </c>
      <c r="L9" s="267">
        <v>0</v>
      </c>
      <c r="M9" s="696"/>
      <c r="N9" s="696"/>
    </row>
    <row r="10" spans="1:14" ht="15.75" customHeight="1" x14ac:dyDescent="0.2">
      <c r="A10" s="34" t="s">
        <v>226</v>
      </c>
      <c r="B10" s="15" t="s">
        <v>39</v>
      </c>
      <c r="C10" s="364">
        <v>95</v>
      </c>
      <c r="D10" s="266">
        <v>83</v>
      </c>
      <c r="E10" s="266">
        <v>0</v>
      </c>
      <c r="F10" s="266">
        <v>0</v>
      </c>
      <c r="G10" s="266">
        <v>0</v>
      </c>
      <c r="H10" s="266">
        <v>6</v>
      </c>
      <c r="I10" s="266">
        <v>5</v>
      </c>
      <c r="J10" s="266">
        <v>0</v>
      </c>
      <c r="K10" s="266">
        <v>2</v>
      </c>
      <c r="L10" s="267">
        <v>0</v>
      </c>
      <c r="M10" s="696"/>
      <c r="N10" s="696"/>
    </row>
    <row r="11" spans="1:14" ht="15.75" customHeight="1" x14ac:dyDescent="0.2">
      <c r="A11" s="34" t="s">
        <v>265</v>
      </c>
      <c r="B11" s="15" t="s">
        <v>386</v>
      </c>
      <c r="C11" s="364">
        <v>214</v>
      </c>
      <c r="D11" s="266">
        <v>158</v>
      </c>
      <c r="E11" s="266">
        <v>0</v>
      </c>
      <c r="F11" s="266">
        <v>0</v>
      </c>
      <c r="G11" s="266">
        <v>1</v>
      </c>
      <c r="H11" s="266">
        <v>45</v>
      </c>
      <c r="I11" s="266">
        <v>5</v>
      </c>
      <c r="J11" s="266">
        <v>0</v>
      </c>
      <c r="K11" s="266">
        <v>3</v>
      </c>
      <c r="L11" s="267">
        <v>0</v>
      </c>
      <c r="M11" s="696"/>
      <c r="N11" s="696"/>
    </row>
    <row r="12" spans="1:14" ht="15.75" customHeight="1" x14ac:dyDescent="0.2">
      <c r="A12" s="34" t="s">
        <v>227</v>
      </c>
      <c r="B12" s="15" t="s">
        <v>1</v>
      </c>
      <c r="C12" s="364">
        <v>44</v>
      </c>
      <c r="D12" s="266">
        <v>37</v>
      </c>
      <c r="E12" s="266">
        <v>0</v>
      </c>
      <c r="F12" s="266">
        <v>0</v>
      </c>
      <c r="G12" s="266">
        <v>0</v>
      </c>
      <c r="H12" s="266">
        <v>1</v>
      </c>
      <c r="I12" s="266">
        <v>2</v>
      </c>
      <c r="J12" s="266">
        <v>0</v>
      </c>
      <c r="K12" s="266">
        <v>3</v>
      </c>
      <c r="L12" s="267">
        <v>0</v>
      </c>
      <c r="M12" s="696"/>
      <c r="N12" s="696"/>
    </row>
    <row r="13" spans="1:14" ht="15.75" customHeight="1" x14ac:dyDescent="0.2">
      <c r="A13" s="34" t="s">
        <v>139</v>
      </c>
      <c r="B13" s="15" t="s">
        <v>0</v>
      </c>
      <c r="C13" s="364">
        <v>11</v>
      </c>
      <c r="D13" s="266">
        <v>0</v>
      </c>
      <c r="E13" s="266">
        <v>0</v>
      </c>
      <c r="F13" s="266">
        <v>11</v>
      </c>
      <c r="G13" s="266">
        <v>0</v>
      </c>
      <c r="H13" s="266">
        <v>0</v>
      </c>
      <c r="I13" s="266">
        <v>0</v>
      </c>
      <c r="J13" s="266">
        <v>0</v>
      </c>
      <c r="K13" s="266">
        <v>0</v>
      </c>
      <c r="L13" s="267">
        <v>0</v>
      </c>
      <c r="M13" s="696"/>
      <c r="N13" s="696"/>
    </row>
    <row r="14" spans="1:14" ht="15.75" customHeight="1" x14ac:dyDescent="0.2">
      <c r="A14" s="34" t="s">
        <v>228</v>
      </c>
      <c r="B14" s="15" t="s">
        <v>148</v>
      </c>
      <c r="C14" s="364">
        <v>144</v>
      </c>
      <c r="D14" s="266">
        <v>109</v>
      </c>
      <c r="E14" s="266">
        <v>3</v>
      </c>
      <c r="F14" s="266">
        <v>10</v>
      </c>
      <c r="G14" s="266">
        <v>0</v>
      </c>
      <c r="H14" s="266">
        <v>15</v>
      </c>
      <c r="I14" s="266">
        <v>3</v>
      </c>
      <c r="J14" s="266">
        <v>0</v>
      </c>
      <c r="K14" s="266">
        <v>3</v>
      </c>
      <c r="L14" s="267">
        <v>0</v>
      </c>
      <c r="M14" s="696"/>
      <c r="N14" s="696"/>
    </row>
    <row r="15" spans="1:14" s="166" customFormat="1" ht="15.75" customHeight="1" x14ac:dyDescent="0.2">
      <c r="A15" s="53" t="s">
        <v>177</v>
      </c>
      <c r="B15" s="27" t="s">
        <v>302</v>
      </c>
      <c r="C15" s="216">
        <f>'2. Drift.  intäkter'!D9</f>
        <v>14839</v>
      </c>
      <c r="D15" s="364">
        <f>SUM(D16:D19)</f>
        <v>13335</v>
      </c>
      <c r="E15" s="364">
        <f t="shared" ref="E15:L15" si="1">SUM(E16:E19)</f>
        <v>70</v>
      </c>
      <c r="F15" s="364">
        <f t="shared" si="1"/>
        <v>133</v>
      </c>
      <c r="G15" s="364">
        <f t="shared" si="1"/>
        <v>24</v>
      </c>
      <c r="H15" s="364">
        <f t="shared" si="1"/>
        <v>249</v>
      </c>
      <c r="I15" s="364">
        <f t="shared" si="1"/>
        <v>657</v>
      </c>
      <c r="J15" s="364">
        <f t="shared" si="1"/>
        <v>6</v>
      </c>
      <c r="K15" s="364">
        <f t="shared" si="1"/>
        <v>118</v>
      </c>
      <c r="L15" s="342">
        <f t="shared" si="1"/>
        <v>234</v>
      </c>
      <c r="M15" s="696"/>
      <c r="N15" s="696"/>
    </row>
    <row r="16" spans="1:14" ht="15.75" customHeight="1" x14ac:dyDescent="0.2">
      <c r="A16" s="34" t="s">
        <v>181</v>
      </c>
      <c r="B16" s="15" t="s">
        <v>104</v>
      </c>
      <c r="C16" s="364">
        <v>4322</v>
      </c>
      <c r="D16" s="266">
        <v>3867</v>
      </c>
      <c r="E16" s="266">
        <v>6</v>
      </c>
      <c r="F16" s="266">
        <v>10</v>
      </c>
      <c r="G16" s="266">
        <v>20</v>
      </c>
      <c r="H16" s="266">
        <v>109</v>
      </c>
      <c r="I16" s="266">
        <v>218</v>
      </c>
      <c r="J16" s="266">
        <v>3</v>
      </c>
      <c r="K16" s="266">
        <v>39</v>
      </c>
      <c r="L16" s="267">
        <v>47</v>
      </c>
      <c r="M16" s="696"/>
      <c r="N16" s="696"/>
    </row>
    <row r="17" spans="1:14" ht="15.75" customHeight="1" x14ac:dyDescent="0.2">
      <c r="A17" s="34" t="s">
        <v>182</v>
      </c>
      <c r="B17" s="15" t="s">
        <v>105</v>
      </c>
      <c r="C17" s="364">
        <v>511</v>
      </c>
      <c r="D17" s="266">
        <v>479</v>
      </c>
      <c r="E17" s="266">
        <v>2</v>
      </c>
      <c r="F17" s="266">
        <v>1</v>
      </c>
      <c r="G17" s="266">
        <v>0</v>
      </c>
      <c r="H17" s="266">
        <v>3</v>
      </c>
      <c r="I17" s="266">
        <v>21</v>
      </c>
      <c r="J17" s="266">
        <v>0</v>
      </c>
      <c r="K17" s="266">
        <v>1</v>
      </c>
      <c r="L17" s="267">
        <v>1</v>
      </c>
      <c r="M17" s="696"/>
      <c r="N17" s="696"/>
    </row>
    <row r="18" spans="1:14" ht="15.75" customHeight="1" x14ac:dyDescent="0.2">
      <c r="A18" s="34" t="s">
        <v>183</v>
      </c>
      <c r="B18" s="15" t="s">
        <v>114</v>
      </c>
      <c r="C18" s="364">
        <v>131</v>
      </c>
      <c r="D18" s="266">
        <v>116</v>
      </c>
      <c r="E18" s="266">
        <v>0</v>
      </c>
      <c r="F18" s="266">
        <v>0</v>
      </c>
      <c r="G18" s="266">
        <v>0</v>
      </c>
      <c r="H18" s="266">
        <v>6</v>
      </c>
      <c r="I18" s="266">
        <v>2</v>
      </c>
      <c r="J18" s="266">
        <v>0</v>
      </c>
      <c r="K18" s="266">
        <v>2</v>
      </c>
      <c r="L18" s="267">
        <v>3</v>
      </c>
      <c r="M18" s="696"/>
      <c r="N18" s="696"/>
    </row>
    <row r="19" spans="1:14" ht="15.75" customHeight="1" x14ac:dyDescent="0.2">
      <c r="A19" s="34" t="s">
        <v>184</v>
      </c>
      <c r="B19" s="15" t="s">
        <v>106</v>
      </c>
      <c r="C19" s="364">
        <v>9868</v>
      </c>
      <c r="D19" s="266">
        <v>8873</v>
      </c>
      <c r="E19" s="266">
        <v>62</v>
      </c>
      <c r="F19" s="266">
        <v>122</v>
      </c>
      <c r="G19" s="266">
        <v>4</v>
      </c>
      <c r="H19" s="266">
        <v>131</v>
      </c>
      <c r="I19" s="266">
        <v>416</v>
      </c>
      <c r="J19" s="266">
        <v>3</v>
      </c>
      <c r="K19" s="266">
        <v>76</v>
      </c>
      <c r="L19" s="267">
        <v>183</v>
      </c>
      <c r="M19" s="696"/>
      <c r="N19" s="696"/>
    </row>
    <row r="20" spans="1:14" s="166" customFormat="1" ht="15.75" customHeight="1" x14ac:dyDescent="0.2">
      <c r="A20" s="53" t="s">
        <v>178</v>
      </c>
      <c r="B20" s="27" t="s">
        <v>303</v>
      </c>
      <c r="C20" s="216">
        <f>'2. Drift.  intäkter'!D11</f>
        <v>2551</v>
      </c>
      <c r="D20" s="364">
        <f>SUM(D21:D24)</f>
        <v>2136</v>
      </c>
      <c r="E20" s="364">
        <f t="shared" ref="E20:L20" si="2">SUM(E21:E24)</f>
        <v>7</v>
      </c>
      <c r="F20" s="364">
        <f t="shared" si="2"/>
        <v>43</v>
      </c>
      <c r="G20" s="364">
        <f t="shared" si="2"/>
        <v>36</v>
      </c>
      <c r="H20" s="364">
        <f t="shared" si="2"/>
        <v>31</v>
      </c>
      <c r="I20" s="364">
        <f t="shared" si="2"/>
        <v>68</v>
      </c>
      <c r="J20" s="364">
        <f t="shared" si="2"/>
        <v>1</v>
      </c>
      <c r="K20" s="364">
        <f t="shared" si="2"/>
        <v>215</v>
      </c>
      <c r="L20" s="342">
        <f t="shared" si="2"/>
        <v>2</v>
      </c>
      <c r="M20" s="696"/>
      <c r="N20" s="696"/>
    </row>
    <row r="21" spans="1:14" ht="15.75" customHeight="1" x14ac:dyDescent="0.2">
      <c r="A21" s="34" t="s">
        <v>185</v>
      </c>
      <c r="B21" s="15" t="s">
        <v>107</v>
      </c>
      <c r="C21" s="364">
        <v>808</v>
      </c>
      <c r="D21" s="266">
        <v>602</v>
      </c>
      <c r="E21" s="266">
        <v>4</v>
      </c>
      <c r="F21" s="266">
        <v>5</v>
      </c>
      <c r="G21" s="266">
        <v>20</v>
      </c>
      <c r="H21" s="266">
        <v>17</v>
      </c>
      <c r="I21" s="266">
        <v>38</v>
      </c>
      <c r="J21" s="266">
        <v>1</v>
      </c>
      <c r="K21" s="266">
        <v>116</v>
      </c>
      <c r="L21" s="267">
        <v>0</v>
      </c>
      <c r="M21" s="696"/>
      <c r="N21" s="696"/>
    </row>
    <row r="22" spans="1:14" ht="15.75" customHeight="1" x14ac:dyDescent="0.2">
      <c r="A22" s="34" t="s">
        <v>186</v>
      </c>
      <c r="B22" s="15" t="s">
        <v>108</v>
      </c>
      <c r="C22" s="364">
        <v>10</v>
      </c>
      <c r="D22" s="266">
        <v>8</v>
      </c>
      <c r="E22" s="266">
        <v>0</v>
      </c>
      <c r="F22" s="266">
        <v>2</v>
      </c>
      <c r="G22" s="266">
        <v>0</v>
      </c>
      <c r="H22" s="266">
        <v>0</v>
      </c>
      <c r="I22" s="266">
        <v>0</v>
      </c>
      <c r="J22" s="266">
        <v>0</v>
      </c>
      <c r="K22" s="266">
        <v>0</v>
      </c>
      <c r="L22" s="267">
        <v>0</v>
      </c>
      <c r="M22" s="696"/>
      <c r="N22" s="696"/>
    </row>
    <row r="23" spans="1:14" ht="15.75" customHeight="1" x14ac:dyDescent="0.2">
      <c r="A23" s="34" t="s">
        <v>187</v>
      </c>
      <c r="B23" s="15" t="s">
        <v>115</v>
      </c>
      <c r="C23" s="364">
        <v>2</v>
      </c>
      <c r="D23" s="266">
        <v>2</v>
      </c>
      <c r="E23" s="266">
        <v>0</v>
      </c>
      <c r="F23" s="266">
        <v>0</v>
      </c>
      <c r="G23" s="266">
        <v>0</v>
      </c>
      <c r="H23" s="266">
        <v>0</v>
      </c>
      <c r="I23" s="266">
        <v>0</v>
      </c>
      <c r="J23" s="266">
        <v>0</v>
      </c>
      <c r="K23" s="266">
        <v>0</v>
      </c>
      <c r="L23" s="267">
        <v>0</v>
      </c>
      <c r="M23" s="696"/>
      <c r="N23" s="696"/>
    </row>
    <row r="24" spans="1:14" ht="15.75" customHeight="1" x14ac:dyDescent="0.2">
      <c r="A24" s="34" t="s">
        <v>188</v>
      </c>
      <c r="B24" s="15" t="s">
        <v>109</v>
      </c>
      <c r="C24" s="364">
        <v>1724</v>
      </c>
      <c r="D24" s="266">
        <v>1524</v>
      </c>
      <c r="E24" s="266">
        <v>3</v>
      </c>
      <c r="F24" s="266">
        <v>36</v>
      </c>
      <c r="G24" s="266">
        <v>16</v>
      </c>
      <c r="H24" s="266">
        <v>14</v>
      </c>
      <c r="I24" s="266">
        <v>30</v>
      </c>
      <c r="J24" s="266">
        <v>0</v>
      </c>
      <c r="K24" s="266">
        <v>99</v>
      </c>
      <c r="L24" s="267">
        <v>2</v>
      </c>
      <c r="M24" s="696"/>
      <c r="N24" s="696"/>
    </row>
    <row r="25" spans="1:14" s="166" customFormat="1" ht="15.75" customHeight="1" x14ac:dyDescent="0.2">
      <c r="A25" s="53" t="s">
        <v>179</v>
      </c>
      <c r="B25" s="27" t="s">
        <v>334</v>
      </c>
      <c r="C25" s="216">
        <f>'2. Drift.  intäkter'!D13</f>
        <v>1091</v>
      </c>
      <c r="D25" s="364">
        <f>SUM(D26,D27,D28,D29)</f>
        <v>18</v>
      </c>
      <c r="E25" s="364">
        <f t="shared" ref="E25:L25" si="3">SUM(E26,E27,E28,E29)</f>
        <v>0</v>
      </c>
      <c r="F25" s="364">
        <f t="shared" si="3"/>
        <v>0</v>
      </c>
      <c r="G25" s="364">
        <f t="shared" si="3"/>
        <v>0</v>
      </c>
      <c r="H25" s="364">
        <f t="shared" si="3"/>
        <v>3</v>
      </c>
      <c r="I25" s="364">
        <f t="shared" si="3"/>
        <v>1058</v>
      </c>
      <c r="J25" s="364">
        <f t="shared" si="3"/>
        <v>3</v>
      </c>
      <c r="K25" s="364">
        <f t="shared" si="3"/>
        <v>0</v>
      </c>
      <c r="L25" s="342">
        <f t="shared" si="3"/>
        <v>0</v>
      </c>
      <c r="M25" s="696"/>
      <c r="N25" s="696"/>
    </row>
    <row r="26" spans="1:14" ht="15.75" customHeight="1" x14ac:dyDescent="0.2">
      <c r="A26" s="34" t="s">
        <v>189</v>
      </c>
      <c r="B26" s="15" t="s">
        <v>5</v>
      </c>
      <c r="C26" s="364">
        <v>671</v>
      </c>
      <c r="D26" s="266">
        <v>0</v>
      </c>
      <c r="E26" s="266">
        <v>0</v>
      </c>
      <c r="F26" s="266">
        <v>0</v>
      </c>
      <c r="G26" s="266">
        <v>0</v>
      </c>
      <c r="H26" s="266">
        <v>1</v>
      </c>
      <c r="I26" s="266">
        <v>665</v>
      </c>
      <c r="J26" s="266">
        <v>3</v>
      </c>
      <c r="K26" s="266">
        <v>0</v>
      </c>
      <c r="L26" s="267">
        <v>0</v>
      </c>
      <c r="M26" s="696"/>
      <c r="N26" s="696"/>
    </row>
    <row r="27" spans="1:14" ht="15.75" customHeight="1" x14ac:dyDescent="0.2">
      <c r="A27" s="34" t="s">
        <v>190</v>
      </c>
      <c r="B27" s="15" t="s">
        <v>467</v>
      </c>
      <c r="C27" s="364">
        <v>38</v>
      </c>
      <c r="D27" s="266">
        <v>1</v>
      </c>
      <c r="E27" s="266">
        <v>0</v>
      </c>
      <c r="F27" s="266">
        <v>0</v>
      </c>
      <c r="G27" s="266">
        <v>0</v>
      </c>
      <c r="H27" s="266">
        <v>0</v>
      </c>
      <c r="I27" s="266">
        <v>36</v>
      </c>
      <c r="J27" s="266">
        <v>0</v>
      </c>
      <c r="K27" s="266">
        <v>0</v>
      </c>
      <c r="L27" s="267">
        <v>0</v>
      </c>
      <c r="M27" s="696"/>
      <c r="N27" s="696"/>
    </row>
    <row r="28" spans="1:14" ht="15.75" customHeight="1" x14ac:dyDescent="0.2">
      <c r="A28" s="34" t="s">
        <v>191</v>
      </c>
      <c r="B28" s="15" t="s">
        <v>465</v>
      </c>
      <c r="C28" s="364">
        <v>169</v>
      </c>
      <c r="D28" s="266">
        <v>3</v>
      </c>
      <c r="E28" s="266">
        <v>0</v>
      </c>
      <c r="F28" s="266">
        <v>0</v>
      </c>
      <c r="G28" s="266">
        <v>0</v>
      </c>
      <c r="H28" s="266">
        <v>0</v>
      </c>
      <c r="I28" s="266">
        <v>166</v>
      </c>
      <c r="J28" s="266">
        <v>0</v>
      </c>
      <c r="K28" s="266">
        <v>0</v>
      </c>
      <c r="L28" s="267">
        <v>0</v>
      </c>
      <c r="M28" s="696"/>
      <c r="N28" s="696"/>
    </row>
    <row r="29" spans="1:14" ht="15.75" customHeight="1" x14ac:dyDescent="0.2">
      <c r="A29" s="34" t="s">
        <v>192</v>
      </c>
      <c r="B29" s="22" t="s">
        <v>34</v>
      </c>
      <c r="C29" s="364">
        <v>209</v>
      </c>
      <c r="D29" s="266">
        <v>14</v>
      </c>
      <c r="E29" s="266">
        <v>0</v>
      </c>
      <c r="F29" s="266">
        <v>0</v>
      </c>
      <c r="G29" s="266">
        <v>0</v>
      </c>
      <c r="H29" s="266">
        <v>2</v>
      </c>
      <c r="I29" s="266">
        <v>191</v>
      </c>
      <c r="J29" s="266">
        <v>0</v>
      </c>
      <c r="K29" s="266">
        <v>0</v>
      </c>
      <c r="L29" s="267">
        <v>0</v>
      </c>
      <c r="M29" s="696"/>
      <c r="N29" s="696"/>
    </row>
    <row r="30" spans="1:14" s="166" customFormat="1" ht="15.75" customHeight="1" x14ac:dyDescent="0.2">
      <c r="A30" s="53" t="s">
        <v>180</v>
      </c>
      <c r="B30" s="14" t="s">
        <v>305</v>
      </c>
      <c r="C30" s="216">
        <f>'2. Drift.  intäkter'!D14</f>
        <v>624</v>
      </c>
      <c r="D30" s="364">
        <f>SUM(D31:D37)</f>
        <v>291</v>
      </c>
      <c r="E30" s="364">
        <f>SUM(E31:E37)</f>
        <v>0</v>
      </c>
      <c r="F30" s="364">
        <f t="shared" ref="F30:L30" si="4">SUM(F31:F37)</f>
        <v>245</v>
      </c>
      <c r="G30" s="364">
        <f t="shared" si="4"/>
        <v>1</v>
      </c>
      <c r="H30" s="364">
        <f t="shared" si="4"/>
        <v>13</v>
      </c>
      <c r="I30" s="364">
        <f t="shared" si="4"/>
        <v>53</v>
      </c>
      <c r="J30" s="364">
        <f t="shared" si="4"/>
        <v>1</v>
      </c>
      <c r="K30" s="364">
        <f t="shared" si="4"/>
        <v>20</v>
      </c>
      <c r="L30" s="342">
        <f t="shared" si="4"/>
        <v>1</v>
      </c>
      <c r="M30" s="696"/>
      <c r="N30" s="696"/>
    </row>
    <row r="31" spans="1:14" ht="15.75" customHeight="1" x14ac:dyDescent="0.2">
      <c r="A31" s="34" t="s">
        <v>193</v>
      </c>
      <c r="B31" s="15" t="s">
        <v>6</v>
      </c>
      <c r="C31" s="364">
        <v>193</v>
      </c>
      <c r="D31" s="269">
        <v>162</v>
      </c>
      <c r="E31" s="269">
        <v>0</v>
      </c>
      <c r="F31" s="269">
        <v>0</v>
      </c>
      <c r="G31" s="269">
        <v>0</v>
      </c>
      <c r="H31" s="269">
        <v>4</v>
      </c>
      <c r="I31" s="269">
        <v>24</v>
      </c>
      <c r="J31" s="269">
        <v>0</v>
      </c>
      <c r="K31" s="269">
        <v>3</v>
      </c>
      <c r="L31" s="267">
        <v>1</v>
      </c>
      <c r="M31" s="696"/>
      <c r="N31" s="696"/>
    </row>
    <row r="32" spans="1:14" ht="15.75" customHeight="1" x14ac:dyDescent="0.2">
      <c r="A32" s="34" t="s">
        <v>194</v>
      </c>
      <c r="B32" s="15" t="s">
        <v>116</v>
      </c>
      <c r="C32" s="364">
        <v>165</v>
      </c>
      <c r="D32" s="269">
        <v>0</v>
      </c>
      <c r="E32" s="269">
        <v>0</v>
      </c>
      <c r="F32" s="269">
        <v>148</v>
      </c>
      <c r="G32" s="269">
        <v>1</v>
      </c>
      <c r="H32" s="269">
        <v>3</v>
      </c>
      <c r="I32" s="269">
        <v>1</v>
      </c>
      <c r="J32" s="269">
        <v>0</v>
      </c>
      <c r="K32" s="269">
        <v>12</v>
      </c>
      <c r="L32" s="267">
        <v>0</v>
      </c>
      <c r="M32" s="696"/>
      <c r="N32" s="696"/>
    </row>
    <row r="33" spans="1:14" ht="15.75" customHeight="1" x14ac:dyDescent="0.2">
      <c r="A33" s="34" t="s">
        <v>195</v>
      </c>
      <c r="B33" s="15" t="s">
        <v>389</v>
      </c>
      <c r="C33" s="364">
        <v>98</v>
      </c>
      <c r="D33" s="269">
        <v>19</v>
      </c>
      <c r="E33" s="269">
        <v>0</v>
      </c>
      <c r="F33" s="269">
        <v>74</v>
      </c>
      <c r="G33" s="269">
        <v>0</v>
      </c>
      <c r="H33" s="269">
        <v>3</v>
      </c>
      <c r="I33" s="269">
        <v>2</v>
      </c>
      <c r="J33" s="269">
        <v>1</v>
      </c>
      <c r="K33" s="269">
        <v>0</v>
      </c>
      <c r="L33" s="267">
        <v>0</v>
      </c>
      <c r="M33" s="696"/>
      <c r="N33" s="696"/>
    </row>
    <row r="34" spans="1:14" ht="15.75" customHeight="1" x14ac:dyDescent="0.2">
      <c r="A34" s="34" t="s">
        <v>196</v>
      </c>
      <c r="B34" s="15" t="s">
        <v>7</v>
      </c>
      <c r="C34" s="364">
        <v>32</v>
      </c>
      <c r="D34" s="269">
        <v>5</v>
      </c>
      <c r="E34" s="269">
        <v>0</v>
      </c>
      <c r="F34" s="269">
        <v>23</v>
      </c>
      <c r="G34" s="269">
        <v>0</v>
      </c>
      <c r="H34" s="269">
        <v>2</v>
      </c>
      <c r="I34" s="269">
        <v>0</v>
      </c>
      <c r="J34" s="269">
        <v>0</v>
      </c>
      <c r="K34" s="269">
        <v>4</v>
      </c>
      <c r="L34" s="267">
        <v>0</v>
      </c>
      <c r="M34" s="696"/>
      <c r="N34" s="696"/>
    </row>
    <row r="35" spans="1:14" ht="15.75" customHeight="1" x14ac:dyDescent="0.2">
      <c r="A35" s="34" t="s">
        <v>197</v>
      </c>
      <c r="B35" s="15" t="s">
        <v>110</v>
      </c>
      <c r="C35" s="364">
        <v>5</v>
      </c>
      <c r="D35" s="269">
        <v>5</v>
      </c>
      <c r="E35" s="269">
        <v>0</v>
      </c>
      <c r="F35" s="269">
        <v>0</v>
      </c>
      <c r="G35" s="269">
        <v>0</v>
      </c>
      <c r="H35" s="269">
        <v>0</v>
      </c>
      <c r="I35" s="269">
        <v>0</v>
      </c>
      <c r="J35" s="269">
        <v>0</v>
      </c>
      <c r="K35" s="269">
        <v>0</v>
      </c>
      <c r="L35" s="267">
        <v>0</v>
      </c>
      <c r="M35" s="696"/>
      <c r="N35" s="696"/>
    </row>
    <row r="36" spans="1:14" ht="15.75" customHeight="1" x14ac:dyDescent="0.2">
      <c r="A36" s="34" t="s">
        <v>198</v>
      </c>
      <c r="B36" s="15" t="s">
        <v>155</v>
      </c>
      <c r="C36" s="364">
        <v>110</v>
      </c>
      <c r="D36" s="269">
        <v>93</v>
      </c>
      <c r="E36" s="269">
        <v>0</v>
      </c>
      <c r="F36" s="269">
        <v>0</v>
      </c>
      <c r="G36" s="269">
        <v>0</v>
      </c>
      <c r="H36" s="269">
        <v>1</v>
      </c>
      <c r="I36" s="269">
        <v>15</v>
      </c>
      <c r="J36" s="269">
        <v>0</v>
      </c>
      <c r="K36" s="269">
        <v>0</v>
      </c>
      <c r="L36" s="267">
        <v>0</v>
      </c>
      <c r="M36" s="696"/>
      <c r="N36" s="696"/>
    </row>
    <row r="37" spans="1:14" ht="15.75" customHeight="1" x14ac:dyDescent="0.2">
      <c r="A37" s="34" t="s">
        <v>199</v>
      </c>
      <c r="B37" s="15" t="s">
        <v>153</v>
      </c>
      <c r="C37" s="364">
        <v>19</v>
      </c>
      <c r="D37" s="269">
        <v>7</v>
      </c>
      <c r="E37" s="269">
        <v>0</v>
      </c>
      <c r="F37" s="269">
        <v>0</v>
      </c>
      <c r="G37" s="269">
        <v>0</v>
      </c>
      <c r="H37" s="269">
        <v>0</v>
      </c>
      <c r="I37" s="269">
        <v>11</v>
      </c>
      <c r="J37" s="269">
        <v>0</v>
      </c>
      <c r="K37" s="269">
        <v>1</v>
      </c>
      <c r="L37" s="267">
        <v>0</v>
      </c>
      <c r="M37" s="696"/>
      <c r="N37" s="696"/>
    </row>
    <row r="38" spans="1:14" s="166" customFormat="1" ht="15.75" customHeight="1" x14ac:dyDescent="0.2">
      <c r="A38" s="224" t="s">
        <v>201</v>
      </c>
      <c r="B38" s="394" t="s">
        <v>393</v>
      </c>
      <c r="C38" s="364">
        <v>0</v>
      </c>
      <c r="D38" s="270">
        <v>0</v>
      </c>
      <c r="E38" s="270">
        <v>0</v>
      </c>
      <c r="F38" s="270">
        <v>0</v>
      </c>
      <c r="G38" s="270">
        <v>0</v>
      </c>
      <c r="H38" s="270">
        <v>0</v>
      </c>
      <c r="I38" s="270">
        <v>0</v>
      </c>
      <c r="J38" s="270">
        <v>0</v>
      </c>
      <c r="K38" s="270">
        <v>0</v>
      </c>
      <c r="L38" s="271">
        <v>0</v>
      </c>
      <c r="M38" s="696"/>
      <c r="N38" s="696"/>
    </row>
    <row r="39" spans="1:14" s="166" customFormat="1" ht="15.75" customHeight="1" x14ac:dyDescent="0.2">
      <c r="A39" s="72" t="s">
        <v>70</v>
      </c>
      <c r="B39" s="14" t="s">
        <v>33</v>
      </c>
      <c r="C39" s="364">
        <v>743</v>
      </c>
      <c r="D39" s="270">
        <v>3</v>
      </c>
      <c r="E39" s="270">
        <v>0</v>
      </c>
      <c r="F39" s="270">
        <v>621</v>
      </c>
      <c r="G39" s="270">
        <v>26</v>
      </c>
      <c r="H39" s="270">
        <v>18</v>
      </c>
      <c r="I39" s="270">
        <v>46</v>
      </c>
      <c r="J39" s="270">
        <v>6</v>
      </c>
      <c r="K39" s="270">
        <v>20</v>
      </c>
      <c r="L39" s="271">
        <v>0</v>
      </c>
      <c r="M39" s="696"/>
      <c r="N39" s="696"/>
    </row>
    <row r="40" spans="1:14" s="166" customFormat="1" ht="15.75" customHeight="1" x14ac:dyDescent="0.2">
      <c r="A40" s="319" t="s">
        <v>149</v>
      </c>
      <c r="B40" s="27" t="s">
        <v>11</v>
      </c>
      <c r="C40" s="364">
        <v>73</v>
      </c>
      <c r="D40" s="270">
        <v>0</v>
      </c>
      <c r="E40" s="270">
        <v>0</v>
      </c>
      <c r="F40" s="270">
        <v>15</v>
      </c>
      <c r="G40" s="270">
        <v>0</v>
      </c>
      <c r="H40" s="270">
        <v>9</v>
      </c>
      <c r="I40" s="270">
        <v>15</v>
      </c>
      <c r="J40" s="270">
        <v>16</v>
      </c>
      <c r="K40" s="270">
        <v>17</v>
      </c>
      <c r="L40" s="271">
        <v>1</v>
      </c>
      <c r="M40" s="696"/>
      <c r="N40" s="696"/>
    </row>
    <row r="41" spans="1:14" s="166" customFormat="1" ht="15.75" customHeight="1" x14ac:dyDescent="0.2">
      <c r="A41" s="319" t="s">
        <v>150</v>
      </c>
      <c r="B41" s="27" t="s">
        <v>13</v>
      </c>
      <c r="C41" s="364">
        <v>1686</v>
      </c>
      <c r="D41" s="270">
        <v>22</v>
      </c>
      <c r="E41" s="270">
        <v>29</v>
      </c>
      <c r="F41" s="270">
        <v>1574</v>
      </c>
      <c r="G41" s="270">
        <v>16</v>
      </c>
      <c r="H41" s="270">
        <v>36</v>
      </c>
      <c r="I41" s="270">
        <v>2</v>
      </c>
      <c r="J41" s="270">
        <v>0</v>
      </c>
      <c r="K41" s="270">
        <v>6</v>
      </c>
      <c r="L41" s="271">
        <v>0</v>
      </c>
      <c r="M41" s="696"/>
      <c r="N41" s="696"/>
    </row>
    <row r="42" spans="1:14" s="166" customFormat="1" ht="15.75" customHeight="1" x14ac:dyDescent="0.2">
      <c r="A42" s="319" t="s">
        <v>151</v>
      </c>
      <c r="B42" s="27" t="s">
        <v>16</v>
      </c>
      <c r="C42" s="364">
        <v>3</v>
      </c>
      <c r="D42" s="270">
        <v>0</v>
      </c>
      <c r="E42" s="270">
        <v>0</v>
      </c>
      <c r="F42" s="270">
        <v>2</v>
      </c>
      <c r="G42" s="270">
        <v>0</v>
      </c>
      <c r="H42" s="270">
        <v>0</v>
      </c>
      <c r="I42" s="270">
        <v>0</v>
      </c>
      <c r="J42" s="270">
        <v>0</v>
      </c>
      <c r="K42" s="270">
        <v>0</v>
      </c>
      <c r="L42" s="271">
        <v>0</v>
      </c>
      <c r="M42" s="696"/>
      <c r="N42" s="696"/>
    </row>
    <row r="43" spans="1:14" s="166" customFormat="1" ht="15.75" customHeight="1" x14ac:dyDescent="0.2">
      <c r="A43" s="319" t="s">
        <v>216</v>
      </c>
      <c r="B43" s="395" t="s">
        <v>394</v>
      </c>
      <c r="C43" s="364">
        <v>0</v>
      </c>
      <c r="D43" s="270">
        <v>0</v>
      </c>
      <c r="E43" s="270">
        <v>0</v>
      </c>
      <c r="F43" s="270">
        <v>0</v>
      </c>
      <c r="G43" s="270">
        <v>0</v>
      </c>
      <c r="H43" s="270">
        <v>0</v>
      </c>
      <c r="I43" s="270">
        <v>0</v>
      </c>
      <c r="J43" s="270">
        <v>0</v>
      </c>
      <c r="K43" s="270">
        <v>0</v>
      </c>
      <c r="L43" s="271">
        <v>0</v>
      </c>
      <c r="M43" s="696"/>
      <c r="N43" s="696"/>
    </row>
    <row r="44" spans="1:14" s="166" customFormat="1" ht="15.75" customHeight="1" x14ac:dyDescent="0.2">
      <c r="A44" s="52" t="s">
        <v>168</v>
      </c>
      <c r="B44" s="14" t="s">
        <v>281</v>
      </c>
      <c r="C44" s="364">
        <v>585</v>
      </c>
      <c r="D44" s="409">
        <v>439</v>
      </c>
      <c r="E44" s="409">
        <v>5</v>
      </c>
      <c r="F44" s="409">
        <v>50</v>
      </c>
      <c r="G44" s="409">
        <v>0</v>
      </c>
      <c r="H44" s="409">
        <v>9</v>
      </c>
      <c r="I44" s="409">
        <v>59</v>
      </c>
      <c r="J44" s="409">
        <v>1</v>
      </c>
      <c r="K44" s="409">
        <v>13</v>
      </c>
      <c r="L44" s="410">
        <v>6</v>
      </c>
      <c r="M44" s="696"/>
      <c r="N44" s="696"/>
    </row>
    <row r="45" spans="1:14" s="166" customFormat="1" ht="15.75" customHeight="1" x14ac:dyDescent="0.2">
      <c r="A45" s="52" t="s">
        <v>282</v>
      </c>
      <c r="B45" s="8" t="s">
        <v>274</v>
      </c>
      <c r="C45" s="364">
        <v>0</v>
      </c>
      <c r="D45" s="272">
        <v>0</v>
      </c>
      <c r="E45" s="272">
        <v>0</v>
      </c>
      <c r="F45" s="272">
        <v>0</v>
      </c>
      <c r="G45" s="272">
        <v>0</v>
      </c>
      <c r="H45" s="272">
        <v>0</v>
      </c>
      <c r="I45" s="272">
        <v>0</v>
      </c>
      <c r="J45" s="272">
        <v>0</v>
      </c>
      <c r="K45" s="272">
        <v>0</v>
      </c>
      <c r="L45" s="273">
        <v>0</v>
      </c>
      <c r="M45" s="696"/>
      <c r="N45" s="696"/>
    </row>
    <row r="46" spans="1:14" s="166" customFormat="1" ht="15.75" customHeight="1" x14ac:dyDescent="0.2">
      <c r="A46" s="52" t="s">
        <v>118</v>
      </c>
      <c r="B46" s="8" t="s">
        <v>140</v>
      </c>
      <c r="C46" s="217">
        <f>'2. Drift.  intäkter'!D36</f>
        <v>24159</v>
      </c>
      <c r="D46" s="380">
        <f>SUM(D6,D15,D20,D25,D30,D38:D45)</f>
        <v>17836</v>
      </c>
      <c r="E46" s="380">
        <f t="shared" ref="E46:L46" si="5">SUM(E6,E15,E20,E25,E30,E38:E45)</f>
        <v>114</v>
      </c>
      <c r="F46" s="380">
        <f t="shared" si="5"/>
        <v>2704</v>
      </c>
      <c r="G46" s="380">
        <f t="shared" si="5"/>
        <v>107</v>
      </c>
      <c r="H46" s="380">
        <f t="shared" si="5"/>
        <v>535</v>
      </c>
      <c r="I46" s="380">
        <f t="shared" si="5"/>
        <v>2073</v>
      </c>
      <c r="J46" s="380">
        <f t="shared" si="5"/>
        <v>34</v>
      </c>
      <c r="K46" s="380">
        <f t="shared" si="5"/>
        <v>458</v>
      </c>
      <c r="L46" s="381">
        <f t="shared" si="5"/>
        <v>245</v>
      </c>
      <c r="M46" s="696"/>
      <c r="N46" s="696"/>
    </row>
    <row r="47" spans="1:14" s="185" customFormat="1" ht="15.75" customHeight="1" x14ac:dyDescent="0.2">
      <c r="A47" s="696"/>
      <c r="B47" s="696"/>
      <c r="C47" s="696"/>
      <c r="D47" s="696"/>
      <c r="E47" s="696"/>
      <c r="F47" s="696"/>
      <c r="G47" s="696"/>
      <c r="H47" s="696"/>
      <c r="I47" s="696"/>
      <c r="J47" s="696"/>
      <c r="K47" s="696"/>
      <c r="L47" s="696"/>
      <c r="M47" s="189"/>
      <c r="N47" s="247"/>
    </row>
    <row r="48" spans="1:14" s="185" customFormat="1" ht="15.75" hidden="1" customHeight="1" x14ac:dyDescent="0.2">
      <c r="A48" s="696"/>
      <c r="B48" s="696"/>
      <c r="C48" s="696"/>
      <c r="D48" s="696"/>
      <c r="E48" s="696"/>
      <c r="F48" s="696"/>
      <c r="G48" s="696"/>
      <c r="H48" s="696"/>
      <c r="I48" s="696"/>
      <c r="J48" s="696"/>
      <c r="K48" s="696"/>
      <c r="L48" s="696"/>
      <c r="M48" s="189"/>
      <c r="N48" s="247"/>
    </row>
    <row r="49" spans="1:14" s="185" customFormat="1" ht="15.75" hidden="1" customHeight="1" x14ac:dyDescent="0.2">
      <c r="A49" s="696"/>
      <c r="B49" s="696"/>
      <c r="C49" s="696"/>
      <c r="D49" s="696"/>
      <c r="E49" s="696"/>
      <c r="F49" s="696"/>
      <c r="G49" s="696"/>
      <c r="H49" s="696"/>
      <c r="I49" s="696"/>
      <c r="J49" s="696"/>
      <c r="K49" s="696"/>
      <c r="L49" s="696"/>
      <c r="M49" s="247"/>
      <c r="N49" s="247"/>
    </row>
    <row r="50" spans="1:14" s="185" customFormat="1" ht="13.5" hidden="1" customHeight="1" x14ac:dyDescent="0.2">
      <c r="A50" s="696"/>
      <c r="B50" s="696"/>
      <c r="C50" s="696"/>
      <c r="D50" s="696"/>
      <c r="E50" s="696"/>
      <c r="F50" s="696"/>
      <c r="G50" s="696"/>
      <c r="H50" s="696"/>
      <c r="I50" s="696"/>
      <c r="J50" s="696"/>
      <c r="K50" s="696"/>
      <c r="L50" s="696"/>
      <c r="M50" s="189"/>
    </row>
    <row r="51" spans="1:14" s="185" customFormat="1" ht="13.5" hidden="1" customHeight="1" x14ac:dyDescent="0.2">
      <c r="A51" s="696"/>
      <c r="B51" s="696"/>
      <c r="C51" s="696"/>
      <c r="D51" s="696"/>
      <c r="E51" s="696"/>
      <c r="F51" s="696"/>
      <c r="G51" s="696"/>
      <c r="H51" s="696"/>
      <c r="I51" s="696"/>
      <c r="J51" s="696"/>
      <c r="K51" s="696"/>
      <c r="L51" s="696"/>
      <c r="M51" s="189"/>
    </row>
    <row r="52" spans="1:14" s="185" customFormat="1" ht="13.5" hidden="1" customHeight="1" x14ac:dyDescent="0.2">
      <c r="A52" s="696"/>
      <c r="B52" s="696"/>
      <c r="C52" s="696"/>
      <c r="D52" s="696"/>
      <c r="E52" s="696"/>
      <c r="F52" s="696"/>
      <c r="G52" s="696"/>
      <c r="H52" s="696"/>
      <c r="I52" s="696"/>
      <c r="J52" s="696"/>
      <c r="K52" s="696"/>
      <c r="L52" s="696"/>
      <c r="M52" s="189"/>
    </row>
    <row r="53" spans="1:14" s="185" customFormat="1" ht="13.5" hidden="1" customHeight="1" x14ac:dyDescent="0.2">
      <c r="A53" s="696"/>
      <c r="B53" s="696"/>
      <c r="C53" s="696"/>
      <c r="D53" s="696"/>
      <c r="E53" s="696"/>
      <c r="F53" s="696"/>
      <c r="G53" s="696"/>
      <c r="H53" s="696"/>
      <c r="I53" s="696"/>
      <c r="J53" s="696"/>
      <c r="K53" s="696"/>
      <c r="L53" s="696"/>
      <c r="M53" s="189"/>
    </row>
    <row r="54" spans="1:14" s="185" customFormat="1" ht="13.5" hidden="1" customHeight="1" x14ac:dyDescent="0.2">
      <c r="A54" s="696"/>
      <c r="B54" s="696"/>
      <c r="C54" s="696"/>
      <c r="D54" s="696"/>
      <c r="E54" s="696"/>
      <c r="F54" s="696"/>
      <c r="G54" s="696"/>
      <c r="H54" s="696"/>
      <c r="I54" s="696"/>
      <c r="J54" s="696"/>
      <c r="K54" s="696"/>
      <c r="L54" s="696"/>
      <c r="M54" s="189"/>
    </row>
    <row r="55" spans="1:14" s="185" customFormat="1" ht="13.5" hidden="1" customHeight="1" x14ac:dyDescent="0.2">
      <c r="A55" s="696"/>
      <c r="B55" s="696"/>
      <c r="C55" s="696"/>
      <c r="D55" s="696"/>
      <c r="E55" s="696"/>
      <c r="F55" s="696"/>
      <c r="G55" s="696"/>
      <c r="H55" s="696"/>
      <c r="I55" s="696"/>
      <c r="J55" s="696"/>
      <c r="K55" s="696"/>
      <c r="L55" s="696"/>
      <c r="M55" s="189"/>
    </row>
    <row r="56" spans="1:14" s="185" customFormat="1" ht="13.5" hidden="1" customHeight="1" x14ac:dyDescent="0.2">
      <c r="A56" s="696"/>
      <c r="B56" s="696"/>
      <c r="C56" s="696"/>
      <c r="D56" s="696"/>
      <c r="E56" s="696"/>
      <c r="F56" s="696"/>
      <c r="G56" s="696"/>
      <c r="H56" s="696"/>
      <c r="I56" s="696"/>
      <c r="J56" s="696"/>
      <c r="K56" s="696"/>
      <c r="L56" s="696"/>
      <c r="M56" s="189"/>
    </row>
    <row r="57" spans="1:14" s="185" customFormat="1" ht="13.5" hidden="1" customHeight="1" x14ac:dyDescent="0.2">
      <c r="A57" s="696"/>
      <c r="B57" s="696"/>
      <c r="C57" s="696"/>
      <c r="D57" s="696"/>
      <c r="E57" s="696"/>
      <c r="F57" s="696"/>
      <c r="G57" s="696"/>
      <c r="H57" s="696"/>
      <c r="I57" s="696"/>
      <c r="J57" s="696"/>
      <c r="K57" s="696"/>
      <c r="L57" s="696"/>
      <c r="M57" s="189"/>
    </row>
    <row r="58" spans="1:14" s="185" customFormat="1" ht="13.5" hidden="1" customHeight="1" x14ac:dyDescent="0.2">
      <c r="A58" s="696"/>
      <c r="B58" s="696"/>
      <c r="C58" s="696"/>
      <c r="D58" s="696"/>
      <c r="E58" s="696"/>
      <c r="F58" s="696"/>
      <c r="G58" s="696"/>
      <c r="H58" s="696"/>
      <c r="I58" s="696"/>
      <c r="J58" s="696"/>
      <c r="K58" s="696"/>
      <c r="L58" s="696"/>
      <c r="M58" s="189"/>
    </row>
    <row r="59" spans="1:14" s="185" customFormat="1" ht="13.5" hidden="1" customHeight="1" x14ac:dyDescent="0.2">
      <c r="B59" s="190"/>
      <c r="C59" s="191"/>
      <c r="D59" s="191"/>
      <c r="E59" s="191"/>
      <c r="F59" s="191"/>
      <c r="G59" s="191"/>
      <c r="H59" s="191"/>
      <c r="I59" s="191"/>
      <c r="J59" s="191"/>
      <c r="K59" s="191"/>
      <c r="L59" s="191"/>
      <c r="M59" s="189"/>
    </row>
    <row r="60" spans="1:14" hidden="1" x14ac:dyDescent="0.2">
      <c r="A60" s="77"/>
      <c r="B60" s="77"/>
      <c r="C60" s="77"/>
      <c r="D60" s="77"/>
      <c r="E60" s="77"/>
      <c r="F60" s="77"/>
    </row>
  </sheetData>
  <phoneticPr fontId="0" type="noConversion"/>
  <conditionalFormatting sqref="D7:L14 D16:L19 D21:L24 D26:L29 D31:L45">
    <cfRule type="cellIs" dxfId="4" priority="21" stopIfTrue="1" operator="lessThan">
      <formula>-1</formula>
    </cfRule>
  </conditionalFormatting>
  <dataValidations count="1">
    <dataValidation type="decimal" allowBlank="1" showErrorMessage="1" error="Endast tal får anges!" sqref="C7:C12 C14 D6:L46 C26:C29 C21:C23 C16:C18 C31:C37" xr:uid="{00000000-0002-0000-0800-000000000000}">
      <formula1>-99999</formula1>
      <formula2>999999</formula2>
    </dataValidation>
  </dataValidations>
  <pageMargins left="0.23622047244094491" right="0.23622047244094491" top="0.74803149606299213" bottom="0.51181102362204722" header="0.35433070866141736" footer="0.51181102362204722"/>
  <pageSetup paperSize="9" scale="53" orientation="landscape" r:id="rId1"/>
  <headerFooter alignWithMargins="0">
    <oddHeader>&amp;L&amp;9Statistiska centralbyrån
Offentlig ekonomi
701 89 Örebro&amp;R&amp;9&amp;D</oddHeader>
    <oddFooter>&amp;R&amp;P</oddFooter>
  </headerFooter>
  <rowBreaks count="1" manualBreakCount="1">
    <brk id="58" max="13" man="1"/>
  </rowBreaks>
  <colBreaks count="1" manualBreakCount="1">
    <brk id="13" max="9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dimension ref="A1:S59"/>
  <sheetViews>
    <sheetView zoomScaleNormal="100" workbookViewId="0">
      <selection activeCell="C46" sqref="C46"/>
    </sheetView>
  </sheetViews>
  <sheetFormatPr defaultColWidth="0" defaultRowHeight="12.75" zeroHeight="1" x14ac:dyDescent="0.2"/>
  <cols>
    <col min="1" max="1" width="10.7109375" style="90" customWidth="1"/>
    <col min="2" max="2" width="49.7109375" style="90" customWidth="1"/>
    <col min="3" max="12" width="12.7109375" style="90" customWidth="1"/>
    <col min="13" max="13" width="2.7109375" style="192" customWidth="1"/>
    <col min="14" max="14" width="2.7109375" style="90" hidden="1" customWidth="1"/>
    <col min="15" max="15" width="0" style="90" hidden="1" customWidth="1"/>
    <col min="16" max="19" width="26.5703125" style="90" hidden="1" customWidth="1"/>
    <col min="20" max="16384" width="0" style="90" hidden="1"/>
  </cols>
  <sheetData>
    <row r="1" spans="1:14" ht="20.45" customHeight="1" thickBot="1" x14ac:dyDescent="0.35">
      <c r="A1" s="2" t="s">
        <v>294</v>
      </c>
      <c r="B1" s="2"/>
      <c r="C1" s="2"/>
      <c r="D1" s="2"/>
      <c r="E1" s="2"/>
      <c r="F1" s="2"/>
      <c r="G1" s="2"/>
      <c r="H1" s="2" t="s">
        <v>692</v>
      </c>
      <c r="I1" s="2"/>
      <c r="J1" s="2"/>
      <c r="K1" s="2"/>
      <c r="L1" s="2"/>
      <c r="M1" s="2"/>
      <c r="N1" s="2"/>
    </row>
    <row r="2" spans="1:14" ht="15.75" customHeight="1" x14ac:dyDescent="0.2">
      <c r="A2" s="54" t="s">
        <v>113</v>
      </c>
      <c r="B2" s="10" t="s">
        <v>32</v>
      </c>
      <c r="C2" s="73" t="s">
        <v>163</v>
      </c>
      <c r="D2" s="73"/>
      <c r="E2" s="74"/>
      <c r="F2" s="74"/>
      <c r="G2" s="74"/>
      <c r="H2" s="74"/>
      <c r="I2" s="74"/>
      <c r="J2" s="74"/>
      <c r="K2" s="74"/>
      <c r="L2" s="75"/>
      <c r="M2" s="696"/>
    </row>
    <row r="3" spans="1:14" ht="15.75" customHeight="1" x14ac:dyDescent="0.2">
      <c r="A3" s="256"/>
      <c r="B3" s="9"/>
      <c r="C3" s="405" t="s">
        <v>97</v>
      </c>
      <c r="D3" s="6" t="s">
        <v>429</v>
      </c>
      <c r="E3" s="18" t="s">
        <v>430</v>
      </c>
      <c r="F3" s="18" t="s">
        <v>98</v>
      </c>
      <c r="G3" s="18" t="s">
        <v>144</v>
      </c>
      <c r="H3" s="18" t="s">
        <v>102</v>
      </c>
      <c r="I3" s="18" t="s">
        <v>99</v>
      </c>
      <c r="J3" s="18" t="s">
        <v>354</v>
      </c>
      <c r="K3" s="18" t="s">
        <v>333</v>
      </c>
      <c r="L3" s="264" t="s">
        <v>269</v>
      </c>
      <c r="M3" s="696"/>
    </row>
    <row r="4" spans="1:14" ht="15.75" customHeight="1" x14ac:dyDescent="0.2">
      <c r="A4" s="256"/>
      <c r="B4" s="9"/>
      <c r="C4" s="62"/>
      <c r="D4" s="6"/>
      <c r="E4" s="6" t="s">
        <v>431</v>
      </c>
      <c r="F4" s="6" t="s">
        <v>128</v>
      </c>
      <c r="G4" s="6" t="s">
        <v>145</v>
      </c>
      <c r="H4" s="6" t="s">
        <v>152</v>
      </c>
      <c r="I4" s="6"/>
      <c r="J4" s="6" t="s">
        <v>355</v>
      </c>
      <c r="K4" s="6" t="s">
        <v>100</v>
      </c>
      <c r="L4" s="264"/>
      <c r="M4" s="696"/>
    </row>
    <row r="5" spans="1:14" ht="15.75" customHeight="1" x14ac:dyDescent="0.2">
      <c r="A5" s="257"/>
      <c r="B5" s="8"/>
      <c r="C5" s="5"/>
      <c r="D5" s="5"/>
      <c r="E5" s="5" t="s">
        <v>175</v>
      </c>
      <c r="F5" s="5"/>
      <c r="G5" s="5"/>
      <c r="H5" s="5" t="s">
        <v>103</v>
      </c>
      <c r="I5" s="5"/>
      <c r="J5" s="5" t="s">
        <v>352</v>
      </c>
      <c r="K5" s="5"/>
      <c r="L5" s="475"/>
      <c r="M5" s="696"/>
    </row>
    <row r="6" spans="1:14" s="166" customFormat="1" ht="15.75" customHeight="1" x14ac:dyDescent="0.2">
      <c r="A6" s="53" t="s">
        <v>176</v>
      </c>
      <c r="B6" s="27" t="s">
        <v>301</v>
      </c>
      <c r="C6" s="215">
        <f>'3. Drift. kostnader'!E8</f>
        <v>27990</v>
      </c>
      <c r="D6" s="369">
        <f>SUM(D7:D14)</f>
        <v>1672</v>
      </c>
      <c r="E6" s="362">
        <f t="shared" ref="E6:L6" si="0">SUM(E7:E14)</f>
        <v>194</v>
      </c>
      <c r="F6" s="362">
        <f t="shared" si="0"/>
        <v>259</v>
      </c>
      <c r="G6" s="362">
        <f t="shared" si="0"/>
        <v>4</v>
      </c>
      <c r="H6" s="362">
        <f t="shared" si="0"/>
        <v>25400</v>
      </c>
      <c r="I6" s="362">
        <f t="shared" si="0"/>
        <v>17</v>
      </c>
      <c r="J6" s="362">
        <f t="shared" si="0"/>
        <v>437</v>
      </c>
      <c r="K6" s="362">
        <f t="shared" si="0"/>
        <v>1</v>
      </c>
      <c r="L6" s="342">
        <f t="shared" si="0"/>
        <v>0</v>
      </c>
      <c r="M6" s="696"/>
      <c r="N6" s="247"/>
    </row>
    <row r="7" spans="1:14" ht="15.75" customHeight="1" x14ac:dyDescent="0.2">
      <c r="A7" s="34" t="s">
        <v>264</v>
      </c>
      <c r="B7" s="15" t="s">
        <v>374</v>
      </c>
      <c r="C7" s="372">
        <v>15163</v>
      </c>
      <c r="D7" s="275">
        <v>1087</v>
      </c>
      <c r="E7" s="266">
        <v>112</v>
      </c>
      <c r="F7" s="266">
        <v>21</v>
      </c>
      <c r="G7" s="266">
        <v>3</v>
      </c>
      <c r="H7" s="266">
        <v>13678</v>
      </c>
      <c r="I7" s="266">
        <v>7</v>
      </c>
      <c r="J7" s="266">
        <v>254</v>
      </c>
      <c r="K7" s="266">
        <v>0</v>
      </c>
      <c r="L7" s="267">
        <v>0</v>
      </c>
      <c r="M7" s="696"/>
      <c r="N7" s="247"/>
    </row>
    <row r="8" spans="1:14" ht="15.75" customHeight="1" x14ac:dyDescent="0.2">
      <c r="A8" s="34" t="s">
        <v>224</v>
      </c>
      <c r="B8" s="15" t="s">
        <v>375</v>
      </c>
      <c r="C8" s="372">
        <v>4497</v>
      </c>
      <c r="D8" s="275">
        <v>230</v>
      </c>
      <c r="E8" s="266">
        <v>29</v>
      </c>
      <c r="F8" s="266">
        <v>5</v>
      </c>
      <c r="G8" s="266">
        <v>1</v>
      </c>
      <c r="H8" s="266">
        <v>4157</v>
      </c>
      <c r="I8" s="266">
        <v>0</v>
      </c>
      <c r="J8" s="266">
        <v>76</v>
      </c>
      <c r="K8" s="266">
        <v>0</v>
      </c>
      <c r="L8" s="267">
        <v>0</v>
      </c>
      <c r="M8" s="696"/>
      <c r="N8" s="247"/>
    </row>
    <row r="9" spans="1:14" ht="15.75" customHeight="1" x14ac:dyDescent="0.2">
      <c r="A9" s="34" t="s">
        <v>225</v>
      </c>
      <c r="B9" s="15" t="s">
        <v>38</v>
      </c>
      <c r="C9" s="372">
        <v>847</v>
      </c>
      <c r="D9" s="275">
        <v>48</v>
      </c>
      <c r="E9" s="266">
        <v>8</v>
      </c>
      <c r="F9" s="266">
        <v>1</v>
      </c>
      <c r="G9" s="266">
        <v>0</v>
      </c>
      <c r="H9" s="266">
        <v>783</v>
      </c>
      <c r="I9" s="266">
        <v>0</v>
      </c>
      <c r="J9" s="266">
        <v>7</v>
      </c>
      <c r="K9" s="266">
        <v>0</v>
      </c>
      <c r="L9" s="267">
        <v>0</v>
      </c>
      <c r="M9" s="696"/>
      <c r="N9" s="247"/>
    </row>
    <row r="10" spans="1:14" ht="15.75" customHeight="1" x14ac:dyDescent="0.2">
      <c r="A10" s="34" t="s">
        <v>226</v>
      </c>
      <c r="B10" s="15" t="s">
        <v>39</v>
      </c>
      <c r="C10" s="372">
        <v>1299</v>
      </c>
      <c r="D10" s="275">
        <v>43</v>
      </c>
      <c r="E10" s="266">
        <v>8</v>
      </c>
      <c r="F10" s="266">
        <v>1</v>
      </c>
      <c r="G10" s="266">
        <v>0</v>
      </c>
      <c r="H10" s="266">
        <v>1224</v>
      </c>
      <c r="I10" s="266">
        <v>0</v>
      </c>
      <c r="J10" s="266">
        <v>21</v>
      </c>
      <c r="K10" s="266">
        <v>0</v>
      </c>
      <c r="L10" s="267">
        <v>0</v>
      </c>
      <c r="M10" s="696"/>
      <c r="N10" s="247"/>
    </row>
    <row r="11" spans="1:14" ht="15.75" customHeight="1" x14ac:dyDescent="0.2">
      <c r="A11" s="34" t="s">
        <v>265</v>
      </c>
      <c r="B11" s="15" t="s">
        <v>386</v>
      </c>
      <c r="C11" s="372">
        <v>3584</v>
      </c>
      <c r="D11" s="275">
        <v>123</v>
      </c>
      <c r="E11" s="266">
        <v>13</v>
      </c>
      <c r="F11" s="266">
        <v>11</v>
      </c>
      <c r="G11" s="266">
        <v>0</v>
      </c>
      <c r="H11" s="266">
        <v>3395</v>
      </c>
      <c r="I11" s="266">
        <v>1</v>
      </c>
      <c r="J11" s="266">
        <v>42</v>
      </c>
      <c r="K11" s="266">
        <v>1</v>
      </c>
      <c r="L11" s="267">
        <v>0</v>
      </c>
      <c r="M11" s="696"/>
      <c r="N11" s="247"/>
    </row>
    <row r="12" spans="1:14" ht="15.75" customHeight="1" x14ac:dyDescent="0.2">
      <c r="A12" s="34" t="s">
        <v>227</v>
      </c>
      <c r="B12" s="64" t="s">
        <v>1</v>
      </c>
      <c r="C12" s="364">
        <v>850</v>
      </c>
      <c r="D12" s="275">
        <v>37</v>
      </c>
      <c r="E12" s="266">
        <v>12</v>
      </c>
      <c r="F12" s="266">
        <v>196</v>
      </c>
      <c r="G12" s="266">
        <v>0</v>
      </c>
      <c r="H12" s="266">
        <v>595</v>
      </c>
      <c r="I12" s="266">
        <v>0</v>
      </c>
      <c r="J12" s="266">
        <v>11</v>
      </c>
      <c r="K12" s="266">
        <v>0</v>
      </c>
      <c r="L12" s="267">
        <v>0</v>
      </c>
      <c r="M12" s="696"/>
      <c r="N12" s="247"/>
    </row>
    <row r="13" spans="1:14" ht="15.75" customHeight="1" x14ac:dyDescent="0.2">
      <c r="A13" s="34" t="s">
        <v>139</v>
      </c>
      <c r="B13" s="15" t="s">
        <v>0</v>
      </c>
      <c r="C13" s="364">
        <v>37</v>
      </c>
      <c r="D13" s="275">
        <v>0</v>
      </c>
      <c r="E13" s="266">
        <v>0</v>
      </c>
      <c r="F13" s="266">
        <v>17</v>
      </c>
      <c r="G13" s="266">
        <v>0</v>
      </c>
      <c r="H13" s="266">
        <v>12</v>
      </c>
      <c r="I13" s="266">
        <v>9</v>
      </c>
      <c r="J13" s="266">
        <v>0</v>
      </c>
      <c r="K13" s="266">
        <v>0</v>
      </c>
      <c r="L13" s="267">
        <v>0</v>
      </c>
      <c r="M13" s="696"/>
      <c r="N13" s="247"/>
    </row>
    <row r="14" spans="1:14" ht="15.75" customHeight="1" x14ac:dyDescent="0.2">
      <c r="A14" s="34" t="s">
        <v>228</v>
      </c>
      <c r="B14" s="15" t="s">
        <v>148</v>
      </c>
      <c r="C14" s="364">
        <v>1708</v>
      </c>
      <c r="D14" s="275">
        <v>104</v>
      </c>
      <c r="E14" s="266">
        <v>12</v>
      </c>
      <c r="F14" s="266">
        <v>7</v>
      </c>
      <c r="G14" s="266">
        <v>0</v>
      </c>
      <c r="H14" s="266">
        <v>1556</v>
      </c>
      <c r="I14" s="266">
        <v>0</v>
      </c>
      <c r="J14" s="266">
        <v>26</v>
      </c>
      <c r="K14" s="266">
        <v>0</v>
      </c>
      <c r="L14" s="267">
        <v>0</v>
      </c>
      <c r="M14" s="696"/>
      <c r="N14" s="247"/>
    </row>
    <row r="15" spans="1:14" s="166" customFormat="1" ht="15.75" customHeight="1" x14ac:dyDescent="0.2">
      <c r="A15" s="53" t="s">
        <v>177</v>
      </c>
      <c r="B15" s="27" t="s">
        <v>302</v>
      </c>
      <c r="C15" s="216">
        <f>'3. Drift. kostnader'!E10</f>
        <v>32721</v>
      </c>
      <c r="D15" s="372">
        <f>SUM(D16:D19)</f>
        <v>13997</v>
      </c>
      <c r="E15" s="364">
        <f t="shared" ref="E15:L15" si="1">SUM(E16:E19)</f>
        <v>36</v>
      </c>
      <c r="F15" s="364">
        <f t="shared" si="1"/>
        <v>138</v>
      </c>
      <c r="G15" s="364">
        <f t="shared" si="1"/>
        <v>61</v>
      </c>
      <c r="H15" s="364">
        <f t="shared" si="1"/>
        <v>16255</v>
      </c>
      <c r="I15" s="364">
        <f t="shared" si="1"/>
        <v>370</v>
      </c>
      <c r="J15" s="364">
        <f t="shared" si="1"/>
        <v>1813</v>
      </c>
      <c r="K15" s="364">
        <f t="shared" si="1"/>
        <v>3</v>
      </c>
      <c r="L15" s="342">
        <f t="shared" si="1"/>
        <v>30</v>
      </c>
      <c r="M15" s="696"/>
      <c r="N15" s="247"/>
    </row>
    <row r="16" spans="1:14" ht="15.75" customHeight="1" x14ac:dyDescent="0.2">
      <c r="A16" s="34" t="s">
        <v>181</v>
      </c>
      <c r="B16" s="15" t="s">
        <v>104</v>
      </c>
      <c r="C16" s="372">
        <v>13322</v>
      </c>
      <c r="D16" s="275">
        <v>4090</v>
      </c>
      <c r="E16" s="266">
        <v>15</v>
      </c>
      <c r="F16" s="266">
        <v>54</v>
      </c>
      <c r="G16" s="266">
        <v>24</v>
      </c>
      <c r="H16" s="266">
        <v>8205</v>
      </c>
      <c r="I16" s="266">
        <v>123</v>
      </c>
      <c r="J16" s="266">
        <v>790</v>
      </c>
      <c r="K16" s="266">
        <v>2</v>
      </c>
      <c r="L16" s="267">
        <v>16</v>
      </c>
      <c r="M16" s="696"/>
      <c r="N16" s="247"/>
    </row>
    <row r="17" spans="1:14" ht="15.75" customHeight="1" x14ac:dyDescent="0.2">
      <c r="A17" s="34" t="s">
        <v>182</v>
      </c>
      <c r="B17" s="15" t="s">
        <v>105</v>
      </c>
      <c r="C17" s="372">
        <v>1196</v>
      </c>
      <c r="D17" s="275">
        <v>387</v>
      </c>
      <c r="E17" s="266">
        <v>0</v>
      </c>
      <c r="F17" s="266">
        <v>7</v>
      </c>
      <c r="G17" s="266">
        <v>7</v>
      </c>
      <c r="H17" s="266">
        <v>628</v>
      </c>
      <c r="I17" s="266">
        <v>164</v>
      </c>
      <c r="J17" s="266">
        <v>1</v>
      </c>
      <c r="K17" s="266">
        <v>0</v>
      </c>
      <c r="L17" s="267">
        <v>0</v>
      </c>
      <c r="M17" s="696"/>
      <c r="N17" s="247"/>
    </row>
    <row r="18" spans="1:14" ht="15.75" customHeight="1" x14ac:dyDescent="0.2">
      <c r="A18" s="34" t="s">
        <v>183</v>
      </c>
      <c r="B18" s="15" t="s">
        <v>114</v>
      </c>
      <c r="C18" s="372">
        <v>496</v>
      </c>
      <c r="D18" s="275">
        <v>63</v>
      </c>
      <c r="E18" s="266">
        <v>1</v>
      </c>
      <c r="F18" s="266">
        <v>2</v>
      </c>
      <c r="G18" s="266">
        <v>0</v>
      </c>
      <c r="H18" s="266">
        <v>366</v>
      </c>
      <c r="I18" s="266">
        <v>0</v>
      </c>
      <c r="J18" s="266">
        <v>62</v>
      </c>
      <c r="K18" s="266">
        <v>0</v>
      </c>
      <c r="L18" s="267">
        <v>0</v>
      </c>
      <c r="M18" s="696"/>
      <c r="N18" s="247"/>
    </row>
    <row r="19" spans="1:14" ht="15.75" customHeight="1" x14ac:dyDescent="0.2">
      <c r="A19" s="34" t="s">
        <v>184</v>
      </c>
      <c r="B19" s="15" t="s">
        <v>106</v>
      </c>
      <c r="C19" s="372">
        <v>17703</v>
      </c>
      <c r="D19" s="275">
        <v>9457</v>
      </c>
      <c r="E19" s="266">
        <v>20</v>
      </c>
      <c r="F19" s="266">
        <v>75</v>
      </c>
      <c r="G19" s="266">
        <v>30</v>
      </c>
      <c r="H19" s="266">
        <v>7056</v>
      </c>
      <c r="I19" s="266">
        <v>83</v>
      </c>
      <c r="J19" s="266">
        <v>960</v>
      </c>
      <c r="K19" s="266">
        <v>1</v>
      </c>
      <c r="L19" s="267">
        <v>14</v>
      </c>
      <c r="M19" s="696"/>
      <c r="N19" s="247"/>
    </row>
    <row r="20" spans="1:14" s="166" customFormat="1" ht="15.75" customHeight="1" x14ac:dyDescent="0.2">
      <c r="A20" s="53" t="s">
        <v>178</v>
      </c>
      <c r="B20" s="27" t="s">
        <v>303</v>
      </c>
      <c r="C20" s="216">
        <f>'3. Drift. kostnader'!E12</f>
        <v>4833</v>
      </c>
      <c r="D20" s="372">
        <f>SUM(D21:D24)</f>
        <v>2166</v>
      </c>
      <c r="E20" s="364">
        <f t="shared" ref="E20:L20" si="2">SUM(E21:E24)</f>
        <v>5</v>
      </c>
      <c r="F20" s="364">
        <f t="shared" si="2"/>
        <v>27</v>
      </c>
      <c r="G20" s="364">
        <f t="shared" si="2"/>
        <v>6</v>
      </c>
      <c r="H20" s="364">
        <f t="shared" si="2"/>
        <v>2487</v>
      </c>
      <c r="I20" s="364">
        <f t="shared" si="2"/>
        <v>94</v>
      </c>
      <c r="J20" s="364">
        <f t="shared" si="2"/>
        <v>32</v>
      </c>
      <c r="K20" s="364">
        <f t="shared" si="2"/>
        <v>0</v>
      </c>
      <c r="L20" s="342">
        <f t="shared" si="2"/>
        <v>6</v>
      </c>
      <c r="M20" s="696"/>
      <c r="N20" s="247"/>
    </row>
    <row r="21" spans="1:14" ht="15.75" customHeight="1" x14ac:dyDescent="0.2">
      <c r="A21" s="34" t="s">
        <v>185</v>
      </c>
      <c r="B21" s="15" t="s">
        <v>107</v>
      </c>
      <c r="C21" s="372">
        <v>2890</v>
      </c>
      <c r="D21" s="275">
        <v>953</v>
      </c>
      <c r="E21" s="266">
        <v>2</v>
      </c>
      <c r="F21" s="266">
        <v>11</v>
      </c>
      <c r="G21" s="266">
        <v>3</v>
      </c>
      <c r="H21" s="266">
        <v>1863</v>
      </c>
      <c r="I21" s="266">
        <v>33</v>
      </c>
      <c r="J21" s="266">
        <v>19</v>
      </c>
      <c r="K21" s="266">
        <v>0</v>
      </c>
      <c r="L21" s="267">
        <v>4</v>
      </c>
      <c r="M21" s="696"/>
      <c r="N21" s="247"/>
    </row>
    <row r="22" spans="1:14" ht="15.75" customHeight="1" x14ac:dyDescent="0.2">
      <c r="A22" s="34" t="s">
        <v>186</v>
      </c>
      <c r="B22" s="15" t="s">
        <v>108</v>
      </c>
      <c r="C22" s="372">
        <v>61</v>
      </c>
      <c r="D22" s="275">
        <v>10</v>
      </c>
      <c r="E22" s="266">
        <v>0</v>
      </c>
      <c r="F22" s="266">
        <v>0</v>
      </c>
      <c r="G22" s="266">
        <v>0</v>
      </c>
      <c r="H22" s="266">
        <v>9</v>
      </c>
      <c r="I22" s="266">
        <v>42</v>
      </c>
      <c r="J22" s="266">
        <v>0</v>
      </c>
      <c r="K22" s="266">
        <v>0</v>
      </c>
      <c r="L22" s="267">
        <v>0</v>
      </c>
      <c r="M22" s="696"/>
      <c r="N22" s="247"/>
    </row>
    <row r="23" spans="1:14" ht="15.75" customHeight="1" x14ac:dyDescent="0.2">
      <c r="A23" s="34" t="s">
        <v>187</v>
      </c>
      <c r="B23" s="15" t="s">
        <v>115</v>
      </c>
      <c r="C23" s="372">
        <v>0</v>
      </c>
      <c r="D23" s="275">
        <v>0</v>
      </c>
      <c r="E23" s="266">
        <v>0</v>
      </c>
      <c r="F23" s="266">
        <v>0</v>
      </c>
      <c r="G23" s="266">
        <v>0</v>
      </c>
      <c r="H23" s="266">
        <v>0</v>
      </c>
      <c r="I23" s="266">
        <v>0</v>
      </c>
      <c r="J23" s="266">
        <v>0</v>
      </c>
      <c r="K23" s="266">
        <v>0</v>
      </c>
      <c r="L23" s="267">
        <v>0</v>
      </c>
      <c r="M23" s="696"/>
      <c r="N23" s="247"/>
    </row>
    <row r="24" spans="1:14" ht="15.75" customHeight="1" x14ac:dyDescent="0.2">
      <c r="A24" s="34" t="s">
        <v>188</v>
      </c>
      <c r="B24" s="15" t="s">
        <v>109</v>
      </c>
      <c r="C24" s="372">
        <v>1877</v>
      </c>
      <c r="D24" s="275">
        <v>1203</v>
      </c>
      <c r="E24" s="266">
        <v>3</v>
      </c>
      <c r="F24" s="266">
        <v>16</v>
      </c>
      <c r="G24" s="266">
        <v>3</v>
      </c>
      <c r="H24" s="266">
        <v>615</v>
      </c>
      <c r="I24" s="266">
        <v>19</v>
      </c>
      <c r="J24" s="266">
        <v>13</v>
      </c>
      <c r="K24" s="266">
        <v>0</v>
      </c>
      <c r="L24" s="267">
        <v>2</v>
      </c>
      <c r="M24" s="696"/>
      <c r="N24" s="247"/>
    </row>
    <row r="25" spans="1:14" s="166" customFormat="1" ht="15.75" customHeight="1" x14ac:dyDescent="0.2">
      <c r="A25" s="53" t="s">
        <v>179</v>
      </c>
      <c r="B25" s="27" t="s">
        <v>334</v>
      </c>
      <c r="C25" s="216">
        <f>'3. Drift. kostnader'!E14</f>
        <v>3716</v>
      </c>
      <c r="D25" s="372">
        <f>SUM(D26:D29)</f>
        <v>31</v>
      </c>
      <c r="E25" s="364">
        <f t="shared" ref="E25:L25" si="3">SUM(E26:E29)</f>
        <v>1929</v>
      </c>
      <c r="F25" s="364">
        <f t="shared" si="3"/>
        <v>0</v>
      </c>
      <c r="G25" s="364">
        <f t="shared" si="3"/>
        <v>0</v>
      </c>
      <c r="H25" s="364">
        <f t="shared" si="3"/>
        <v>1709</v>
      </c>
      <c r="I25" s="364">
        <f t="shared" si="3"/>
        <v>42</v>
      </c>
      <c r="J25" s="364">
        <f t="shared" si="3"/>
        <v>0</v>
      </c>
      <c r="K25" s="364">
        <f t="shared" si="3"/>
        <v>0</v>
      </c>
      <c r="L25" s="342">
        <f t="shared" si="3"/>
        <v>0</v>
      </c>
      <c r="M25" s="696"/>
      <c r="N25" s="247"/>
    </row>
    <row r="26" spans="1:14" ht="15.75" customHeight="1" x14ac:dyDescent="0.2">
      <c r="A26" s="34" t="s">
        <v>189</v>
      </c>
      <c r="B26" s="15" t="s">
        <v>5</v>
      </c>
      <c r="C26" s="372">
        <v>198</v>
      </c>
      <c r="D26" s="275">
        <v>11</v>
      </c>
      <c r="E26" s="266">
        <v>27</v>
      </c>
      <c r="F26" s="266">
        <v>0</v>
      </c>
      <c r="G26" s="266">
        <v>0</v>
      </c>
      <c r="H26" s="266">
        <v>160</v>
      </c>
      <c r="I26" s="266">
        <v>0</v>
      </c>
      <c r="J26" s="266">
        <v>0</v>
      </c>
      <c r="K26" s="266">
        <v>0</v>
      </c>
      <c r="L26" s="267">
        <v>0</v>
      </c>
      <c r="M26" s="696"/>
      <c r="N26" s="247"/>
    </row>
    <row r="27" spans="1:14" ht="15.75" customHeight="1" x14ac:dyDescent="0.2">
      <c r="A27" s="34" t="s">
        <v>190</v>
      </c>
      <c r="B27" s="15" t="s">
        <v>467</v>
      </c>
      <c r="C27" s="372">
        <v>987</v>
      </c>
      <c r="D27" s="275">
        <v>3</v>
      </c>
      <c r="E27" s="266">
        <v>407</v>
      </c>
      <c r="F27" s="266">
        <v>0</v>
      </c>
      <c r="G27" s="266">
        <v>0</v>
      </c>
      <c r="H27" s="266">
        <v>564</v>
      </c>
      <c r="I27" s="266">
        <v>11</v>
      </c>
      <c r="J27" s="266">
        <v>0</v>
      </c>
      <c r="K27" s="266">
        <v>0</v>
      </c>
      <c r="L27" s="267">
        <v>0</v>
      </c>
      <c r="M27" s="696"/>
      <c r="N27" s="247"/>
    </row>
    <row r="28" spans="1:14" ht="15.75" customHeight="1" x14ac:dyDescent="0.2">
      <c r="A28" s="34" t="s">
        <v>191</v>
      </c>
      <c r="B28" s="15" t="s">
        <v>465</v>
      </c>
      <c r="C28" s="372">
        <v>1511</v>
      </c>
      <c r="D28" s="275">
        <v>6</v>
      </c>
      <c r="E28" s="266">
        <v>969</v>
      </c>
      <c r="F28" s="266">
        <v>0</v>
      </c>
      <c r="G28" s="266">
        <v>0</v>
      </c>
      <c r="H28" s="266">
        <v>521</v>
      </c>
      <c r="I28" s="266">
        <v>13</v>
      </c>
      <c r="J28" s="266">
        <v>0</v>
      </c>
      <c r="K28" s="266">
        <v>0</v>
      </c>
      <c r="L28" s="267">
        <v>0</v>
      </c>
      <c r="M28" s="696"/>
      <c r="N28" s="247"/>
    </row>
    <row r="29" spans="1:14" ht="15.75" customHeight="1" x14ac:dyDescent="0.2">
      <c r="A29" s="34" t="s">
        <v>192</v>
      </c>
      <c r="B29" s="15" t="s">
        <v>34</v>
      </c>
      <c r="C29" s="372">
        <v>1021</v>
      </c>
      <c r="D29" s="275">
        <v>11</v>
      </c>
      <c r="E29" s="266">
        <v>526</v>
      </c>
      <c r="F29" s="266">
        <v>0</v>
      </c>
      <c r="G29" s="266">
        <v>0</v>
      </c>
      <c r="H29" s="266">
        <v>464</v>
      </c>
      <c r="I29" s="266">
        <v>18</v>
      </c>
      <c r="J29" s="266">
        <v>0</v>
      </c>
      <c r="K29" s="266">
        <v>0</v>
      </c>
      <c r="L29" s="267">
        <v>0</v>
      </c>
      <c r="M29" s="696"/>
      <c r="N29" s="247"/>
    </row>
    <row r="30" spans="1:14" s="166" customFormat="1" ht="15.75" customHeight="1" x14ac:dyDescent="0.2">
      <c r="A30" s="52" t="s">
        <v>180</v>
      </c>
      <c r="B30" s="14" t="s">
        <v>305</v>
      </c>
      <c r="C30" s="216">
        <f>'3. Drift. kostnader'!E15</f>
        <v>1609</v>
      </c>
      <c r="D30" s="372">
        <f>SUM(D31:D37)</f>
        <v>153</v>
      </c>
      <c r="E30" s="364">
        <f t="shared" ref="E30:L30" si="4">SUM(E31:E37)</f>
        <v>0</v>
      </c>
      <c r="F30" s="364">
        <f t="shared" si="4"/>
        <v>13</v>
      </c>
      <c r="G30" s="364">
        <f t="shared" si="4"/>
        <v>7</v>
      </c>
      <c r="H30" s="364">
        <f t="shared" si="4"/>
        <v>1326</v>
      </c>
      <c r="I30" s="364">
        <f t="shared" si="4"/>
        <v>71</v>
      </c>
      <c r="J30" s="364">
        <f t="shared" si="4"/>
        <v>35</v>
      </c>
      <c r="K30" s="364">
        <f t="shared" si="4"/>
        <v>0</v>
      </c>
      <c r="L30" s="342">
        <f t="shared" si="4"/>
        <v>2</v>
      </c>
      <c r="M30" s="696"/>
      <c r="N30" s="247"/>
    </row>
    <row r="31" spans="1:14" ht="15.75" customHeight="1" x14ac:dyDescent="0.2">
      <c r="A31" s="34" t="s">
        <v>193</v>
      </c>
      <c r="B31" s="15" t="s">
        <v>6</v>
      </c>
      <c r="C31" s="372">
        <v>112</v>
      </c>
      <c r="D31" s="276">
        <v>85</v>
      </c>
      <c r="E31" s="269">
        <v>0</v>
      </c>
      <c r="F31" s="269">
        <v>7</v>
      </c>
      <c r="G31" s="269">
        <v>3</v>
      </c>
      <c r="H31" s="269">
        <v>6</v>
      </c>
      <c r="I31" s="269">
        <v>7</v>
      </c>
      <c r="J31" s="269">
        <v>0</v>
      </c>
      <c r="K31" s="269">
        <v>0</v>
      </c>
      <c r="L31" s="267">
        <v>1</v>
      </c>
      <c r="M31" s="696"/>
      <c r="N31" s="247"/>
    </row>
    <row r="32" spans="1:14" ht="15.75" customHeight="1" x14ac:dyDescent="0.2">
      <c r="A32" s="34" t="s">
        <v>194</v>
      </c>
      <c r="B32" s="15" t="s">
        <v>116</v>
      </c>
      <c r="C32" s="372">
        <v>172</v>
      </c>
      <c r="D32" s="276">
        <v>0</v>
      </c>
      <c r="E32" s="269">
        <v>0</v>
      </c>
      <c r="F32" s="269">
        <v>0</v>
      </c>
      <c r="G32" s="269">
        <v>0</v>
      </c>
      <c r="H32" s="269">
        <v>172</v>
      </c>
      <c r="I32" s="269">
        <v>0</v>
      </c>
      <c r="J32" s="269">
        <v>0</v>
      </c>
      <c r="K32" s="269">
        <v>0</v>
      </c>
      <c r="L32" s="267">
        <v>0</v>
      </c>
      <c r="M32" s="696"/>
      <c r="N32" s="247"/>
    </row>
    <row r="33" spans="1:14" ht="15.75" customHeight="1" x14ac:dyDescent="0.2">
      <c r="A33" s="34" t="s">
        <v>195</v>
      </c>
      <c r="B33" s="15" t="s">
        <v>389</v>
      </c>
      <c r="C33" s="372">
        <v>960</v>
      </c>
      <c r="D33" s="276">
        <v>25</v>
      </c>
      <c r="E33" s="269">
        <v>0</v>
      </c>
      <c r="F33" s="269">
        <v>0</v>
      </c>
      <c r="G33" s="269">
        <v>0</v>
      </c>
      <c r="H33" s="269">
        <v>917</v>
      </c>
      <c r="I33" s="269">
        <v>4</v>
      </c>
      <c r="J33" s="269">
        <v>12</v>
      </c>
      <c r="K33" s="269">
        <v>0</v>
      </c>
      <c r="L33" s="267">
        <v>0</v>
      </c>
      <c r="M33" s="696"/>
      <c r="N33" s="247"/>
    </row>
    <row r="34" spans="1:14" ht="15.75" customHeight="1" x14ac:dyDescent="0.2">
      <c r="A34" s="34" t="s">
        <v>196</v>
      </c>
      <c r="B34" s="15" t="s">
        <v>7</v>
      </c>
      <c r="C34" s="372">
        <v>9</v>
      </c>
      <c r="D34" s="276">
        <v>0</v>
      </c>
      <c r="E34" s="269">
        <v>0</v>
      </c>
      <c r="F34" s="269">
        <v>0</v>
      </c>
      <c r="G34" s="269">
        <v>0</v>
      </c>
      <c r="H34" s="269">
        <v>6</v>
      </c>
      <c r="I34" s="269">
        <v>4</v>
      </c>
      <c r="J34" s="269">
        <v>0</v>
      </c>
      <c r="K34" s="269">
        <v>0</v>
      </c>
      <c r="L34" s="267">
        <v>0</v>
      </c>
      <c r="M34" s="696"/>
      <c r="N34" s="247"/>
    </row>
    <row r="35" spans="1:14" ht="15.75" customHeight="1" x14ac:dyDescent="0.2">
      <c r="A35" s="34" t="s">
        <v>197</v>
      </c>
      <c r="B35" s="15" t="s">
        <v>110</v>
      </c>
      <c r="C35" s="372">
        <v>136</v>
      </c>
      <c r="D35" s="276">
        <v>0</v>
      </c>
      <c r="E35" s="269">
        <v>0</v>
      </c>
      <c r="F35" s="269">
        <v>2</v>
      </c>
      <c r="G35" s="269">
        <v>2</v>
      </c>
      <c r="H35" s="269">
        <v>127</v>
      </c>
      <c r="I35" s="269">
        <v>0</v>
      </c>
      <c r="J35" s="269">
        <v>4</v>
      </c>
      <c r="K35" s="269">
        <v>0</v>
      </c>
      <c r="L35" s="267">
        <v>0</v>
      </c>
      <c r="M35" s="696"/>
      <c r="N35" s="247"/>
    </row>
    <row r="36" spans="1:14" ht="15.75" customHeight="1" x14ac:dyDescent="0.2">
      <c r="A36" s="34" t="s">
        <v>198</v>
      </c>
      <c r="B36" s="15" t="s">
        <v>155</v>
      </c>
      <c r="C36" s="372">
        <v>128</v>
      </c>
      <c r="D36" s="276">
        <v>40</v>
      </c>
      <c r="E36" s="269">
        <v>-1</v>
      </c>
      <c r="F36" s="269">
        <v>0</v>
      </c>
      <c r="G36" s="269">
        <v>0</v>
      </c>
      <c r="H36" s="269">
        <v>48</v>
      </c>
      <c r="I36" s="269">
        <v>34</v>
      </c>
      <c r="J36" s="269">
        <v>2</v>
      </c>
      <c r="K36" s="269">
        <v>0</v>
      </c>
      <c r="L36" s="267">
        <v>1</v>
      </c>
      <c r="M36" s="696"/>
      <c r="N36" s="247"/>
    </row>
    <row r="37" spans="1:14" ht="15.75" customHeight="1" x14ac:dyDescent="0.2">
      <c r="A37" s="34" t="s">
        <v>199</v>
      </c>
      <c r="B37" s="15" t="s">
        <v>153</v>
      </c>
      <c r="C37" s="372">
        <v>98</v>
      </c>
      <c r="D37" s="276">
        <v>3</v>
      </c>
      <c r="E37" s="269">
        <v>1</v>
      </c>
      <c r="F37" s="269">
        <v>4</v>
      </c>
      <c r="G37" s="269">
        <v>2</v>
      </c>
      <c r="H37" s="269">
        <v>50</v>
      </c>
      <c r="I37" s="269">
        <v>22</v>
      </c>
      <c r="J37" s="269">
        <v>17</v>
      </c>
      <c r="K37" s="269">
        <v>0</v>
      </c>
      <c r="L37" s="267">
        <v>0</v>
      </c>
      <c r="M37" s="696"/>
      <c r="N37" s="247"/>
    </row>
    <row r="38" spans="1:14" s="166" customFormat="1" ht="16.5" customHeight="1" x14ac:dyDescent="0.2">
      <c r="A38" s="224" t="s">
        <v>201</v>
      </c>
      <c r="B38" s="63" t="s">
        <v>393</v>
      </c>
      <c r="C38" s="372">
        <v>1</v>
      </c>
      <c r="D38" s="277">
        <v>0</v>
      </c>
      <c r="E38" s="270">
        <v>0</v>
      </c>
      <c r="F38" s="270">
        <v>0</v>
      </c>
      <c r="G38" s="270">
        <v>0</v>
      </c>
      <c r="H38" s="270">
        <v>1</v>
      </c>
      <c r="I38" s="270">
        <v>0</v>
      </c>
      <c r="J38" s="270">
        <v>0</v>
      </c>
      <c r="K38" s="270">
        <v>0</v>
      </c>
      <c r="L38" s="271">
        <v>0</v>
      </c>
      <c r="M38" s="696"/>
      <c r="N38" s="247"/>
    </row>
    <row r="39" spans="1:14" s="166" customFormat="1" ht="15.75" customHeight="1" x14ac:dyDescent="0.2">
      <c r="A39" s="72" t="s">
        <v>70</v>
      </c>
      <c r="B39" s="14" t="s">
        <v>33</v>
      </c>
      <c r="C39" s="372">
        <v>170</v>
      </c>
      <c r="D39" s="277">
        <v>1</v>
      </c>
      <c r="E39" s="270">
        <v>0</v>
      </c>
      <c r="F39" s="270">
        <v>25</v>
      </c>
      <c r="G39" s="270">
        <v>0</v>
      </c>
      <c r="H39" s="270">
        <v>45</v>
      </c>
      <c r="I39" s="270">
        <v>5</v>
      </c>
      <c r="J39" s="270">
        <v>95</v>
      </c>
      <c r="K39" s="270">
        <v>-1</v>
      </c>
      <c r="L39" s="271">
        <v>0</v>
      </c>
      <c r="M39" s="696"/>
      <c r="N39" s="247"/>
    </row>
    <row r="40" spans="1:14" s="166" customFormat="1" ht="15.75" customHeight="1" x14ac:dyDescent="0.2">
      <c r="A40" s="319" t="s">
        <v>149</v>
      </c>
      <c r="B40" s="27" t="s">
        <v>11</v>
      </c>
      <c r="C40" s="372">
        <v>48</v>
      </c>
      <c r="D40" s="277">
        <v>0</v>
      </c>
      <c r="E40" s="270">
        <v>0</v>
      </c>
      <c r="F40" s="270">
        <v>1</v>
      </c>
      <c r="G40" s="270">
        <v>0</v>
      </c>
      <c r="H40" s="270">
        <v>29</v>
      </c>
      <c r="I40" s="270">
        <v>0</v>
      </c>
      <c r="J40" s="270">
        <v>16</v>
      </c>
      <c r="K40" s="270">
        <v>0</v>
      </c>
      <c r="L40" s="271">
        <v>1</v>
      </c>
      <c r="M40" s="696"/>
      <c r="N40" s="247"/>
    </row>
    <row r="41" spans="1:14" s="166" customFormat="1" ht="15.75" customHeight="1" x14ac:dyDescent="0.2">
      <c r="A41" s="319" t="s">
        <v>150</v>
      </c>
      <c r="B41" s="27" t="s">
        <v>13</v>
      </c>
      <c r="C41" s="372">
        <v>19881</v>
      </c>
      <c r="D41" s="277">
        <v>366</v>
      </c>
      <c r="E41" s="270">
        <v>1258</v>
      </c>
      <c r="F41" s="270">
        <v>12</v>
      </c>
      <c r="G41" s="270">
        <v>0</v>
      </c>
      <c r="H41" s="270">
        <v>18160</v>
      </c>
      <c r="I41" s="270">
        <v>53</v>
      </c>
      <c r="J41" s="270">
        <v>2</v>
      </c>
      <c r="K41" s="270">
        <v>29</v>
      </c>
      <c r="L41" s="271">
        <v>2</v>
      </c>
      <c r="M41" s="696"/>
      <c r="N41" s="247"/>
    </row>
    <row r="42" spans="1:14" s="166" customFormat="1" ht="15.75" customHeight="1" x14ac:dyDescent="0.2">
      <c r="A42" s="319" t="s">
        <v>151</v>
      </c>
      <c r="B42" s="27" t="s">
        <v>16</v>
      </c>
      <c r="C42" s="372">
        <v>29</v>
      </c>
      <c r="D42" s="277">
        <v>3</v>
      </c>
      <c r="E42" s="270">
        <v>1</v>
      </c>
      <c r="F42" s="270">
        <v>9</v>
      </c>
      <c r="G42" s="270">
        <v>0</v>
      </c>
      <c r="H42" s="270">
        <v>13</v>
      </c>
      <c r="I42" s="270">
        <v>0</v>
      </c>
      <c r="J42" s="270">
        <v>1</v>
      </c>
      <c r="K42" s="270">
        <v>0</v>
      </c>
      <c r="L42" s="271">
        <v>0</v>
      </c>
      <c r="M42" s="696"/>
      <c r="N42" s="247"/>
    </row>
    <row r="43" spans="1:14" s="166" customFormat="1" ht="15.75" customHeight="1" x14ac:dyDescent="0.2">
      <c r="A43" s="319" t="s">
        <v>216</v>
      </c>
      <c r="B43" s="27" t="s">
        <v>394</v>
      </c>
      <c r="C43" s="372">
        <v>0</v>
      </c>
      <c r="D43" s="277">
        <v>0</v>
      </c>
      <c r="E43" s="270">
        <v>0</v>
      </c>
      <c r="F43" s="270">
        <v>0</v>
      </c>
      <c r="G43" s="270">
        <v>0</v>
      </c>
      <c r="H43" s="270">
        <v>0</v>
      </c>
      <c r="I43" s="270">
        <v>0</v>
      </c>
      <c r="J43" s="270">
        <v>0</v>
      </c>
      <c r="K43" s="270">
        <v>0</v>
      </c>
      <c r="L43" s="271">
        <v>0</v>
      </c>
      <c r="M43" s="696"/>
      <c r="N43" s="247"/>
    </row>
    <row r="44" spans="1:14" s="166" customFormat="1" ht="15.75" customHeight="1" x14ac:dyDescent="0.2">
      <c r="A44" s="52" t="s">
        <v>168</v>
      </c>
      <c r="B44" s="14" t="s">
        <v>281</v>
      </c>
      <c r="C44" s="372">
        <v>1155</v>
      </c>
      <c r="D44" s="408">
        <v>38</v>
      </c>
      <c r="E44" s="409">
        <v>83</v>
      </c>
      <c r="F44" s="409">
        <v>3</v>
      </c>
      <c r="G44" s="409">
        <v>3</v>
      </c>
      <c r="H44" s="409">
        <v>783</v>
      </c>
      <c r="I44" s="409">
        <v>203</v>
      </c>
      <c r="J44" s="409">
        <v>32</v>
      </c>
      <c r="K44" s="409">
        <v>2</v>
      </c>
      <c r="L44" s="410">
        <v>8</v>
      </c>
      <c r="M44" s="696"/>
      <c r="N44" s="247"/>
    </row>
    <row r="45" spans="1:14" s="166" customFormat="1" ht="15.75" customHeight="1" x14ac:dyDescent="0.2">
      <c r="A45" s="52" t="s">
        <v>282</v>
      </c>
      <c r="B45" s="8" t="s">
        <v>274</v>
      </c>
      <c r="C45" s="372">
        <v>0</v>
      </c>
      <c r="D45" s="278">
        <v>0</v>
      </c>
      <c r="E45" s="272">
        <v>0</v>
      </c>
      <c r="F45" s="272">
        <v>0</v>
      </c>
      <c r="G45" s="272">
        <v>0</v>
      </c>
      <c r="H45" s="272">
        <v>0</v>
      </c>
      <c r="I45" s="272">
        <v>0</v>
      </c>
      <c r="J45" s="272">
        <v>0</v>
      </c>
      <c r="K45" s="272">
        <v>0</v>
      </c>
      <c r="L45" s="273">
        <v>0</v>
      </c>
      <c r="M45" s="696"/>
      <c r="N45" s="247"/>
    </row>
    <row r="46" spans="1:14" s="166" customFormat="1" ht="15.75" customHeight="1" x14ac:dyDescent="0.2">
      <c r="A46" s="52" t="s">
        <v>118</v>
      </c>
      <c r="B46" s="8" t="s">
        <v>140</v>
      </c>
      <c r="C46" s="217">
        <f>'3. Drift. kostnader'!E37</f>
        <v>92152</v>
      </c>
      <c r="D46" s="382">
        <f>SUM(D6,D15,D20,D25,D30,D38:D45)</f>
        <v>18427</v>
      </c>
      <c r="E46" s="382">
        <f t="shared" ref="E46:L46" si="5">SUM(E6,E15,E20,E25,E30,E38:E45)</f>
        <v>3506</v>
      </c>
      <c r="F46" s="382">
        <f t="shared" si="5"/>
        <v>487</v>
      </c>
      <c r="G46" s="382">
        <f t="shared" si="5"/>
        <v>81</v>
      </c>
      <c r="H46" s="382">
        <f t="shared" si="5"/>
        <v>66208</v>
      </c>
      <c r="I46" s="382">
        <f t="shared" si="5"/>
        <v>855</v>
      </c>
      <c r="J46" s="382">
        <f t="shared" si="5"/>
        <v>2463</v>
      </c>
      <c r="K46" s="382">
        <f t="shared" si="5"/>
        <v>34</v>
      </c>
      <c r="L46" s="383">
        <f t="shared" si="5"/>
        <v>49</v>
      </c>
      <c r="M46" s="696"/>
      <c r="N46" s="247"/>
    </row>
    <row r="47" spans="1:14" s="192" customFormat="1" ht="15.75" customHeight="1" x14ac:dyDescent="0.2">
      <c r="A47" s="696"/>
      <c r="B47" s="696"/>
      <c r="C47" s="696"/>
      <c r="D47" s="696"/>
      <c r="E47" s="696"/>
      <c r="F47" s="696"/>
      <c r="G47" s="696"/>
      <c r="H47" s="696"/>
      <c r="I47" s="696"/>
      <c r="J47" s="696"/>
      <c r="K47" s="696"/>
      <c r="L47" s="696"/>
      <c r="M47" s="696"/>
    </row>
    <row r="48" spans="1:14" ht="15.75" hidden="1" customHeight="1" x14ac:dyDescent="0.2">
      <c r="A48" s="696"/>
      <c r="B48" s="696"/>
      <c r="C48" s="696"/>
      <c r="D48" s="696"/>
      <c r="E48" s="696"/>
      <c r="F48" s="696"/>
      <c r="G48" s="696"/>
      <c r="H48" s="696"/>
      <c r="I48" s="696"/>
      <c r="J48" s="696"/>
      <c r="K48" s="696"/>
      <c r="L48" s="696"/>
      <c r="M48" s="696"/>
    </row>
    <row r="49" spans="1:14" ht="15.75" hidden="1" customHeight="1" x14ac:dyDescent="0.2">
      <c r="A49" s="696"/>
      <c r="B49" s="696"/>
      <c r="C49" s="696"/>
      <c r="D49" s="696"/>
      <c r="E49" s="696"/>
      <c r="F49" s="696"/>
      <c r="G49" s="696"/>
      <c r="H49" s="696"/>
      <c r="I49" s="696"/>
      <c r="J49" s="696"/>
      <c r="K49" s="696"/>
      <c r="L49" s="696"/>
      <c r="M49" s="696"/>
      <c r="N49" s="247"/>
    </row>
    <row r="50" spans="1:14" hidden="1" x14ac:dyDescent="0.2">
      <c r="A50" s="696"/>
      <c r="B50" s="696"/>
      <c r="C50" s="696"/>
      <c r="D50" s="696"/>
      <c r="E50" s="696"/>
      <c r="F50" s="696"/>
      <c r="G50" s="696"/>
      <c r="H50" s="696"/>
      <c r="I50" s="696"/>
      <c r="J50" s="696"/>
      <c r="K50" s="696"/>
      <c r="L50" s="696"/>
      <c r="M50" s="696"/>
    </row>
    <row r="51" spans="1:14" hidden="1" x14ac:dyDescent="0.2">
      <c r="A51" s="696"/>
      <c r="B51" s="696"/>
      <c r="C51" s="696"/>
      <c r="D51" s="696"/>
      <c r="E51" s="696"/>
      <c r="F51" s="696"/>
      <c r="G51" s="696"/>
      <c r="H51" s="696"/>
      <c r="I51" s="696"/>
      <c r="J51" s="696"/>
      <c r="K51" s="696"/>
      <c r="L51" s="696"/>
      <c r="M51" s="696"/>
    </row>
    <row r="52" spans="1:14" hidden="1" x14ac:dyDescent="0.2">
      <c r="A52" s="696"/>
      <c r="B52" s="696"/>
      <c r="C52" s="696"/>
      <c r="D52" s="696"/>
      <c r="E52" s="696"/>
      <c r="F52" s="696"/>
      <c r="G52" s="696"/>
      <c r="H52" s="696"/>
      <c r="I52" s="696"/>
      <c r="J52" s="696"/>
      <c r="K52" s="696"/>
      <c r="L52" s="696"/>
      <c r="M52" s="696"/>
    </row>
    <row r="53" spans="1:14" hidden="1" x14ac:dyDescent="0.2">
      <c r="A53" s="696"/>
      <c r="B53" s="696"/>
      <c r="C53" s="696"/>
      <c r="D53" s="696"/>
      <c r="E53" s="696"/>
      <c r="F53" s="696"/>
      <c r="G53" s="696"/>
      <c r="H53" s="696"/>
      <c r="I53" s="696"/>
      <c r="J53" s="696"/>
      <c r="K53" s="696"/>
      <c r="L53" s="696"/>
      <c r="M53" s="696"/>
    </row>
    <row r="54" spans="1:14" hidden="1" x14ac:dyDescent="0.2">
      <c r="A54" s="696"/>
      <c r="B54" s="696"/>
      <c r="C54" s="696"/>
      <c r="D54" s="696"/>
      <c r="E54" s="696"/>
      <c r="F54" s="696"/>
      <c r="G54" s="696"/>
      <c r="H54" s="696"/>
      <c r="I54" s="696"/>
      <c r="J54" s="696"/>
      <c r="K54" s="696"/>
      <c r="L54" s="696"/>
      <c r="M54" s="696"/>
    </row>
    <row r="55" spans="1:14" hidden="1" x14ac:dyDescent="0.2">
      <c r="A55" s="696"/>
      <c r="B55" s="696"/>
      <c r="C55" s="696"/>
      <c r="D55" s="696"/>
      <c r="E55" s="696"/>
      <c r="F55" s="696"/>
      <c r="G55" s="696"/>
      <c r="H55" s="696"/>
      <c r="I55" s="696"/>
      <c r="J55" s="696"/>
      <c r="K55" s="696"/>
      <c r="L55" s="696"/>
      <c r="M55" s="696"/>
    </row>
    <row r="56" spans="1:14" hidden="1" x14ac:dyDescent="0.2">
      <c r="A56" s="696"/>
      <c r="B56" s="696"/>
      <c r="C56" s="696"/>
      <c r="D56" s="696"/>
      <c r="E56" s="696"/>
      <c r="F56" s="696"/>
      <c r="G56" s="696"/>
      <c r="H56" s="696"/>
      <c r="I56" s="696"/>
      <c r="J56" s="696"/>
      <c r="K56" s="696"/>
      <c r="L56" s="696"/>
      <c r="M56" s="696"/>
    </row>
    <row r="57" spans="1:14" hidden="1" x14ac:dyDescent="0.2">
      <c r="A57" s="696"/>
      <c r="B57" s="696"/>
      <c r="C57" s="696"/>
      <c r="D57" s="696"/>
      <c r="E57" s="696"/>
      <c r="F57" s="696"/>
      <c r="G57" s="696"/>
      <c r="H57" s="696"/>
      <c r="I57" s="696"/>
      <c r="J57" s="696"/>
      <c r="K57" s="696"/>
      <c r="L57" s="696"/>
      <c r="M57" s="696"/>
    </row>
    <row r="58" spans="1:14" hidden="1" x14ac:dyDescent="0.2">
      <c r="A58" s="696"/>
      <c r="B58" s="696"/>
      <c r="C58" s="696"/>
      <c r="D58" s="696"/>
      <c r="E58" s="696"/>
      <c r="F58" s="696"/>
      <c r="G58" s="696"/>
      <c r="H58" s="696"/>
      <c r="I58" s="696"/>
      <c r="J58" s="696"/>
      <c r="K58" s="696"/>
      <c r="L58" s="696"/>
      <c r="M58" s="696"/>
    </row>
    <row r="59" spans="1:14" hidden="1" x14ac:dyDescent="0.2">
      <c r="B59" s="188"/>
      <c r="C59" s="193"/>
      <c r="D59" s="193"/>
      <c r="E59" s="193"/>
      <c r="F59" s="193"/>
      <c r="G59" s="193"/>
      <c r="H59" s="193"/>
      <c r="I59" s="193"/>
      <c r="J59" s="193"/>
      <c r="K59" s="193"/>
      <c r="L59" s="193"/>
    </row>
  </sheetData>
  <phoneticPr fontId="0" type="noConversion"/>
  <conditionalFormatting sqref="D7:L14 D16:L19 D21:L24 D26:L29 D31:L45">
    <cfRule type="cellIs" dxfId="3" priority="21" stopIfTrue="1" operator="lessThan">
      <formula>-1</formula>
    </cfRule>
  </conditionalFormatting>
  <dataValidations count="1">
    <dataValidation type="decimal" allowBlank="1" showErrorMessage="1" error="Endast tal får anges!" sqref="C35 D6:L46 C7:C12 C14 C16:C18 C21:C23 C26:C29 C31:C32 C37" xr:uid="{00000000-0002-0000-0900-000000000000}">
      <formula1>-99999</formula1>
      <formula2>999999</formula2>
    </dataValidation>
  </dataValidations>
  <pageMargins left="0.23622047244094491" right="0.23622047244094491" top="0.75" bottom="0.19685039370078741" header="0.35433070866141736" footer="0.15748031496062992"/>
  <pageSetup paperSize="9" scale="55" orientation="landscape" r:id="rId1"/>
  <headerFooter alignWithMargins="0">
    <oddHeader>&amp;L&amp;9Statistiska centtralbyrån
Offentlig ekonomi
701 89 Örebro&amp;R&amp;9&amp;D</oddHead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dimension ref="A1:S34"/>
  <sheetViews>
    <sheetView zoomScaleNormal="100" workbookViewId="0">
      <selection activeCell="A22" sqref="A22:XFD38"/>
    </sheetView>
  </sheetViews>
  <sheetFormatPr defaultColWidth="0" defaultRowHeight="12.75" zeroHeight="1" x14ac:dyDescent="0.2"/>
  <cols>
    <col min="1" max="1" width="10.7109375" style="90" customWidth="1"/>
    <col min="2" max="2" width="49.7109375" style="90" customWidth="1"/>
    <col min="3" max="12" width="12.7109375" style="90" customWidth="1"/>
    <col min="13" max="13" width="2.7109375" style="90" customWidth="1"/>
    <col min="14" max="14" width="2.7109375" style="90" hidden="1" customWidth="1"/>
    <col min="15" max="19" width="14" style="90" hidden="1" customWidth="1"/>
    <col min="20" max="16384" width="0" style="90" hidden="1"/>
  </cols>
  <sheetData>
    <row r="1" spans="1:14" ht="20.45" customHeight="1" thickBot="1" x14ac:dyDescent="0.35">
      <c r="A1" s="2" t="s">
        <v>295</v>
      </c>
      <c r="B1" s="2"/>
      <c r="C1" s="2"/>
      <c r="D1" s="2"/>
      <c r="E1" s="2"/>
      <c r="F1" s="2"/>
      <c r="G1" s="2"/>
      <c r="H1" s="2" t="s">
        <v>692</v>
      </c>
      <c r="I1" s="2"/>
      <c r="J1" s="2"/>
      <c r="K1" s="2"/>
      <c r="L1" s="2"/>
      <c r="M1" s="2"/>
      <c r="N1" s="2"/>
    </row>
    <row r="2" spans="1:14" ht="15.75" customHeight="1" x14ac:dyDescent="0.2">
      <c r="A2" s="212" t="s">
        <v>113</v>
      </c>
      <c r="B2" s="30" t="s">
        <v>32</v>
      </c>
      <c r="C2" s="73" t="s">
        <v>132</v>
      </c>
      <c r="D2" s="73"/>
      <c r="E2" s="74"/>
      <c r="F2" s="74"/>
      <c r="G2" s="74"/>
      <c r="H2" s="74"/>
      <c r="I2" s="74"/>
      <c r="J2" s="74"/>
      <c r="K2" s="74"/>
      <c r="L2" s="75"/>
      <c r="M2" s="696"/>
    </row>
    <row r="3" spans="1:14" ht="15.75" customHeight="1" x14ac:dyDescent="0.2">
      <c r="A3" s="256"/>
      <c r="B3" s="9"/>
      <c r="C3" s="405" t="s">
        <v>97</v>
      </c>
      <c r="D3" s="6" t="s">
        <v>429</v>
      </c>
      <c r="E3" s="18" t="s">
        <v>430</v>
      </c>
      <c r="F3" s="18" t="s">
        <v>98</v>
      </c>
      <c r="G3" s="18" t="s">
        <v>144</v>
      </c>
      <c r="H3" s="18" t="s">
        <v>102</v>
      </c>
      <c r="I3" s="18" t="s">
        <v>99</v>
      </c>
      <c r="J3" s="18" t="s">
        <v>354</v>
      </c>
      <c r="K3" s="18" t="s">
        <v>333</v>
      </c>
      <c r="L3" s="264" t="s">
        <v>269</v>
      </c>
      <c r="M3" s="696"/>
    </row>
    <row r="4" spans="1:14" ht="15.75" customHeight="1" x14ac:dyDescent="0.2">
      <c r="A4" s="256"/>
      <c r="B4" s="9"/>
      <c r="C4" s="6" t="s">
        <v>256</v>
      </c>
      <c r="D4" s="6"/>
      <c r="E4" s="6" t="s">
        <v>431</v>
      </c>
      <c r="F4" s="6" t="s">
        <v>128</v>
      </c>
      <c r="G4" s="6" t="s">
        <v>145</v>
      </c>
      <c r="H4" s="6" t="s">
        <v>152</v>
      </c>
      <c r="I4" s="6"/>
      <c r="J4" s="6" t="s">
        <v>353</v>
      </c>
      <c r="K4" s="6" t="s">
        <v>100</v>
      </c>
      <c r="L4" s="264"/>
      <c r="M4" s="696"/>
    </row>
    <row r="5" spans="1:14" ht="15.75" customHeight="1" x14ac:dyDescent="0.2">
      <c r="A5" s="256"/>
      <c r="B5" s="8"/>
      <c r="C5" s="65"/>
      <c r="D5" s="5"/>
      <c r="E5" s="5" t="s">
        <v>146</v>
      </c>
      <c r="F5" s="5"/>
      <c r="G5" s="5"/>
      <c r="H5" s="5" t="s">
        <v>103</v>
      </c>
      <c r="I5" s="5"/>
      <c r="J5" s="5" t="s">
        <v>352</v>
      </c>
      <c r="K5" s="5"/>
      <c r="L5" s="475"/>
      <c r="M5" s="696"/>
    </row>
    <row r="6" spans="1:14" s="166" customFormat="1" ht="15.75" customHeight="1" x14ac:dyDescent="0.2">
      <c r="A6" s="26" t="s">
        <v>229</v>
      </c>
      <c r="B6" s="26" t="s">
        <v>319</v>
      </c>
      <c r="C6" s="369">
        <f>C7+C8+C9+C10+C11</f>
        <v>2089</v>
      </c>
      <c r="D6" s="369">
        <f>SUM(D7:D11)</f>
        <v>219</v>
      </c>
      <c r="E6" s="369">
        <f t="shared" ref="E6:L6" si="0">SUM(E7:E11)</f>
        <v>45</v>
      </c>
      <c r="F6" s="362">
        <f t="shared" si="0"/>
        <v>203</v>
      </c>
      <c r="G6" s="362">
        <f t="shared" si="0"/>
        <v>255</v>
      </c>
      <c r="H6" s="362">
        <f t="shared" si="0"/>
        <v>534</v>
      </c>
      <c r="I6" s="362">
        <f t="shared" si="0"/>
        <v>367</v>
      </c>
      <c r="J6" s="362">
        <f t="shared" si="0"/>
        <v>363</v>
      </c>
      <c r="K6" s="362">
        <f t="shared" si="0"/>
        <v>82</v>
      </c>
      <c r="L6" s="384">
        <f t="shared" si="0"/>
        <v>4</v>
      </c>
      <c r="M6" s="696"/>
      <c r="N6" s="247"/>
    </row>
    <row r="7" spans="1:14" ht="15.75" customHeight="1" x14ac:dyDescent="0.2">
      <c r="A7" s="34" t="s">
        <v>176</v>
      </c>
      <c r="B7" s="15" t="s">
        <v>40</v>
      </c>
      <c r="C7" s="67">
        <f>'3. Drift. kostnader'!F8</f>
        <v>368</v>
      </c>
      <c r="D7" s="275">
        <v>2</v>
      </c>
      <c r="E7" s="266">
        <v>8</v>
      </c>
      <c r="F7" s="266">
        <v>48</v>
      </c>
      <c r="G7" s="266">
        <v>22</v>
      </c>
      <c r="H7" s="266">
        <v>240</v>
      </c>
      <c r="I7" s="266">
        <v>0</v>
      </c>
      <c r="J7" s="266">
        <v>40</v>
      </c>
      <c r="K7" s="266">
        <v>7</v>
      </c>
      <c r="L7" s="279">
        <v>0</v>
      </c>
      <c r="M7" s="696"/>
      <c r="N7" s="247"/>
    </row>
    <row r="8" spans="1:14" ht="15.75" customHeight="1" x14ac:dyDescent="0.2">
      <c r="A8" s="34" t="s">
        <v>177</v>
      </c>
      <c r="B8" s="15" t="s">
        <v>2</v>
      </c>
      <c r="C8" s="67">
        <f>'3. Drift. kostnader'!F10</f>
        <v>340</v>
      </c>
      <c r="D8" s="275">
        <v>50</v>
      </c>
      <c r="E8" s="266">
        <v>17</v>
      </c>
      <c r="F8" s="266">
        <v>11</v>
      </c>
      <c r="G8" s="266">
        <v>98</v>
      </c>
      <c r="H8" s="266">
        <v>92</v>
      </c>
      <c r="I8" s="266">
        <v>13</v>
      </c>
      <c r="J8" s="266">
        <v>36</v>
      </c>
      <c r="K8" s="266">
        <v>16</v>
      </c>
      <c r="L8" s="279">
        <v>2</v>
      </c>
      <c r="M8" s="696"/>
      <c r="N8" s="247"/>
    </row>
    <row r="9" spans="1:14" ht="15.75" customHeight="1" x14ac:dyDescent="0.2">
      <c r="A9" s="34" t="s">
        <v>178</v>
      </c>
      <c r="B9" s="15" t="s">
        <v>3</v>
      </c>
      <c r="C9" s="67">
        <f>'3. Drift. kostnader'!F12</f>
        <v>52</v>
      </c>
      <c r="D9" s="275">
        <v>1</v>
      </c>
      <c r="E9" s="266">
        <v>3</v>
      </c>
      <c r="F9" s="266">
        <v>2</v>
      </c>
      <c r="G9" s="266">
        <v>6</v>
      </c>
      <c r="H9" s="266">
        <v>8</v>
      </c>
      <c r="I9" s="266">
        <v>3</v>
      </c>
      <c r="J9" s="266">
        <v>23</v>
      </c>
      <c r="K9" s="266">
        <v>2</v>
      </c>
      <c r="L9" s="279">
        <v>0</v>
      </c>
      <c r="M9" s="696"/>
      <c r="N9" s="247"/>
    </row>
    <row r="10" spans="1:14" ht="15.75" customHeight="1" x14ac:dyDescent="0.2">
      <c r="A10" s="34" t="s">
        <v>179</v>
      </c>
      <c r="B10" s="15" t="s">
        <v>4</v>
      </c>
      <c r="C10" s="67">
        <f>'3. Drift. kostnader'!F14</f>
        <v>1</v>
      </c>
      <c r="D10" s="275">
        <v>0</v>
      </c>
      <c r="E10" s="266">
        <v>1</v>
      </c>
      <c r="F10" s="266">
        <v>0</v>
      </c>
      <c r="G10" s="266">
        <v>0</v>
      </c>
      <c r="H10" s="266">
        <v>0</v>
      </c>
      <c r="I10" s="266">
        <v>0</v>
      </c>
      <c r="J10" s="266">
        <v>0</v>
      </c>
      <c r="K10" s="266">
        <v>0</v>
      </c>
      <c r="L10" s="279">
        <v>0</v>
      </c>
      <c r="M10" s="696"/>
      <c r="N10" s="247"/>
    </row>
    <row r="11" spans="1:14" ht="15.75" customHeight="1" x14ac:dyDescent="0.2">
      <c r="A11" s="34" t="s">
        <v>180</v>
      </c>
      <c r="B11" s="22" t="s">
        <v>35</v>
      </c>
      <c r="C11" s="67">
        <f>'3. Drift. kostnader'!F15</f>
        <v>1328</v>
      </c>
      <c r="D11" s="275">
        <v>166</v>
      </c>
      <c r="E11" s="266">
        <v>16</v>
      </c>
      <c r="F11" s="266">
        <v>142</v>
      </c>
      <c r="G11" s="266">
        <v>129</v>
      </c>
      <c r="H11" s="266">
        <v>194</v>
      </c>
      <c r="I11" s="266">
        <v>351</v>
      </c>
      <c r="J11" s="266">
        <v>264</v>
      </c>
      <c r="K11" s="266">
        <v>57</v>
      </c>
      <c r="L11" s="279">
        <v>2</v>
      </c>
      <c r="M11" s="696"/>
      <c r="N11" s="247"/>
    </row>
    <row r="12" spans="1:14" s="166" customFormat="1" ht="15.75" customHeight="1" x14ac:dyDescent="0.2">
      <c r="A12" s="52" t="s">
        <v>230</v>
      </c>
      <c r="B12" s="27" t="s">
        <v>133</v>
      </c>
      <c r="C12" s="372">
        <f>C13+C14+C15+C16</f>
        <v>27375</v>
      </c>
      <c r="D12" s="372">
        <f>SUM(D13:D16)</f>
        <v>26</v>
      </c>
      <c r="E12" s="364">
        <f t="shared" ref="E12:L12" si="1">SUM(E13:E16)</f>
        <v>22223</v>
      </c>
      <c r="F12" s="364">
        <f t="shared" si="1"/>
        <v>472</v>
      </c>
      <c r="G12" s="364">
        <f t="shared" si="1"/>
        <v>233</v>
      </c>
      <c r="H12" s="364">
        <f t="shared" si="1"/>
        <v>1676</v>
      </c>
      <c r="I12" s="364">
        <f t="shared" si="1"/>
        <v>378</v>
      </c>
      <c r="J12" s="364">
        <f t="shared" si="1"/>
        <v>2322</v>
      </c>
      <c r="K12" s="364">
        <f t="shared" si="1"/>
        <v>15</v>
      </c>
      <c r="L12" s="384">
        <f t="shared" si="1"/>
        <v>21</v>
      </c>
      <c r="M12" s="696"/>
      <c r="N12" s="247"/>
    </row>
    <row r="13" spans="1:14" ht="15.75" customHeight="1" x14ac:dyDescent="0.2">
      <c r="A13" s="35" t="s">
        <v>70</v>
      </c>
      <c r="B13" s="15" t="s">
        <v>33</v>
      </c>
      <c r="C13" s="67">
        <f>'3. Drift. kostnader'!F21</f>
        <v>238</v>
      </c>
      <c r="D13" s="275">
        <v>0</v>
      </c>
      <c r="E13" s="266">
        <v>0</v>
      </c>
      <c r="F13" s="266">
        <v>0</v>
      </c>
      <c r="G13" s="266">
        <v>0</v>
      </c>
      <c r="H13" s="266">
        <v>51</v>
      </c>
      <c r="I13" s="266">
        <v>2</v>
      </c>
      <c r="J13" s="266">
        <v>183</v>
      </c>
      <c r="K13" s="266">
        <v>3</v>
      </c>
      <c r="L13" s="279">
        <v>0</v>
      </c>
      <c r="M13" s="696"/>
      <c r="N13" s="247"/>
    </row>
    <row r="14" spans="1:14" ht="15.75" customHeight="1" x14ac:dyDescent="0.2">
      <c r="A14" s="34" t="s">
        <v>149</v>
      </c>
      <c r="B14" s="15" t="s">
        <v>11</v>
      </c>
      <c r="C14" s="67">
        <f>'3. Drift. kostnader'!F25</f>
        <v>4734</v>
      </c>
      <c r="D14" s="275">
        <v>9</v>
      </c>
      <c r="E14" s="266">
        <v>1787</v>
      </c>
      <c r="F14" s="266">
        <v>397</v>
      </c>
      <c r="G14" s="266">
        <v>33</v>
      </c>
      <c r="H14" s="266">
        <v>577</v>
      </c>
      <c r="I14" s="266">
        <v>68</v>
      </c>
      <c r="J14" s="266">
        <v>1841</v>
      </c>
      <c r="K14" s="266">
        <v>12</v>
      </c>
      <c r="L14" s="279">
        <v>1</v>
      </c>
      <c r="M14" s="696"/>
      <c r="N14" s="247"/>
    </row>
    <row r="15" spans="1:14" ht="15.75" customHeight="1" x14ac:dyDescent="0.2">
      <c r="A15" s="34" t="s">
        <v>150</v>
      </c>
      <c r="B15" s="15" t="s">
        <v>13</v>
      </c>
      <c r="C15" s="67">
        <f>'3. Drift. kostnader'!F26</f>
        <v>20991</v>
      </c>
      <c r="D15" s="275">
        <v>0</v>
      </c>
      <c r="E15" s="266">
        <v>20284</v>
      </c>
      <c r="F15" s="266">
        <v>26</v>
      </c>
      <c r="G15" s="266">
        <v>189</v>
      </c>
      <c r="H15" s="266">
        <v>214</v>
      </c>
      <c r="I15" s="266">
        <v>268</v>
      </c>
      <c r="J15" s="266">
        <v>7</v>
      </c>
      <c r="K15" s="266">
        <v>0</v>
      </c>
      <c r="L15" s="279">
        <v>0</v>
      </c>
      <c r="M15" s="696"/>
      <c r="N15" s="247"/>
    </row>
    <row r="16" spans="1:14" ht="15.75" customHeight="1" x14ac:dyDescent="0.2">
      <c r="A16" s="34" t="s">
        <v>151</v>
      </c>
      <c r="B16" s="15" t="s">
        <v>16</v>
      </c>
      <c r="C16" s="67">
        <f>'3. Drift. kostnader'!F29</f>
        <v>1412</v>
      </c>
      <c r="D16" s="275">
        <v>17</v>
      </c>
      <c r="E16" s="266">
        <v>152</v>
      </c>
      <c r="F16" s="266">
        <v>49</v>
      </c>
      <c r="G16" s="266">
        <v>11</v>
      </c>
      <c r="H16" s="266">
        <v>834</v>
      </c>
      <c r="I16" s="266">
        <v>40</v>
      </c>
      <c r="J16" s="266">
        <v>291</v>
      </c>
      <c r="K16" s="266">
        <v>0</v>
      </c>
      <c r="L16" s="279">
        <v>20</v>
      </c>
      <c r="M16" s="696"/>
      <c r="N16" s="247"/>
    </row>
    <row r="17" spans="1:14" s="166" customFormat="1" ht="15.75" customHeight="1" x14ac:dyDescent="0.2">
      <c r="A17" s="52" t="s">
        <v>160</v>
      </c>
      <c r="B17" s="14" t="s">
        <v>159</v>
      </c>
      <c r="C17" s="67">
        <f>'3. Drift. kostnader'!F19+'3. Drift. kostnader'!F31</f>
        <v>430</v>
      </c>
      <c r="D17" s="275">
        <v>0</v>
      </c>
      <c r="E17" s="266">
        <v>1</v>
      </c>
      <c r="F17" s="266">
        <v>6</v>
      </c>
      <c r="G17" s="266">
        <v>17</v>
      </c>
      <c r="H17" s="266">
        <v>39</v>
      </c>
      <c r="I17" s="266">
        <v>0</v>
      </c>
      <c r="J17" s="266">
        <v>370</v>
      </c>
      <c r="K17" s="266">
        <v>0</v>
      </c>
      <c r="L17" s="279">
        <v>0</v>
      </c>
      <c r="M17" s="696"/>
      <c r="N17" s="247"/>
    </row>
    <row r="18" spans="1:14" s="166" customFormat="1" ht="15.75" customHeight="1" x14ac:dyDescent="0.2">
      <c r="A18" s="52" t="s">
        <v>168</v>
      </c>
      <c r="B18" s="14" t="s">
        <v>281</v>
      </c>
      <c r="C18" s="67">
        <f>'3. Drift. kostnader'!F32</f>
        <v>3089</v>
      </c>
      <c r="D18" s="275">
        <v>33</v>
      </c>
      <c r="E18" s="266">
        <v>97</v>
      </c>
      <c r="F18" s="266">
        <v>67</v>
      </c>
      <c r="G18" s="266">
        <v>2469</v>
      </c>
      <c r="H18" s="266">
        <v>345</v>
      </c>
      <c r="I18" s="266">
        <v>31</v>
      </c>
      <c r="J18" s="266">
        <v>46</v>
      </c>
      <c r="K18" s="266">
        <v>0</v>
      </c>
      <c r="L18" s="407">
        <v>0</v>
      </c>
      <c r="M18" s="696"/>
      <c r="N18" s="247"/>
    </row>
    <row r="19" spans="1:14" s="166" customFormat="1" ht="15.75" customHeight="1" x14ac:dyDescent="0.2">
      <c r="A19" s="791" t="s">
        <v>282</v>
      </c>
      <c r="B19" s="9" t="s">
        <v>274</v>
      </c>
      <c r="C19" s="792">
        <f>'3. Drift. kostnader'!F36</f>
        <v>0</v>
      </c>
      <c r="D19" s="793">
        <v>0</v>
      </c>
      <c r="E19" s="793">
        <v>0</v>
      </c>
      <c r="F19" s="793">
        <v>0</v>
      </c>
      <c r="G19" s="793">
        <v>0</v>
      </c>
      <c r="H19" s="793">
        <v>0</v>
      </c>
      <c r="I19" s="793">
        <v>0</v>
      </c>
      <c r="J19" s="793">
        <v>0</v>
      </c>
      <c r="K19" s="793">
        <v>0</v>
      </c>
      <c r="L19" s="794">
        <v>0</v>
      </c>
      <c r="M19" s="696"/>
      <c r="N19" s="247"/>
    </row>
    <row r="20" spans="1:14" s="166" customFormat="1" ht="15.75" customHeight="1" thickBot="1" x14ac:dyDescent="0.25">
      <c r="A20" s="795" t="s">
        <v>118</v>
      </c>
      <c r="B20" s="796" t="s">
        <v>25</v>
      </c>
      <c r="C20" s="797">
        <f>'3. Drift. kostnader'!F37</f>
        <v>32983</v>
      </c>
      <c r="D20" s="798">
        <f>SUM(D6,D12,D17:D19)</f>
        <v>278</v>
      </c>
      <c r="E20" s="798">
        <f t="shared" ref="E20:L20" si="2">SUM(E6,E12,E17:E19)</f>
        <v>22366</v>
      </c>
      <c r="F20" s="798">
        <f t="shared" si="2"/>
        <v>748</v>
      </c>
      <c r="G20" s="798">
        <f t="shared" si="2"/>
        <v>2974</v>
      </c>
      <c r="H20" s="798">
        <f t="shared" si="2"/>
        <v>2594</v>
      </c>
      <c r="I20" s="798">
        <f t="shared" si="2"/>
        <v>776</v>
      </c>
      <c r="J20" s="798">
        <f t="shared" si="2"/>
        <v>3101</v>
      </c>
      <c r="K20" s="798">
        <f t="shared" si="2"/>
        <v>97</v>
      </c>
      <c r="L20" s="799">
        <f t="shared" si="2"/>
        <v>25</v>
      </c>
      <c r="M20" s="696"/>
      <c r="N20" s="247"/>
    </row>
    <row r="21" spans="1:14" ht="15.75" customHeight="1" x14ac:dyDescent="0.2">
      <c r="A21" s="696"/>
      <c r="B21" s="696"/>
      <c r="C21" s="696"/>
      <c r="D21" s="696"/>
      <c r="E21" s="696"/>
      <c r="F21" s="696"/>
      <c r="G21" s="696"/>
      <c r="H21" s="696"/>
      <c r="I21" s="696"/>
      <c r="J21" s="696"/>
      <c r="K21" s="696"/>
      <c r="L21" s="696"/>
      <c r="M21" s="696"/>
    </row>
    <row r="22" spans="1:14" ht="15.75" hidden="1" customHeight="1" x14ac:dyDescent="0.2">
      <c r="A22" s="696"/>
      <c r="B22" s="696"/>
      <c r="C22" s="696"/>
      <c r="D22" s="696"/>
      <c r="E22" s="696"/>
      <c r="F22" s="696"/>
      <c r="G22" s="696"/>
      <c r="H22" s="696"/>
      <c r="I22" s="696"/>
      <c r="J22" s="696"/>
      <c r="K22" s="696"/>
      <c r="L22" s="696"/>
      <c r="M22" s="696"/>
    </row>
    <row r="23" spans="1:14" ht="15.75" hidden="1" customHeight="1" x14ac:dyDescent="0.2">
      <c r="A23" s="696"/>
      <c r="B23" s="696"/>
      <c r="C23" s="696"/>
      <c r="D23" s="696"/>
      <c r="E23" s="696"/>
      <c r="F23" s="696"/>
      <c r="G23" s="696"/>
      <c r="H23" s="696"/>
      <c r="I23" s="696"/>
      <c r="J23" s="696"/>
      <c r="K23" s="696"/>
      <c r="L23" s="696"/>
      <c r="M23" s="696"/>
      <c r="N23" s="247"/>
    </row>
    <row r="24" spans="1:14" hidden="1" x14ac:dyDescent="0.2">
      <c r="A24" s="696"/>
      <c r="B24" s="696"/>
      <c r="C24" s="696"/>
      <c r="D24" s="696"/>
      <c r="E24" s="696"/>
      <c r="F24" s="696"/>
      <c r="G24" s="696"/>
      <c r="H24" s="696"/>
      <c r="I24" s="696"/>
      <c r="J24" s="696"/>
      <c r="K24" s="696"/>
      <c r="L24" s="696"/>
      <c r="M24" s="696"/>
    </row>
    <row r="25" spans="1:14" hidden="1" x14ac:dyDescent="0.2">
      <c r="A25" s="696"/>
      <c r="B25" s="696"/>
      <c r="C25" s="696"/>
      <c r="D25" s="696"/>
      <c r="E25" s="696"/>
      <c r="F25" s="696"/>
      <c r="G25" s="696"/>
      <c r="H25" s="696"/>
      <c r="I25" s="696"/>
      <c r="J25" s="696"/>
      <c r="K25" s="696"/>
      <c r="L25" s="696"/>
      <c r="M25" s="696"/>
    </row>
    <row r="26" spans="1:14" hidden="1" x14ac:dyDescent="0.2">
      <c r="A26" s="696"/>
      <c r="B26" s="696"/>
      <c r="C26" s="696"/>
      <c r="D26" s="696"/>
      <c r="E26" s="696"/>
      <c r="F26" s="696"/>
      <c r="G26" s="696"/>
      <c r="H26" s="696"/>
      <c r="I26" s="696"/>
      <c r="J26" s="696"/>
      <c r="K26" s="696"/>
      <c r="L26" s="696"/>
      <c r="M26" s="696"/>
    </row>
    <row r="27" spans="1:14" hidden="1" x14ac:dyDescent="0.2">
      <c r="A27" s="696"/>
      <c r="B27" s="696"/>
      <c r="C27" s="696"/>
      <c r="D27" s="696"/>
      <c r="E27" s="696"/>
      <c r="F27" s="696"/>
      <c r="G27" s="696"/>
      <c r="H27" s="696"/>
      <c r="I27" s="696"/>
      <c r="J27" s="696"/>
      <c r="K27" s="696"/>
      <c r="L27" s="696"/>
      <c r="M27" s="696"/>
    </row>
    <row r="28" spans="1:14" hidden="1" x14ac:dyDescent="0.2">
      <c r="A28" s="696"/>
      <c r="B28" s="696"/>
      <c r="C28" s="696"/>
      <c r="D28" s="696"/>
      <c r="E28" s="696"/>
      <c r="F28" s="696"/>
      <c r="G28" s="696"/>
      <c r="H28" s="696"/>
      <c r="I28" s="696"/>
      <c r="J28" s="696"/>
      <c r="K28" s="696"/>
      <c r="L28" s="696"/>
      <c r="M28" s="696"/>
    </row>
    <row r="29" spans="1:14" hidden="1" x14ac:dyDescent="0.2">
      <c r="A29" s="696"/>
      <c r="B29" s="696"/>
      <c r="C29" s="696"/>
      <c r="D29" s="696"/>
      <c r="E29" s="696"/>
      <c r="F29" s="696"/>
      <c r="G29" s="696"/>
      <c r="H29" s="696"/>
      <c r="I29" s="696"/>
      <c r="J29" s="696"/>
      <c r="K29" s="696"/>
      <c r="L29" s="696"/>
      <c r="M29" s="696"/>
    </row>
    <row r="30" spans="1:14" hidden="1" x14ac:dyDescent="0.2">
      <c r="A30" s="696"/>
      <c r="B30" s="696"/>
      <c r="C30" s="696"/>
      <c r="D30" s="696"/>
      <c r="E30" s="696"/>
      <c r="F30" s="696"/>
      <c r="G30" s="696"/>
      <c r="H30" s="696"/>
      <c r="I30" s="696"/>
      <c r="J30" s="696"/>
      <c r="K30" s="696"/>
      <c r="L30" s="696"/>
      <c r="M30" s="696"/>
    </row>
    <row r="31" spans="1:14" hidden="1" x14ac:dyDescent="0.2">
      <c r="A31" s="696"/>
      <c r="B31" s="696"/>
      <c r="C31" s="696"/>
      <c r="D31" s="696"/>
      <c r="E31" s="696"/>
      <c r="F31" s="696"/>
      <c r="G31" s="696"/>
      <c r="H31" s="696"/>
      <c r="I31" s="696"/>
      <c r="J31" s="696"/>
      <c r="K31" s="696"/>
      <c r="L31" s="696"/>
      <c r="M31" s="696"/>
    </row>
    <row r="32" spans="1:14" hidden="1" x14ac:dyDescent="0.2">
      <c r="A32" s="696"/>
      <c r="B32" s="696"/>
      <c r="C32" s="696"/>
      <c r="D32" s="696"/>
      <c r="E32" s="696"/>
      <c r="F32" s="696"/>
      <c r="G32" s="696"/>
      <c r="H32" s="696"/>
      <c r="I32" s="696"/>
      <c r="J32" s="696"/>
      <c r="K32" s="696"/>
      <c r="L32" s="696"/>
      <c r="M32" s="696"/>
    </row>
    <row r="33" spans="2:12" hidden="1" x14ac:dyDescent="0.2">
      <c r="B33" s="194"/>
      <c r="C33" s="193"/>
      <c r="D33" s="193"/>
      <c r="E33" s="193"/>
      <c r="F33" s="193"/>
      <c r="G33" s="193"/>
      <c r="H33" s="193"/>
      <c r="I33" s="193"/>
      <c r="J33" s="193"/>
      <c r="K33" s="193"/>
      <c r="L33" s="193"/>
    </row>
    <row r="34" spans="2:12" hidden="1" x14ac:dyDescent="0.2">
      <c r="B34" s="194"/>
      <c r="C34" s="193"/>
      <c r="D34" s="193"/>
      <c r="E34" s="193"/>
      <c r="F34" s="193"/>
      <c r="G34" s="193"/>
      <c r="H34" s="193"/>
      <c r="I34" s="193"/>
      <c r="J34" s="193"/>
      <c r="K34" s="193"/>
      <c r="L34" s="193"/>
    </row>
  </sheetData>
  <phoneticPr fontId="0" type="noConversion"/>
  <conditionalFormatting sqref="D7:L11 D13:L19">
    <cfRule type="cellIs" dxfId="2" priority="12" stopIfTrue="1" operator="lessThan">
      <formula>-1</formula>
    </cfRule>
  </conditionalFormatting>
  <dataValidations count="1">
    <dataValidation type="decimal" allowBlank="1" showErrorMessage="1" error="Endast tal får anges!" sqref="D6:L20" xr:uid="{00000000-0002-0000-0A00-000000000000}">
      <formula1>-99999</formula1>
      <formula2>999999</formula2>
    </dataValidation>
  </dataValidations>
  <pageMargins left="0.2" right="0.2" top="0.84" bottom="0.35" header="0.35" footer="0.2"/>
  <pageSetup paperSize="9" scale="84" orientation="landscape" r:id="rId1"/>
  <headerFooter alignWithMargins="0">
    <oddHeader>&amp;L&amp;9Statistiska centralbyrån
Offentlig ekonomi
701 89 Örebro&amp;R&amp;9&amp;D</oddHead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0"/>
  <sheetViews>
    <sheetView zoomScaleNormal="100" workbookViewId="0">
      <selection activeCell="C9" sqref="C9"/>
    </sheetView>
  </sheetViews>
  <sheetFormatPr defaultColWidth="0" defaultRowHeight="12.75" zeroHeight="1" x14ac:dyDescent="0.2"/>
  <cols>
    <col min="1" max="1" width="10.7109375" style="90" customWidth="1"/>
    <col min="2" max="2" width="49.7109375" style="90" customWidth="1"/>
    <col min="3" max="12" width="12.7109375" style="90" customWidth="1"/>
    <col min="13" max="13" width="2.7109375" style="90" customWidth="1"/>
    <col min="14" max="14" width="2.7109375" style="90" hidden="1" customWidth="1"/>
    <col min="15" max="19" width="25.42578125" style="90" hidden="1" customWidth="1"/>
    <col min="20" max="16384" width="0" style="90" hidden="1"/>
  </cols>
  <sheetData>
    <row r="1" spans="1:16" ht="20.45" customHeight="1" thickBot="1" x14ac:dyDescent="0.35">
      <c r="A1" s="2" t="s">
        <v>348</v>
      </c>
      <c r="B1" s="2"/>
      <c r="C1" s="2"/>
      <c r="D1" s="2"/>
      <c r="E1" s="2"/>
      <c r="F1" s="2"/>
      <c r="G1" s="2"/>
      <c r="H1" s="2" t="s">
        <v>692</v>
      </c>
      <c r="I1" s="2"/>
      <c r="J1" s="2"/>
      <c r="K1" s="2"/>
      <c r="L1" s="2"/>
      <c r="M1" s="2"/>
      <c r="N1" s="2"/>
    </row>
    <row r="2" spans="1:16" ht="15.75" customHeight="1" x14ac:dyDescent="0.2">
      <c r="A2" s="10" t="str">
        <f>"R-BAS "&amp;År-2000&amp;""</f>
        <v>R-BAS 25</v>
      </c>
      <c r="B2" s="10"/>
      <c r="C2" s="406" t="s">
        <v>97</v>
      </c>
      <c r="D2" s="73"/>
      <c r="E2" s="74"/>
      <c r="F2" s="74"/>
      <c r="G2" s="74"/>
      <c r="H2" s="74"/>
      <c r="I2" s="74"/>
      <c r="J2" s="74"/>
      <c r="K2" s="74"/>
      <c r="L2" s="75"/>
      <c r="M2" s="696"/>
    </row>
    <row r="3" spans="1:16" ht="16.5" customHeight="1" x14ac:dyDescent="0.2">
      <c r="A3" s="396"/>
      <c r="B3" s="9"/>
      <c r="C3" s="6" t="s">
        <v>255</v>
      </c>
      <c r="D3" s="6" t="s">
        <v>429</v>
      </c>
      <c r="E3" s="18" t="s">
        <v>430</v>
      </c>
      <c r="F3" s="18" t="s">
        <v>98</v>
      </c>
      <c r="G3" s="18" t="s">
        <v>144</v>
      </c>
      <c r="H3" s="18" t="s">
        <v>102</v>
      </c>
      <c r="I3" s="18" t="s">
        <v>99</v>
      </c>
      <c r="J3" s="18" t="s">
        <v>354</v>
      </c>
      <c r="K3" s="18" t="s">
        <v>333</v>
      </c>
      <c r="L3" s="264" t="s">
        <v>269</v>
      </c>
      <c r="M3" s="696"/>
    </row>
    <row r="4" spans="1:16" ht="15.75" customHeight="1" x14ac:dyDescent="0.2">
      <c r="A4" s="256"/>
      <c r="B4" s="9"/>
      <c r="C4" s="17"/>
      <c r="D4" s="6"/>
      <c r="E4" s="6" t="s">
        <v>431</v>
      </c>
      <c r="F4" s="6" t="s">
        <v>128</v>
      </c>
      <c r="G4" s="6" t="s">
        <v>145</v>
      </c>
      <c r="H4" s="6" t="s">
        <v>152</v>
      </c>
      <c r="I4" s="6"/>
      <c r="J4" s="6" t="s">
        <v>355</v>
      </c>
      <c r="K4" s="6" t="s">
        <v>100</v>
      </c>
      <c r="L4" s="264"/>
      <c r="M4" s="696"/>
    </row>
    <row r="5" spans="1:16" ht="15.75" customHeight="1" x14ac:dyDescent="0.2">
      <c r="A5" s="256"/>
      <c r="B5" s="8"/>
      <c r="C5" s="66"/>
      <c r="D5" s="5"/>
      <c r="E5" s="5" t="s">
        <v>175</v>
      </c>
      <c r="F5" s="5"/>
      <c r="G5" s="5"/>
      <c r="H5" s="5" t="s">
        <v>103</v>
      </c>
      <c r="I5" s="5"/>
      <c r="J5" s="5" t="s">
        <v>352</v>
      </c>
      <c r="K5" s="5"/>
      <c r="L5" s="475"/>
      <c r="M5" s="696"/>
    </row>
    <row r="6" spans="1:16" s="194" customFormat="1" ht="15.75" customHeight="1" x14ac:dyDescent="0.2">
      <c r="A6" s="439" t="s">
        <v>19</v>
      </c>
      <c r="B6" s="800" t="s">
        <v>51</v>
      </c>
      <c r="C6" s="13">
        <f>'2. Drift.  intäkter'!E36</f>
        <v>13809</v>
      </c>
      <c r="D6" s="280">
        <v>2673</v>
      </c>
      <c r="E6" s="280">
        <v>2608</v>
      </c>
      <c r="F6" s="280">
        <v>1529</v>
      </c>
      <c r="G6" s="280">
        <v>42</v>
      </c>
      <c r="H6" s="280">
        <v>5038</v>
      </c>
      <c r="I6" s="280">
        <v>1087</v>
      </c>
      <c r="J6" s="280">
        <v>153</v>
      </c>
      <c r="K6" s="280">
        <v>521</v>
      </c>
      <c r="L6" s="279">
        <v>149</v>
      </c>
      <c r="M6" s="696"/>
    </row>
    <row r="7" spans="1:16" ht="15.75" customHeight="1" x14ac:dyDescent="0.2">
      <c r="A7" s="440" t="s">
        <v>57</v>
      </c>
      <c r="B7" s="800" t="s">
        <v>335</v>
      </c>
      <c r="C7" s="13">
        <f>'2. Drift.  intäkter'!G36</f>
        <v>31047</v>
      </c>
      <c r="D7" s="266">
        <v>433</v>
      </c>
      <c r="E7" s="266">
        <v>14</v>
      </c>
      <c r="F7" s="266">
        <v>939</v>
      </c>
      <c r="G7" s="266">
        <v>375</v>
      </c>
      <c r="H7" s="266">
        <v>1078</v>
      </c>
      <c r="I7" s="266">
        <v>27503</v>
      </c>
      <c r="J7" s="266">
        <v>418</v>
      </c>
      <c r="K7" s="266">
        <v>46</v>
      </c>
      <c r="L7" s="281">
        <v>250</v>
      </c>
      <c r="M7" s="696"/>
      <c r="N7" s="194"/>
      <c r="O7" s="91"/>
    </row>
    <row r="8" spans="1:16" ht="15.75" customHeight="1" x14ac:dyDescent="0.2">
      <c r="A8" s="440" t="s">
        <v>72</v>
      </c>
      <c r="B8" s="800" t="s">
        <v>421</v>
      </c>
      <c r="C8" s="13">
        <f>'7. Spec kostnader'!C16</f>
        <v>15120</v>
      </c>
      <c r="D8" s="266">
        <v>1577</v>
      </c>
      <c r="E8" s="266">
        <v>1174</v>
      </c>
      <c r="F8" s="266">
        <v>178</v>
      </c>
      <c r="G8" s="266">
        <v>376</v>
      </c>
      <c r="H8" s="266">
        <v>10921</v>
      </c>
      <c r="I8" s="266">
        <v>377</v>
      </c>
      <c r="J8" s="266">
        <v>68</v>
      </c>
      <c r="K8" s="266">
        <v>7</v>
      </c>
      <c r="L8" s="281">
        <v>443</v>
      </c>
      <c r="M8" s="696"/>
      <c r="N8" s="194"/>
      <c r="O8" s="196"/>
    </row>
    <row r="9" spans="1:16" ht="15.75" customHeight="1" thickBot="1" x14ac:dyDescent="0.25">
      <c r="A9" s="320" t="s">
        <v>247</v>
      </c>
      <c r="B9" s="801" t="s">
        <v>349</v>
      </c>
      <c r="C9" s="385">
        <f>SUM(D9:L9)</f>
        <v>4375</v>
      </c>
      <c r="D9" s="282">
        <v>21</v>
      </c>
      <c r="E9" s="282">
        <v>0</v>
      </c>
      <c r="F9" s="282">
        <v>4</v>
      </c>
      <c r="G9" s="282">
        <v>0</v>
      </c>
      <c r="H9" s="282">
        <v>4251</v>
      </c>
      <c r="I9" s="282">
        <v>64</v>
      </c>
      <c r="J9" s="282">
        <v>0</v>
      </c>
      <c r="K9" s="282">
        <v>0</v>
      </c>
      <c r="L9" s="283">
        <v>35</v>
      </c>
      <c r="M9" s="696"/>
      <c r="N9" s="197"/>
      <c r="O9" s="196"/>
      <c r="P9" s="185" t="str">
        <f>IF(O9&gt;O8,"Observera att däravbelopp större än huvudbelopp","")</f>
        <v/>
      </c>
    </row>
    <row r="10" spans="1:16" ht="15.75" customHeight="1" x14ac:dyDescent="0.2">
      <c r="A10" s="696"/>
      <c r="B10" s="696"/>
      <c r="C10" s="696"/>
      <c r="D10" s="696"/>
      <c r="E10" s="696"/>
      <c r="F10" s="696"/>
      <c r="G10" s="696"/>
      <c r="H10" s="696"/>
      <c r="I10" s="696"/>
      <c r="J10" s="696"/>
      <c r="K10" s="696"/>
      <c r="L10" s="696"/>
      <c r="M10" s="696"/>
      <c r="N10" s="197"/>
      <c r="O10" s="196"/>
      <c r="P10" s="185"/>
    </row>
    <row r="11" spans="1:16" ht="15.75" hidden="1" customHeight="1" x14ac:dyDescent="0.2">
      <c r="A11" s="696"/>
      <c r="B11" s="696"/>
      <c r="C11" s="696"/>
      <c r="D11" s="696"/>
      <c r="E11" s="696"/>
      <c r="F11" s="696"/>
      <c r="G11" s="696"/>
      <c r="H11" s="696"/>
      <c r="I11" s="696"/>
      <c r="J11" s="696"/>
      <c r="K11" s="696"/>
      <c r="L11" s="696"/>
      <c r="M11" s="696"/>
      <c r="N11" s="197"/>
      <c r="O11" s="196"/>
      <c r="P11" s="185"/>
    </row>
    <row r="12" spans="1:16" ht="15.75" hidden="1" customHeight="1" x14ac:dyDescent="0.2">
      <c r="A12" s="696"/>
      <c r="B12" s="696"/>
      <c r="C12" s="696"/>
      <c r="D12" s="696"/>
      <c r="E12" s="696"/>
      <c r="F12" s="696"/>
      <c r="G12" s="696"/>
      <c r="H12" s="696"/>
      <c r="I12" s="696"/>
      <c r="J12" s="696"/>
      <c r="K12" s="696"/>
      <c r="L12" s="696"/>
      <c r="M12" s="696"/>
      <c r="O12" s="91"/>
    </row>
    <row r="13" spans="1:16" ht="15.75" hidden="1" customHeight="1" x14ac:dyDescent="0.2">
      <c r="A13" s="696"/>
      <c r="B13" s="696"/>
      <c r="C13" s="696"/>
      <c r="D13" s="696"/>
      <c r="E13" s="696"/>
      <c r="F13" s="696"/>
      <c r="G13" s="696"/>
      <c r="H13" s="696"/>
      <c r="I13" s="696"/>
      <c r="J13" s="696"/>
      <c r="K13" s="696"/>
      <c r="L13" s="696"/>
      <c r="M13" s="696"/>
    </row>
    <row r="14" spans="1:16" ht="15.75" hidden="1" customHeight="1" x14ac:dyDescent="0.2">
      <c r="A14" s="696"/>
      <c r="B14" s="696"/>
      <c r="C14" s="696"/>
      <c r="D14" s="696"/>
      <c r="E14" s="696"/>
      <c r="F14" s="696"/>
      <c r="G14" s="696"/>
      <c r="H14" s="696"/>
      <c r="I14" s="696"/>
      <c r="J14" s="696"/>
      <c r="K14" s="696"/>
      <c r="L14" s="696"/>
      <c r="M14" s="696"/>
    </row>
    <row r="15" spans="1:16" ht="15.75" hidden="1" customHeight="1" x14ac:dyDescent="0.2">
      <c r="A15" s="696"/>
      <c r="B15" s="696"/>
      <c r="C15" s="696"/>
      <c r="D15" s="696"/>
      <c r="E15" s="696"/>
      <c r="F15" s="696"/>
      <c r="G15" s="696"/>
      <c r="H15" s="696"/>
      <c r="I15" s="696"/>
      <c r="J15" s="696"/>
      <c r="K15" s="696"/>
      <c r="L15" s="696"/>
      <c r="M15" s="696"/>
    </row>
    <row r="16" spans="1:16" ht="15.75" hidden="1" customHeight="1" x14ac:dyDescent="0.2">
      <c r="A16" s="696"/>
      <c r="B16" s="696"/>
      <c r="C16" s="696"/>
      <c r="D16" s="696"/>
      <c r="E16" s="696"/>
      <c r="F16" s="696"/>
      <c r="G16" s="696"/>
      <c r="H16" s="696"/>
      <c r="I16" s="696"/>
      <c r="J16" s="696"/>
      <c r="K16" s="696"/>
      <c r="L16" s="696"/>
      <c r="M16" s="696"/>
    </row>
    <row r="17" spans="1:13" ht="15.75" hidden="1" customHeight="1" x14ac:dyDescent="0.2">
      <c r="A17" s="696"/>
      <c r="B17" s="696"/>
      <c r="C17" s="696"/>
      <c r="D17" s="696"/>
      <c r="E17" s="696"/>
      <c r="F17" s="696"/>
      <c r="G17" s="696"/>
      <c r="H17" s="696"/>
      <c r="I17" s="696"/>
      <c r="J17" s="696"/>
      <c r="K17" s="696"/>
      <c r="L17" s="696"/>
      <c r="M17" s="696"/>
    </row>
    <row r="18" spans="1:13" ht="15.75" hidden="1" customHeight="1" x14ac:dyDescent="0.2">
      <c r="A18" s="696"/>
      <c r="B18" s="696"/>
      <c r="C18" s="696"/>
      <c r="D18" s="696"/>
      <c r="E18" s="696"/>
      <c r="F18" s="696"/>
      <c r="G18" s="696"/>
      <c r="H18" s="696"/>
      <c r="I18" s="696"/>
      <c r="J18" s="696"/>
      <c r="K18" s="696"/>
      <c r="L18" s="696"/>
      <c r="M18" s="696"/>
    </row>
    <row r="19" spans="1:13" ht="15.75" hidden="1" customHeight="1" x14ac:dyDescent="0.2">
      <c r="A19" s="696"/>
      <c r="B19" s="696"/>
      <c r="C19" s="696"/>
      <c r="D19" s="696"/>
      <c r="E19" s="696"/>
      <c r="F19" s="696"/>
      <c r="G19" s="696"/>
      <c r="H19" s="696"/>
      <c r="I19" s="696"/>
      <c r="J19" s="696"/>
      <c r="K19" s="696"/>
      <c r="L19" s="696"/>
      <c r="M19" s="696"/>
    </row>
    <row r="20" spans="1:13" hidden="1" x14ac:dyDescent="0.2">
      <c r="A20" s="696"/>
      <c r="B20" s="696"/>
      <c r="C20" s="696"/>
      <c r="D20" s="696"/>
      <c r="E20" s="696"/>
      <c r="F20" s="696"/>
      <c r="G20" s="696"/>
      <c r="H20" s="696"/>
      <c r="I20" s="696"/>
      <c r="J20" s="696"/>
      <c r="K20" s="696"/>
      <c r="L20" s="696"/>
      <c r="M20" s="696"/>
    </row>
    <row r="21" spans="1:13" hidden="1" x14ac:dyDescent="0.2">
      <c r="A21" s="696"/>
      <c r="B21" s="696"/>
      <c r="C21" s="696"/>
      <c r="D21" s="696"/>
      <c r="E21" s="696"/>
      <c r="F21" s="696"/>
      <c r="G21" s="696"/>
      <c r="H21" s="696"/>
      <c r="I21" s="696"/>
      <c r="J21" s="696"/>
      <c r="K21" s="696"/>
      <c r="L21" s="696"/>
      <c r="M21" s="696"/>
    </row>
    <row r="22" spans="1:13" hidden="1" x14ac:dyDescent="0.2">
      <c r="A22" s="696"/>
      <c r="B22" s="696"/>
      <c r="C22" s="696"/>
      <c r="D22" s="696"/>
      <c r="E22" s="696"/>
      <c r="F22" s="696"/>
      <c r="G22" s="696"/>
      <c r="H22" s="696"/>
      <c r="I22" s="696"/>
      <c r="J22" s="696"/>
      <c r="K22" s="696"/>
      <c r="L22" s="696"/>
      <c r="M22" s="696"/>
    </row>
    <row r="23" spans="1:13" hidden="1" x14ac:dyDescent="0.2">
      <c r="A23" s="696"/>
      <c r="B23" s="696"/>
      <c r="C23" s="696"/>
      <c r="D23" s="696"/>
      <c r="E23" s="696"/>
      <c r="F23" s="696"/>
      <c r="G23" s="696"/>
      <c r="H23" s="696"/>
      <c r="I23" s="696"/>
      <c r="J23" s="696"/>
      <c r="K23" s="696"/>
      <c r="L23" s="696"/>
      <c r="M23" s="696"/>
    </row>
    <row r="24" spans="1:13" hidden="1" x14ac:dyDescent="0.2">
      <c r="A24" s="696"/>
      <c r="B24" s="696"/>
      <c r="C24" s="696"/>
      <c r="D24" s="696"/>
      <c r="E24" s="696"/>
      <c r="F24" s="696"/>
      <c r="G24" s="696"/>
      <c r="H24" s="696"/>
      <c r="I24" s="696"/>
      <c r="J24" s="696"/>
      <c r="K24" s="696"/>
      <c r="L24" s="696"/>
      <c r="M24" s="696"/>
    </row>
    <row r="25" spans="1:13" hidden="1" x14ac:dyDescent="0.2">
      <c r="A25" s="696"/>
      <c r="B25" s="696"/>
      <c r="C25" s="696"/>
      <c r="D25" s="696"/>
      <c r="E25" s="696"/>
      <c r="F25" s="696"/>
      <c r="G25" s="696"/>
      <c r="H25" s="696"/>
      <c r="I25" s="696"/>
      <c r="J25" s="696"/>
      <c r="K25" s="696"/>
      <c r="L25" s="696"/>
      <c r="M25" s="696"/>
    </row>
    <row r="26" spans="1:13" hidden="1" x14ac:dyDescent="0.2">
      <c r="A26" s="696"/>
      <c r="B26" s="696"/>
      <c r="C26" s="696"/>
      <c r="D26" s="696"/>
      <c r="E26" s="696"/>
      <c r="F26" s="696"/>
      <c r="G26" s="696"/>
      <c r="H26" s="696"/>
      <c r="I26" s="696"/>
      <c r="J26" s="696"/>
      <c r="K26" s="696"/>
      <c r="L26" s="696"/>
      <c r="M26" s="696"/>
    </row>
    <row r="27" spans="1:13" hidden="1" x14ac:dyDescent="0.2">
      <c r="A27" s="696"/>
      <c r="B27" s="696"/>
      <c r="C27" s="696"/>
      <c r="D27" s="696"/>
      <c r="E27" s="696"/>
      <c r="F27" s="696"/>
      <c r="G27" s="696"/>
      <c r="H27" s="696"/>
      <c r="I27" s="696"/>
      <c r="J27" s="696"/>
      <c r="K27" s="696"/>
      <c r="L27" s="696"/>
      <c r="M27" s="696"/>
    </row>
    <row r="28" spans="1:13" hidden="1" x14ac:dyDescent="0.2">
      <c r="A28" s="696"/>
      <c r="B28" s="696"/>
      <c r="C28" s="696"/>
      <c r="D28" s="696"/>
      <c r="E28" s="696"/>
      <c r="F28" s="696"/>
      <c r="G28" s="696"/>
      <c r="H28" s="696"/>
      <c r="I28" s="696"/>
      <c r="J28" s="696"/>
      <c r="K28" s="696"/>
      <c r="L28" s="696"/>
      <c r="M28" s="696"/>
    </row>
    <row r="29" spans="1:13" hidden="1" x14ac:dyDescent="0.2">
      <c r="A29" s="198"/>
      <c r="B29" s="77"/>
      <c r="C29" s="79"/>
      <c r="D29" s="77"/>
      <c r="E29" s="77"/>
      <c r="F29" s="77"/>
      <c r="G29" s="77"/>
      <c r="H29" s="77"/>
      <c r="I29" s="77"/>
      <c r="J29" s="77"/>
      <c r="K29" s="77"/>
      <c r="L29" s="77"/>
      <c r="M29" s="195"/>
    </row>
    <row r="30" spans="1:13" hidden="1" x14ac:dyDescent="0.2">
      <c r="A30" s="198"/>
      <c r="B30" s="77"/>
      <c r="C30" s="79"/>
      <c r="D30" s="77"/>
      <c r="E30" s="77"/>
      <c r="F30" s="77"/>
      <c r="G30" s="77"/>
      <c r="H30" s="77"/>
      <c r="I30" s="77"/>
      <c r="J30" s="77"/>
      <c r="K30" s="77"/>
      <c r="L30" s="77"/>
      <c r="M30" s="195"/>
    </row>
  </sheetData>
  <phoneticPr fontId="0" type="noConversion"/>
  <conditionalFormatting sqref="A6:A8 D6:L8">
    <cfRule type="cellIs" dxfId="1" priority="13" stopIfTrue="1" operator="lessThan">
      <formula>-1</formula>
    </cfRule>
  </conditionalFormatting>
  <conditionalFormatting sqref="D9:L9">
    <cfRule type="expression" dxfId="0" priority="1" stopIfTrue="1">
      <formula>IF(AND(D9&gt;D8),"sant","falskt")</formula>
    </cfRule>
  </conditionalFormatting>
  <dataValidations count="1">
    <dataValidation type="decimal" allowBlank="1" showErrorMessage="1" error="Endast tal får anges!" sqref="D6:L9" xr:uid="{00000000-0002-0000-0B00-000000000000}">
      <formula1>-99999</formula1>
      <formula2>999999</formula2>
    </dataValidation>
  </dataValidations>
  <pageMargins left="0.2" right="0.2" top="0.84" bottom="0.35" header="0.35" footer="0.2"/>
  <pageSetup paperSize="9" scale="83" orientation="landscape" r:id="rId1"/>
  <headerFooter alignWithMargins="0">
    <oddHeader>&amp;L&amp;9Statistiska centralbyrån
Offentlig ekonomi
701 89 Örebro&amp;R&amp;9&amp;D</oddHead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8AFE-7EA3-446D-A547-05CFF299FB13}">
  <dimension ref="A1:S117"/>
  <sheetViews>
    <sheetView zoomScaleNormal="100" workbookViewId="0">
      <pane ySplit="1" topLeftCell="A54" activePane="bottomLeft" state="frozen"/>
      <selection pane="bottomLeft" activeCell="F72" sqref="F72:F82"/>
    </sheetView>
  </sheetViews>
  <sheetFormatPr defaultColWidth="0" defaultRowHeight="12.75" zeroHeight="1" x14ac:dyDescent="0.2"/>
  <cols>
    <col min="1" max="1" width="55.140625" style="482" customWidth="1"/>
    <col min="2" max="2" width="14.5703125" style="482" customWidth="1"/>
    <col min="3" max="3" width="12" style="482" customWidth="1"/>
    <col min="4" max="4" width="12.42578125" style="482" customWidth="1"/>
    <col min="5" max="5" width="8.5703125" style="482" customWidth="1"/>
    <col min="6" max="6" width="64.42578125" style="482" customWidth="1"/>
    <col min="7" max="7" width="18.5703125" style="482" customWidth="1"/>
    <col min="8" max="8" width="10.42578125" style="482" customWidth="1"/>
    <col min="9" max="9" width="16.5703125" style="482" customWidth="1"/>
    <col min="10" max="13" width="10.42578125" style="482" customWidth="1"/>
    <col min="14" max="19" width="0" style="482" hidden="1" customWidth="1"/>
    <col min="20" max="16384" width="10.42578125" style="482" hidden="1"/>
  </cols>
  <sheetData>
    <row r="1" spans="1:7" ht="20.25" x14ac:dyDescent="0.3">
      <c r="A1" s="480" t="s">
        <v>696</v>
      </c>
      <c r="B1" s="480"/>
      <c r="C1" s="480"/>
      <c r="D1" s="480"/>
      <c r="E1" s="481"/>
    </row>
    <row r="2" spans="1:7" s="488" customFormat="1" ht="15" customHeight="1" x14ac:dyDescent="0.2">
      <c r="A2" s="483"/>
      <c r="B2" s="483"/>
      <c r="C2" s="484"/>
      <c r="D2" s="483"/>
      <c r="E2" s="485"/>
      <c r="F2" s="486"/>
      <c r="G2" s="487"/>
    </row>
    <row r="3" spans="1:7" s="488" customFormat="1" ht="20.25" customHeight="1" x14ac:dyDescent="0.3">
      <c r="A3" s="489" t="s">
        <v>476</v>
      </c>
      <c r="B3" s="490"/>
      <c r="C3" s="491"/>
      <c r="D3" s="492"/>
      <c r="E3" s="485"/>
      <c r="F3" s="486"/>
      <c r="G3" s="487"/>
    </row>
    <row r="4" spans="1:7" s="495" customFormat="1" ht="15" customHeight="1" x14ac:dyDescent="0.2">
      <c r="A4" s="493"/>
      <c r="B4" s="485"/>
      <c r="C4" s="494"/>
      <c r="D4" s="485"/>
      <c r="E4" s="485"/>
      <c r="F4" s="482"/>
      <c r="G4" s="482"/>
    </row>
    <row r="5" spans="1:7" s="495" customFormat="1" ht="15" customHeight="1" x14ac:dyDescent="0.2">
      <c r="A5" s="496"/>
      <c r="B5" s="497" t="s">
        <v>699</v>
      </c>
      <c r="C5" s="498" t="s">
        <v>477</v>
      </c>
      <c r="D5" s="499" t="s">
        <v>478</v>
      </c>
      <c r="E5" s="500"/>
      <c r="F5" s="500"/>
      <c r="G5" s="500"/>
    </row>
    <row r="6" spans="1:7" s="487" customFormat="1" ht="15" customHeight="1" x14ac:dyDescent="0.2">
      <c r="A6" s="501" t="s">
        <v>479</v>
      </c>
      <c r="B6" s="502" t="s">
        <v>480</v>
      </c>
      <c r="C6" s="503">
        <v>91496</v>
      </c>
      <c r="D6" s="504">
        <v>114587</v>
      </c>
      <c r="E6" s="485"/>
      <c r="F6" s="482"/>
      <c r="G6" s="482"/>
    </row>
    <row r="7" spans="1:7" s="487" customFormat="1" ht="15" customHeight="1" x14ac:dyDescent="0.2">
      <c r="A7" s="505" t="s">
        <v>481</v>
      </c>
      <c r="B7" s="506" t="s">
        <v>482</v>
      </c>
      <c r="C7" s="503">
        <v>-502949</v>
      </c>
      <c r="D7" s="504">
        <v>-517579</v>
      </c>
      <c r="E7" s="485"/>
      <c r="F7" s="482"/>
      <c r="G7" s="482"/>
    </row>
    <row r="8" spans="1:7" s="487" customFormat="1" ht="15" customHeight="1" x14ac:dyDescent="0.2">
      <c r="A8" s="505" t="s">
        <v>483</v>
      </c>
      <c r="B8" s="506">
        <v>79</v>
      </c>
      <c r="C8" s="503">
        <v>-17083</v>
      </c>
      <c r="D8" s="504">
        <v>-22100</v>
      </c>
      <c r="E8" s="485"/>
      <c r="F8" s="482"/>
      <c r="G8" s="482"/>
    </row>
    <row r="9" spans="1:7" s="487" customFormat="1" ht="15" customHeight="1" x14ac:dyDescent="0.2">
      <c r="A9" s="507" t="s">
        <v>484</v>
      </c>
      <c r="B9" s="508"/>
      <c r="C9" s="509">
        <v>-428536</v>
      </c>
      <c r="D9" s="510">
        <v>-425092</v>
      </c>
      <c r="E9" s="485"/>
    </row>
    <row r="10" spans="1:7" s="487" customFormat="1" ht="15" customHeight="1" x14ac:dyDescent="0.2">
      <c r="A10" s="505" t="s">
        <v>485</v>
      </c>
      <c r="B10" s="506">
        <v>80</v>
      </c>
      <c r="C10" s="503">
        <v>347537</v>
      </c>
      <c r="D10" s="504">
        <v>347537</v>
      </c>
      <c r="E10" s="485"/>
    </row>
    <row r="11" spans="1:7" s="487" customFormat="1" ht="15" customHeight="1" x14ac:dyDescent="0.2">
      <c r="A11" s="505" t="s">
        <v>486</v>
      </c>
      <c r="B11" s="506" t="s">
        <v>487</v>
      </c>
      <c r="C11" s="503">
        <v>89763</v>
      </c>
      <c r="D11" s="504">
        <v>89762</v>
      </c>
      <c r="E11" s="485"/>
    </row>
    <row r="12" spans="1:7" s="487" customFormat="1" ht="15" customHeight="1" x14ac:dyDescent="0.2">
      <c r="A12" s="507" t="s">
        <v>488</v>
      </c>
      <c r="B12" s="506"/>
      <c r="C12" s="509">
        <v>8764</v>
      </c>
      <c r="D12" s="510">
        <v>12207</v>
      </c>
      <c r="E12" s="485"/>
    </row>
    <row r="13" spans="1:7" s="487" customFormat="1" ht="15" customHeight="1" x14ac:dyDescent="0.2">
      <c r="A13" s="505" t="s">
        <v>489</v>
      </c>
      <c r="B13" s="506">
        <v>84</v>
      </c>
      <c r="C13" s="503">
        <v>10569</v>
      </c>
      <c r="D13" s="504">
        <v>7424</v>
      </c>
      <c r="E13" s="485"/>
    </row>
    <row r="14" spans="1:7" s="487" customFormat="1" ht="15" customHeight="1" x14ac:dyDescent="0.2">
      <c r="A14" s="505" t="s">
        <v>490</v>
      </c>
      <c r="B14" s="506">
        <v>85</v>
      </c>
      <c r="C14" s="503">
        <v>-11051</v>
      </c>
      <c r="D14" s="504">
        <v>-11203</v>
      </c>
      <c r="E14" s="485"/>
    </row>
    <row r="15" spans="1:7" s="487" customFormat="1" ht="15" customHeight="1" x14ac:dyDescent="0.2">
      <c r="A15" s="507" t="s">
        <v>491</v>
      </c>
      <c r="B15" s="506"/>
      <c r="C15" s="509">
        <v>8282</v>
      </c>
      <c r="D15" s="510">
        <v>8428</v>
      </c>
      <c r="E15" s="485"/>
    </row>
    <row r="16" spans="1:7" s="487" customFormat="1" ht="15" customHeight="1" x14ac:dyDescent="0.2">
      <c r="A16" s="505" t="s">
        <v>492</v>
      </c>
      <c r="B16" s="506" t="s">
        <v>493</v>
      </c>
      <c r="C16" s="503">
        <v>0</v>
      </c>
      <c r="D16" s="504">
        <v>0</v>
      </c>
      <c r="E16" s="485"/>
    </row>
    <row r="17" spans="1:7" s="487" customFormat="1" ht="15" customHeight="1" x14ac:dyDescent="0.2">
      <c r="A17" s="511" t="s">
        <v>494</v>
      </c>
      <c r="B17" s="512">
        <v>89</v>
      </c>
      <c r="C17" s="513">
        <v>8282</v>
      </c>
      <c r="D17" s="514">
        <v>8428</v>
      </c>
      <c r="E17" s="485"/>
      <c r="F17" s="515"/>
      <c r="G17" s="515"/>
    </row>
    <row r="18" spans="1:7" s="487" customFormat="1" ht="15" customHeight="1" x14ac:dyDescent="0.2">
      <c r="A18" s="516"/>
      <c r="B18" s="517"/>
      <c r="C18" s="500"/>
      <c r="D18" s="500"/>
      <c r="E18" s="516"/>
      <c r="F18" s="482"/>
      <c r="G18" s="482"/>
    </row>
    <row r="19" spans="1:7" s="487" customFormat="1" ht="15.75" x14ac:dyDescent="0.2">
      <c r="A19" s="518" t="s">
        <v>495</v>
      </c>
      <c r="B19" s="519"/>
      <c r="C19" s="520"/>
      <c r="D19" s="500"/>
      <c r="E19" s="516"/>
      <c r="F19" s="482"/>
      <c r="G19" s="482"/>
    </row>
    <row r="20" spans="1:7" s="487" customFormat="1" ht="15" customHeight="1" x14ac:dyDescent="0.2">
      <c r="A20" s="521" t="s">
        <v>496</v>
      </c>
      <c r="B20" s="522" t="s">
        <v>480</v>
      </c>
      <c r="C20" s="523">
        <v>38</v>
      </c>
      <c r="D20" s="500"/>
      <c r="E20" s="516"/>
      <c r="F20" s="482"/>
      <c r="G20" s="482"/>
    </row>
    <row r="21" spans="1:7" s="487" customFormat="1" ht="15" customHeight="1" x14ac:dyDescent="0.2">
      <c r="A21" s="524" t="s">
        <v>497</v>
      </c>
      <c r="B21" s="506" t="s">
        <v>482</v>
      </c>
      <c r="C21" s="504">
        <v>1328</v>
      </c>
      <c r="D21" s="500"/>
      <c r="E21" s="516"/>
      <c r="F21" s="482"/>
      <c r="G21" s="482"/>
    </row>
    <row r="22" spans="1:7" s="487" customFormat="1" ht="15" customHeight="1" x14ac:dyDescent="0.2">
      <c r="A22" s="524" t="s">
        <v>498</v>
      </c>
      <c r="B22" s="506">
        <v>79</v>
      </c>
      <c r="C22" s="504">
        <v>0</v>
      </c>
      <c r="D22" s="500"/>
      <c r="E22" s="516"/>
      <c r="F22" s="482"/>
      <c r="G22" s="482"/>
    </row>
    <row r="23" spans="1:7" s="487" customFormat="1" ht="15" customHeight="1" x14ac:dyDescent="0.2">
      <c r="A23" s="524" t="s">
        <v>499</v>
      </c>
      <c r="B23" s="525">
        <v>84</v>
      </c>
      <c r="C23" s="504">
        <v>2795</v>
      </c>
      <c r="D23" s="500"/>
      <c r="E23" s="485"/>
      <c r="F23" s="482"/>
      <c r="G23" s="482"/>
    </row>
    <row r="24" spans="1:7" s="487" customFormat="1" ht="15" customHeight="1" x14ac:dyDescent="0.2">
      <c r="A24" s="526" t="s">
        <v>500</v>
      </c>
      <c r="B24" s="512">
        <v>85</v>
      </c>
      <c r="C24" s="527">
        <v>101</v>
      </c>
      <c r="D24" s="528"/>
      <c r="E24" s="485"/>
      <c r="F24" s="482"/>
      <c r="G24" s="482"/>
    </row>
    <row r="25" spans="1:7" s="487" customFormat="1" ht="15" customHeight="1" x14ac:dyDescent="0.2">
      <c r="E25" s="485"/>
      <c r="F25" s="482"/>
      <c r="G25" s="482"/>
    </row>
    <row r="26" spans="1:7" s="487" customFormat="1" ht="15.75" x14ac:dyDescent="0.25">
      <c r="A26" s="529" t="s">
        <v>501</v>
      </c>
      <c r="B26" s="530"/>
      <c r="E26" s="485"/>
      <c r="F26" s="482"/>
      <c r="G26" s="482"/>
    </row>
    <row r="27" spans="1:7" s="487" customFormat="1" ht="15" customHeight="1" x14ac:dyDescent="0.2">
      <c r="A27" s="531" t="s">
        <v>502</v>
      </c>
      <c r="B27" s="532">
        <v>445</v>
      </c>
      <c r="C27" s="523">
        <v>-4604</v>
      </c>
      <c r="E27" s="485"/>
      <c r="F27" s="482"/>
      <c r="G27" s="482"/>
    </row>
    <row r="28" spans="1:7" s="487" customFormat="1" ht="15" customHeight="1" x14ac:dyDescent="0.2">
      <c r="A28" s="531" t="s">
        <v>503</v>
      </c>
      <c r="B28" s="533">
        <v>446</v>
      </c>
      <c r="C28" s="504">
        <v>-7648</v>
      </c>
      <c r="E28" s="485"/>
      <c r="F28" s="482"/>
      <c r="G28" s="482"/>
    </row>
    <row r="29" spans="1:7" s="487" customFormat="1" ht="15" customHeight="1" x14ac:dyDescent="0.2">
      <c r="A29" s="531" t="s">
        <v>700</v>
      </c>
      <c r="B29" s="534">
        <v>8541</v>
      </c>
      <c r="C29" s="504">
        <v>-4524</v>
      </c>
      <c r="D29" s="535">
        <v>-4651</v>
      </c>
      <c r="E29" s="485"/>
      <c r="F29" s="482"/>
      <c r="G29" s="482"/>
    </row>
    <row r="30" spans="1:7" s="487" customFormat="1" ht="15" customHeight="1" x14ac:dyDescent="0.2">
      <c r="A30" s="536" t="s">
        <v>701</v>
      </c>
      <c r="B30" s="537">
        <v>8542</v>
      </c>
      <c r="C30" s="527">
        <v>-1097</v>
      </c>
      <c r="D30" s="538">
        <v>-1128</v>
      </c>
      <c r="E30" s="485"/>
      <c r="F30" s="482"/>
      <c r="G30" s="482"/>
    </row>
    <row r="31" spans="1:7" s="487" customFormat="1" ht="15" customHeight="1" x14ac:dyDescent="0.2">
      <c r="A31" s="516"/>
      <c r="B31" s="485"/>
      <c r="D31" s="500"/>
      <c r="E31" s="485"/>
      <c r="F31" s="482"/>
      <c r="G31" s="482"/>
    </row>
    <row r="32" spans="1:7" s="487" customFormat="1" ht="15.75" x14ac:dyDescent="0.25">
      <c r="A32" s="539" t="s">
        <v>504</v>
      </c>
      <c r="D32" s="500"/>
      <c r="E32" s="485"/>
      <c r="F32" s="482"/>
      <c r="G32" s="482"/>
    </row>
    <row r="33" spans="1:8" s="487" customFormat="1" ht="15" customHeight="1" x14ac:dyDescent="0.2">
      <c r="A33" s="521" t="s">
        <v>505</v>
      </c>
      <c r="B33" s="540">
        <v>801</v>
      </c>
      <c r="C33" s="523">
        <v>349232</v>
      </c>
      <c r="D33" s="500"/>
      <c r="E33" s="485"/>
      <c r="F33" s="482"/>
      <c r="G33" s="482"/>
    </row>
    <row r="34" spans="1:8" s="487" customFormat="1" ht="15" customHeight="1" x14ac:dyDescent="0.2">
      <c r="A34" s="524" t="s">
        <v>506</v>
      </c>
      <c r="B34" s="541">
        <v>802</v>
      </c>
      <c r="C34" s="504">
        <v>-1793</v>
      </c>
      <c r="D34" s="542"/>
      <c r="E34" s="485"/>
      <c r="F34" s="482"/>
      <c r="G34" s="482"/>
    </row>
    <row r="35" spans="1:8" s="487" customFormat="1" ht="15" customHeight="1" x14ac:dyDescent="0.2">
      <c r="A35" s="543" t="s">
        <v>507</v>
      </c>
      <c r="B35" s="544">
        <v>803</v>
      </c>
      <c r="C35" s="504">
        <v>98</v>
      </c>
      <c r="D35" s="545"/>
      <c r="E35" s="485"/>
      <c r="F35" s="482"/>
      <c r="G35" s="482"/>
    </row>
    <row r="36" spans="1:8" s="487" customFormat="1" ht="15" customHeight="1" x14ac:dyDescent="0.2">
      <c r="A36" s="546" t="s">
        <v>508</v>
      </c>
      <c r="B36" s="547"/>
      <c r="C36" s="548">
        <v>347537</v>
      </c>
      <c r="D36" s="542"/>
      <c r="E36" s="485"/>
      <c r="F36" s="515"/>
      <c r="G36" s="482"/>
    </row>
    <row r="37" spans="1:8" s="487" customFormat="1" ht="15" customHeight="1" x14ac:dyDescent="0.2">
      <c r="A37" s="516"/>
      <c r="B37" s="549"/>
      <c r="C37" s="545"/>
      <c r="D37" s="500"/>
      <c r="E37" s="485"/>
      <c r="F37" s="482"/>
      <c r="G37" s="482"/>
    </row>
    <row r="38" spans="1:8" s="487" customFormat="1" ht="15.75" x14ac:dyDescent="0.25">
      <c r="A38" s="539" t="s">
        <v>509</v>
      </c>
      <c r="D38" s="500"/>
      <c r="E38" s="485"/>
      <c r="F38" s="482"/>
      <c r="G38" s="482"/>
    </row>
    <row r="39" spans="1:8" s="487" customFormat="1" ht="15" customHeight="1" x14ac:dyDescent="0.2">
      <c r="A39" s="521" t="s">
        <v>510</v>
      </c>
      <c r="B39" s="540">
        <v>821</v>
      </c>
      <c r="C39" s="523">
        <v>45210</v>
      </c>
      <c r="D39" s="500"/>
      <c r="E39" s="485"/>
      <c r="F39" s="482"/>
      <c r="G39" s="482"/>
    </row>
    <row r="40" spans="1:8" s="487" customFormat="1" ht="15" customHeight="1" x14ac:dyDescent="0.2">
      <c r="A40" s="524" t="s">
        <v>511</v>
      </c>
      <c r="B40" s="541">
        <v>822</v>
      </c>
      <c r="C40" s="550">
        <v>460</v>
      </c>
      <c r="D40" s="500"/>
      <c r="E40" s="485"/>
      <c r="F40" s="551"/>
      <c r="G40" s="551"/>
      <c r="H40" s="552"/>
    </row>
    <row r="41" spans="1:8" s="487" customFormat="1" ht="15" customHeight="1" x14ac:dyDescent="0.2">
      <c r="A41" s="524" t="s">
        <v>512</v>
      </c>
      <c r="B41" s="541">
        <v>823</v>
      </c>
      <c r="C41" s="550">
        <v>0</v>
      </c>
      <c r="D41" s="500"/>
      <c r="E41" s="485"/>
      <c r="F41" s="551"/>
      <c r="G41" s="551"/>
      <c r="H41" s="552"/>
    </row>
    <row r="42" spans="1:8" s="487" customFormat="1" ht="15" customHeight="1" x14ac:dyDescent="0.2">
      <c r="A42" s="524" t="s">
        <v>513</v>
      </c>
      <c r="B42" s="541">
        <v>824</v>
      </c>
      <c r="C42" s="550">
        <v>5491</v>
      </c>
      <c r="D42" s="500"/>
      <c r="E42" s="485"/>
      <c r="F42" s="553"/>
      <c r="G42" s="553"/>
      <c r="H42" s="552"/>
    </row>
    <row r="43" spans="1:8" s="487" customFormat="1" ht="15" customHeight="1" x14ac:dyDescent="0.2">
      <c r="A43" s="524" t="s">
        <v>514</v>
      </c>
      <c r="B43" s="541">
        <v>825</v>
      </c>
      <c r="C43" s="550">
        <v>4671</v>
      </c>
      <c r="D43" s="500"/>
      <c r="E43" s="485"/>
      <c r="F43" s="553"/>
      <c r="G43" s="553"/>
      <c r="H43" s="552"/>
    </row>
    <row r="44" spans="1:8" s="487" customFormat="1" ht="15" customHeight="1" x14ac:dyDescent="0.2">
      <c r="A44" s="524" t="s">
        <v>515</v>
      </c>
      <c r="B44" s="541">
        <v>828</v>
      </c>
      <c r="C44" s="550">
        <v>40419</v>
      </c>
      <c r="D44" s="500"/>
      <c r="E44" s="485"/>
      <c r="F44" s="844"/>
      <c r="G44" s="844"/>
      <c r="H44" s="552"/>
    </row>
    <row r="45" spans="1:8" s="487" customFormat="1" ht="15" customHeight="1" x14ac:dyDescent="0.2">
      <c r="A45" s="524" t="s">
        <v>516</v>
      </c>
      <c r="B45" s="541">
        <v>829</v>
      </c>
      <c r="C45" s="550">
        <v>2110</v>
      </c>
      <c r="D45" s="500"/>
      <c r="E45" s="485"/>
      <c r="F45" s="844"/>
      <c r="G45" s="844"/>
      <c r="H45" s="552"/>
    </row>
    <row r="46" spans="1:8" s="487" customFormat="1" ht="15" customHeight="1" x14ac:dyDescent="0.2">
      <c r="A46" s="524" t="s">
        <v>517</v>
      </c>
      <c r="B46" s="541">
        <v>831</v>
      </c>
      <c r="C46" s="504">
        <v>-3201</v>
      </c>
      <c r="D46" s="500"/>
      <c r="E46" s="485"/>
      <c r="F46" s="552"/>
      <c r="G46" s="552"/>
      <c r="H46" s="552"/>
    </row>
    <row r="47" spans="1:8" s="487" customFormat="1" ht="15" customHeight="1" x14ac:dyDescent="0.2">
      <c r="A47" s="524" t="s">
        <v>518</v>
      </c>
      <c r="B47" s="541">
        <v>834</v>
      </c>
      <c r="C47" s="504">
        <v>0</v>
      </c>
      <c r="D47" s="542"/>
      <c r="E47" s="485"/>
    </row>
    <row r="48" spans="1:8" s="487" customFormat="1" ht="15" customHeight="1" x14ac:dyDescent="0.2">
      <c r="A48" s="543" t="s">
        <v>519</v>
      </c>
      <c r="B48" s="544">
        <v>835</v>
      </c>
      <c r="C48" s="504">
        <v>-5397</v>
      </c>
      <c r="D48" s="554"/>
      <c r="E48" s="485"/>
    </row>
    <row r="49" spans="1:19" s="487" customFormat="1" ht="15" customHeight="1" x14ac:dyDescent="0.2">
      <c r="A49" s="546" t="s">
        <v>508</v>
      </c>
      <c r="B49" s="547"/>
      <c r="C49" s="548">
        <v>89763</v>
      </c>
      <c r="E49" s="485"/>
      <c r="F49" s="554"/>
    </row>
    <row r="50" spans="1:19" s="487" customFormat="1" ht="15" customHeight="1" x14ac:dyDescent="0.2">
      <c r="A50" s="555"/>
      <c r="E50" s="485"/>
    </row>
    <row r="51" spans="1:19" s="487" customFormat="1" ht="15.75" x14ac:dyDescent="0.25">
      <c r="A51" s="539" t="s">
        <v>520</v>
      </c>
      <c r="B51" s="556"/>
      <c r="C51" s="528"/>
      <c r="E51" s="485"/>
    </row>
    <row r="52" spans="1:19" s="545" customFormat="1" ht="15" customHeight="1" x14ac:dyDescent="0.2">
      <c r="A52" s="521" t="s">
        <v>521</v>
      </c>
      <c r="B52" s="557" t="s">
        <v>522</v>
      </c>
      <c r="C52" s="523">
        <v>749</v>
      </c>
      <c r="D52" s="523">
        <v>744</v>
      </c>
      <c r="E52" s="485"/>
      <c r="I52" s="487"/>
      <c r="J52" s="487"/>
      <c r="K52" s="487"/>
      <c r="L52" s="487"/>
      <c r="M52" s="487"/>
      <c r="N52" s="487"/>
      <c r="O52" s="487"/>
      <c r="P52" s="487"/>
      <c r="Q52" s="487"/>
      <c r="R52" s="487"/>
      <c r="S52" s="487"/>
    </row>
    <row r="53" spans="1:19" s="487" customFormat="1" ht="15" customHeight="1" x14ac:dyDescent="0.2">
      <c r="A53" s="524" t="s">
        <v>523</v>
      </c>
      <c r="B53" s="558" t="s">
        <v>524</v>
      </c>
      <c r="C53" s="550">
        <v>2455</v>
      </c>
      <c r="D53" s="523">
        <v>1078</v>
      </c>
      <c r="E53" s="485"/>
    </row>
    <row r="54" spans="1:19" s="487" customFormat="1" ht="15" customHeight="1" x14ac:dyDescent="0.2">
      <c r="A54" s="524" t="s">
        <v>525</v>
      </c>
      <c r="B54" s="558" t="s">
        <v>526</v>
      </c>
      <c r="C54" s="550">
        <v>1767</v>
      </c>
      <c r="D54" s="523">
        <v>0</v>
      </c>
      <c r="E54" s="485"/>
    </row>
    <row r="55" spans="1:19" s="487" customFormat="1" ht="15" customHeight="1" x14ac:dyDescent="0.2">
      <c r="A55" s="524" t="s">
        <v>527</v>
      </c>
      <c r="B55" s="558" t="s">
        <v>528</v>
      </c>
      <c r="C55" s="550">
        <v>4058</v>
      </c>
      <c r="D55" s="559">
        <v>4058</v>
      </c>
      <c r="E55" s="485"/>
    </row>
    <row r="56" spans="1:19" s="487" customFormat="1" ht="15" customHeight="1" x14ac:dyDescent="0.2">
      <c r="A56" s="524" t="s">
        <v>529</v>
      </c>
      <c r="B56" s="558">
        <v>8481</v>
      </c>
      <c r="C56" s="550">
        <v>24</v>
      </c>
      <c r="D56" s="560"/>
      <c r="E56" s="485"/>
    </row>
    <row r="57" spans="1:19" s="487" customFormat="1" ht="15" customHeight="1" x14ac:dyDescent="0.2">
      <c r="A57" s="524" t="s">
        <v>530</v>
      </c>
      <c r="B57" s="558">
        <v>8482</v>
      </c>
      <c r="C57" s="550">
        <v>459</v>
      </c>
      <c r="D57" s="561"/>
      <c r="E57" s="485"/>
    </row>
    <row r="58" spans="1:19" s="487" customFormat="1" ht="15" customHeight="1" x14ac:dyDescent="0.2">
      <c r="A58" s="524" t="s">
        <v>531</v>
      </c>
      <c r="B58" s="558">
        <v>849</v>
      </c>
      <c r="C58" s="550">
        <v>1057</v>
      </c>
      <c r="D58" s="561"/>
      <c r="E58" s="485"/>
    </row>
    <row r="59" spans="1:19" s="487" customFormat="1" ht="15" customHeight="1" x14ac:dyDescent="0.2">
      <c r="A59" s="524" t="s">
        <v>532</v>
      </c>
      <c r="B59" s="558" t="s">
        <v>533</v>
      </c>
      <c r="C59" s="550">
        <v>24</v>
      </c>
      <c r="D59" s="561"/>
      <c r="E59" s="485"/>
      <c r="F59" s="552"/>
    </row>
    <row r="60" spans="1:19" s="487" customFormat="1" ht="15" customHeight="1" x14ac:dyDescent="0.2">
      <c r="A60" s="524" t="s">
        <v>534</v>
      </c>
      <c r="B60" s="558" t="s">
        <v>533</v>
      </c>
      <c r="C60" s="550">
        <v>0</v>
      </c>
      <c r="D60" s="562"/>
      <c r="E60" s="485"/>
    </row>
    <row r="61" spans="1:19" s="487" customFormat="1" ht="15" customHeight="1" x14ac:dyDescent="0.2">
      <c r="A61" s="546" t="s">
        <v>535</v>
      </c>
      <c r="B61" s="563"/>
      <c r="C61" s="548">
        <v>10569</v>
      </c>
      <c r="E61" s="485"/>
      <c r="F61" s="564"/>
    </row>
    <row r="62" spans="1:19" s="487" customFormat="1" ht="15" customHeight="1" x14ac:dyDescent="0.2">
      <c r="A62" s="565" t="s">
        <v>536</v>
      </c>
      <c r="B62" s="566" t="s">
        <v>537</v>
      </c>
      <c r="C62" s="504">
        <v>-2595</v>
      </c>
      <c r="D62" s="523">
        <v>-2410</v>
      </c>
      <c r="E62" s="485"/>
    </row>
    <row r="63" spans="1:19" s="545" customFormat="1" ht="15" customHeight="1" x14ac:dyDescent="0.2">
      <c r="A63" s="524" t="s">
        <v>538</v>
      </c>
      <c r="B63" s="558" t="s">
        <v>539</v>
      </c>
      <c r="C63" s="504">
        <v>-47</v>
      </c>
      <c r="D63" s="523">
        <v>-47</v>
      </c>
      <c r="E63" s="485"/>
      <c r="I63" s="487"/>
      <c r="J63" s="487"/>
      <c r="K63" s="487"/>
      <c r="L63" s="487"/>
      <c r="M63" s="487"/>
      <c r="N63" s="487"/>
      <c r="O63" s="487"/>
      <c r="P63" s="487"/>
      <c r="Q63" s="487"/>
      <c r="R63" s="487"/>
      <c r="S63" s="487"/>
    </row>
    <row r="64" spans="1:19" s="545" customFormat="1" ht="15" customHeight="1" x14ac:dyDescent="0.2">
      <c r="A64" s="524" t="s">
        <v>540</v>
      </c>
      <c r="B64" s="558" t="s">
        <v>541</v>
      </c>
      <c r="C64" s="504">
        <v>-2580</v>
      </c>
      <c r="D64" s="538">
        <v>-2542</v>
      </c>
      <c r="E64" s="485"/>
      <c r="J64" s="487"/>
      <c r="K64" s="487"/>
      <c r="L64" s="487"/>
      <c r="M64" s="487"/>
      <c r="N64" s="487"/>
      <c r="O64" s="487"/>
      <c r="P64" s="487"/>
      <c r="Q64" s="487"/>
      <c r="R64" s="487"/>
      <c r="S64" s="487"/>
    </row>
    <row r="65" spans="1:19" s="545" customFormat="1" ht="15" customHeight="1" x14ac:dyDescent="0.2">
      <c r="A65" s="524" t="s">
        <v>542</v>
      </c>
      <c r="B65" s="558">
        <v>8581</v>
      </c>
      <c r="C65" s="504">
        <v>-13</v>
      </c>
      <c r="E65" s="485"/>
      <c r="J65" s="487"/>
      <c r="K65" s="487"/>
      <c r="L65" s="487"/>
      <c r="M65" s="487"/>
      <c r="N65" s="487"/>
      <c r="O65" s="487"/>
      <c r="P65" s="487"/>
      <c r="Q65" s="487"/>
      <c r="R65" s="487"/>
      <c r="S65" s="487"/>
    </row>
    <row r="66" spans="1:19" s="487" customFormat="1" ht="15" customHeight="1" x14ac:dyDescent="0.2">
      <c r="A66" s="524" t="s">
        <v>543</v>
      </c>
      <c r="B66" s="558">
        <v>8582</v>
      </c>
      <c r="C66" s="504">
        <v>-39</v>
      </c>
      <c r="D66" s="545"/>
      <c r="E66" s="485"/>
      <c r="F66" s="552"/>
    </row>
    <row r="67" spans="1:19" s="487" customFormat="1" ht="15" customHeight="1" x14ac:dyDescent="0.2">
      <c r="A67" s="524" t="s">
        <v>544</v>
      </c>
      <c r="B67" s="558" t="s">
        <v>545</v>
      </c>
      <c r="C67" s="504">
        <v>-5777</v>
      </c>
      <c r="D67" s="554"/>
      <c r="E67" s="485"/>
    </row>
    <row r="68" spans="1:19" s="487" customFormat="1" ht="15" customHeight="1" x14ac:dyDescent="0.2">
      <c r="A68" s="546" t="s">
        <v>546</v>
      </c>
      <c r="B68" s="567"/>
      <c r="C68" s="548">
        <v>-11051</v>
      </c>
      <c r="E68" s="485"/>
      <c r="F68" s="564"/>
    </row>
    <row r="69" spans="1:19" s="487" customFormat="1" ht="15" customHeight="1" x14ac:dyDescent="0.2">
      <c r="A69" s="568"/>
      <c r="B69" s="549"/>
      <c r="C69" s="545"/>
      <c r="D69" s="545"/>
      <c r="E69" s="485"/>
      <c r="F69" s="495"/>
    </row>
    <row r="70" spans="1:19" s="487" customFormat="1" ht="15" customHeight="1" x14ac:dyDescent="0.2">
      <c r="A70" s="568"/>
      <c r="B70" s="549"/>
      <c r="E70" s="485"/>
      <c r="F70" s="569"/>
    </row>
    <row r="71" spans="1:19" s="487" customFormat="1" ht="15.75" x14ac:dyDescent="0.2">
      <c r="A71" s="570" t="s">
        <v>547</v>
      </c>
      <c r="E71" s="485"/>
      <c r="F71" s="802" t="s">
        <v>703</v>
      </c>
    </row>
    <row r="72" spans="1:19" s="487" customFormat="1" ht="15" customHeight="1" x14ac:dyDescent="0.2">
      <c r="A72" s="571" t="s">
        <v>548</v>
      </c>
      <c r="B72" s="572"/>
      <c r="C72" s="573">
        <v>8282</v>
      </c>
      <c r="E72" s="485"/>
      <c r="F72" s="845" t="s">
        <v>704</v>
      </c>
    </row>
    <row r="73" spans="1:19" s="487" customFormat="1" ht="15" customHeight="1" x14ac:dyDescent="0.2">
      <c r="A73" s="574" t="s">
        <v>549</v>
      </c>
      <c r="B73" s="575"/>
      <c r="C73" s="504">
        <v>-183</v>
      </c>
      <c r="E73" s="485"/>
      <c r="F73" s="846"/>
    </row>
    <row r="74" spans="1:19" s="487" customFormat="1" ht="15" customHeight="1" x14ac:dyDescent="0.2">
      <c r="A74" s="574" t="s">
        <v>550</v>
      </c>
      <c r="B74" s="575"/>
      <c r="C74" s="504">
        <v>0</v>
      </c>
      <c r="E74" s="485"/>
      <c r="F74" s="846"/>
    </row>
    <row r="75" spans="1:19" s="487" customFormat="1" ht="15" customHeight="1" x14ac:dyDescent="0.2">
      <c r="A75" s="574" t="s">
        <v>551</v>
      </c>
      <c r="B75" s="576"/>
      <c r="C75" s="504">
        <v>0</v>
      </c>
      <c r="E75" s="485"/>
      <c r="F75" s="846"/>
    </row>
    <row r="76" spans="1:19" s="487" customFormat="1" ht="15" customHeight="1" x14ac:dyDescent="0.2">
      <c r="A76" s="574" t="s">
        <v>552</v>
      </c>
      <c r="B76" s="577"/>
      <c r="C76" s="578">
        <v>-2220</v>
      </c>
      <c r="E76" s="485"/>
      <c r="F76" s="846"/>
    </row>
    <row r="77" spans="1:19" s="487" customFormat="1" ht="15" customHeight="1" x14ac:dyDescent="0.2">
      <c r="A77" s="574" t="s">
        <v>553</v>
      </c>
      <c r="B77" s="575"/>
      <c r="C77" s="504">
        <v>3271</v>
      </c>
      <c r="E77" s="485"/>
      <c r="F77" s="846"/>
    </row>
    <row r="78" spans="1:19" s="487" customFormat="1" ht="15" customHeight="1" x14ac:dyDescent="0.2">
      <c r="A78" s="579" t="s">
        <v>554</v>
      </c>
      <c r="B78" s="580"/>
      <c r="C78" s="548">
        <v>9150</v>
      </c>
      <c r="E78" s="485"/>
      <c r="F78" s="846"/>
    </row>
    <row r="79" spans="1:19" s="487" customFormat="1" ht="15" customHeight="1" x14ac:dyDescent="0.2">
      <c r="A79" s="574" t="s">
        <v>555</v>
      </c>
      <c r="B79" s="581"/>
      <c r="C79" s="504">
        <v>-4750</v>
      </c>
      <c r="D79" s="582"/>
      <c r="E79" s="485"/>
      <c r="F79" s="846"/>
    </row>
    <row r="80" spans="1:19" s="487" customFormat="1" ht="15" customHeight="1" x14ac:dyDescent="0.2">
      <c r="A80" s="574" t="s">
        <v>556</v>
      </c>
      <c r="B80" s="581"/>
      <c r="C80" s="504">
        <v>0</v>
      </c>
      <c r="E80" s="485"/>
      <c r="F80" s="846"/>
    </row>
    <row r="81" spans="1:16" s="487" customFormat="1" ht="15" customHeight="1" x14ac:dyDescent="0.2">
      <c r="A81" s="583" t="s">
        <v>557</v>
      </c>
      <c r="B81" s="576"/>
      <c r="C81" s="504">
        <v>155</v>
      </c>
      <c r="E81" s="485"/>
      <c r="F81" s="846"/>
    </row>
    <row r="82" spans="1:16" s="487" customFormat="1" ht="15" customHeight="1" x14ac:dyDescent="0.2">
      <c r="A82" s="584" t="s">
        <v>558</v>
      </c>
      <c r="B82" s="580"/>
      <c r="C82" s="573">
        <v>4555</v>
      </c>
      <c r="E82" s="485"/>
      <c r="F82" s="846"/>
    </row>
    <row r="83" spans="1:16" s="487" customFormat="1" ht="12" customHeight="1" x14ac:dyDescent="0.2">
      <c r="A83" s="585" t="s">
        <v>559</v>
      </c>
      <c r="B83" s="586"/>
      <c r="C83" s="586"/>
      <c r="E83" s="485"/>
      <c r="F83" s="569"/>
    </row>
    <row r="84" spans="1:16" ht="24" x14ac:dyDescent="0.2">
      <c r="A84" s="587" t="s">
        <v>560</v>
      </c>
      <c r="B84" s="581"/>
      <c r="C84" s="504">
        <v>0</v>
      </c>
      <c r="D84" s="487"/>
      <c r="E84" s="485"/>
      <c r="F84" s="569"/>
      <c r="G84" s="487"/>
      <c r="H84" s="487"/>
      <c r="I84" s="487"/>
      <c r="J84" s="487"/>
      <c r="K84" s="487"/>
      <c r="L84" s="487"/>
      <c r="M84" s="487"/>
      <c r="N84" s="487"/>
      <c r="O84" s="487"/>
      <c r="P84" s="487"/>
    </row>
    <row r="85" spans="1:16" ht="24" x14ac:dyDescent="0.2">
      <c r="A85" s="587" t="s">
        <v>561</v>
      </c>
      <c r="B85" s="581"/>
      <c r="C85" s="504">
        <v>0</v>
      </c>
      <c r="D85" s="487"/>
      <c r="E85" s="485"/>
      <c r="F85" s="569"/>
      <c r="G85" s="487"/>
      <c r="H85" s="487"/>
      <c r="I85" s="487"/>
      <c r="J85" s="487"/>
      <c r="K85" s="487"/>
      <c r="L85" s="487"/>
      <c r="M85" s="487"/>
      <c r="N85" s="487"/>
      <c r="O85" s="487"/>
      <c r="P85" s="487"/>
    </row>
    <row r="86" spans="1:16" ht="15" customHeight="1" x14ac:dyDescent="0.2">
      <c r="A86" s="588" t="s">
        <v>562</v>
      </c>
      <c r="B86" s="581"/>
      <c r="C86" s="573">
        <v>-1633</v>
      </c>
      <c r="E86" s="485"/>
      <c r="F86" s="515"/>
      <c r="G86" s="487"/>
      <c r="H86" s="487"/>
      <c r="I86" s="487"/>
      <c r="J86" s="487"/>
      <c r="K86" s="487"/>
      <c r="L86" s="487"/>
      <c r="M86" s="487"/>
      <c r="N86" s="487"/>
      <c r="O86" s="487"/>
      <c r="P86" s="487"/>
    </row>
    <row r="87" spans="1:16" ht="15" customHeight="1" x14ac:dyDescent="0.2">
      <c r="A87" s="588" t="s">
        <v>563</v>
      </c>
      <c r="B87" s="581"/>
      <c r="C87" s="581"/>
      <c r="E87" s="485"/>
      <c r="F87" s="515"/>
      <c r="G87" s="487"/>
      <c r="H87" s="487"/>
      <c r="I87" s="487"/>
      <c r="J87" s="487"/>
      <c r="K87" s="487"/>
      <c r="L87" s="487"/>
      <c r="M87" s="487"/>
      <c r="N87" s="487"/>
      <c r="O87" s="487"/>
      <c r="P87" s="487"/>
    </row>
    <row r="88" spans="1:16" ht="15" customHeight="1" x14ac:dyDescent="0.2">
      <c r="A88" s="574" t="s">
        <v>564</v>
      </c>
      <c r="B88" s="581"/>
      <c r="C88" s="504">
        <v>-8673</v>
      </c>
      <c r="E88" s="485"/>
      <c r="F88" s="515"/>
      <c r="G88" s="487"/>
      <c r="H88" s="487"/>
      <c r="I88" s="487"/>
      <c r="J88" s="487"/>
      <c r="K88" s="487"/>
      <c r="L88" s="487"/>
      <c r="M88" s="487"/>
      <c r="N88" s="487"/>
      <c r="O88" s="487"/>
      <c r="P88" s="487"/>
    </row>
    <row r="89" spans="1:16" ht="24.75" customHeight="1" x14ac:dyDescent="0.2">
      <c r="A89" s="589" t="s">
        <v>565</v>
      </c>
      <c r="B89" s="590"/>
      <c r="C89" s="514">
        <v>-6732</v>
      </c>
      <c r="E89" s="485"/>
    </row>
    <row r="90" spans="1:16" ht="21" customHeight="1" x14ac:dyDescent="0.2"/>
    <row r="91" spans="1:16" x14ac:dyDescent="0.2"/>
    <row r="92" spans="1:16" ht="12.75" hidden="1" customHeight="1" x14ac:dyDescent="0.2"/>
    <row r="93" spans="1:16" ht="21" hidden="1" customHeight="1" x14ac:dyDescent="0.2"/>
    <row r="95" spans="1:16" ht="27.75" hidden="1" customHeight="1" x14ac:dyDescent="0.2"/>
    <row r="97" s="482" customFormat="1" hidden="1" x14ac:dyDescent="0.2"/>
    <row r="98" s="482" customFormat="1" hidden="1" x14ac:dyDescent="0.2"/>
    <row r="99" s="482" customFormat="1" hidden="1" x14ac:dyDescent="0.2"/>
    <row r="100" s="482" customFormat="1" hidden="1" x14ac:dyDescent="0.2"/>
    <row r="101" s="482" customFormat="1" hidden="1" x14ac:dyDescent="0.2"/>
    <row r="102" s="482" customFormat="1" hidden="1" x14ac:dyDescent="0.2"/>
    <row r="103" s="482" customFormat="1" hidden="1" x14ac:dyDescent="0.2"/>
    <row r="104" s="482" customFormat="1" hidden="1" x14ac:dyDescent="0.2"/>
    <row r="105" s="482" customFormat="1" hidden="1" x14ac:dyDescent="0.2"/>
    <row r="106" s="482" customFormat="1" hidden="1" x14ac:dyDescent="0.2"/>
    <row r="107" s="482" customFormat="1" hidden="1" x14ac:dyDescent="0.2"/>
    <row r="108" s="482" customFormat="1" hidden="1" x14ac:dyDescent="0.2"/>
    <row r="109" s="482" customFormat="1" hidden="1" x14ac:dyDescent="0.2"/>
    <row r="110" s="482" customFormat="1" hidden="1" x14ac:dyDescent="0.2"/>
    <row r="111" s="482" customFormat="1" hidden="1" x14ac:dyDescent="0.2"/>
    <row r="112" s="482" customFormat="1" hidden="1" x14ac:dyDescent="0.2"/>
    <row r="113" s="482" customFormat="1" hidden="1" x14ac:dyDescent="0.2"/>
    <row r="114" s="482" customFormat="1" hidden="1" x14ac:dyDescent="0.2"/>
    <row r="115" s="482" customFormat="1" hidden="1" x14ac:dyDescent="0.2"/>
    <row r="116" s="482" customFormat="1" hidden="1" x14ac:dyDescent="0.2"/>
    <row r="117" s="482" customFormat="1" hidden="1" x14ac:dyDescent="0.2"/>
  </sheetData>
  <mergeCells count="2">
    <mergeCell ref="F44:G45"/>
    <mergeCell ref="F72:F82"/>
  </mergeCells>
  <conditionalFormatting sqref="F43">
    <cfRule type="expression" dxfId="86" priority="2" stopIfTrue="1">
      <formula>ABS(C44+C45-#REF!)&gt;0.99</formula>
    </cfRule>
  </conditionalFormatting>
  <conditionalFormatting sqref="F44:G45">
    <cfRule type="expression" dxfId="85" priority="1">
      <formula>G42&gt;0</formula>
    </cfRule>
  </conditionalFormatting>
  <conditionalFormatting sqref="G43">
    <cfRule type="expression" dxfId="84" priority="3" stopIfTrue="1">
      <formula>ABS(C44+C45-#REF!)&gt;0.99</formula>
    </cfRule>
  </conditionalFormatting>
  <dataValidations count="1">
    <dataValidation type="decimal" operator="lessThan" allowBlank="1" showInputMessage="1" showErrorMessage="1" error="Beloppet ska vara i 1000 tal kronor" sqref="L52:M58 M62:N65" xr:uid="{4DA1820D-2C30-42BC-B0C1-CB68467CAB78}">
      <formula1>99999999</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4159-E508-4875-B6AB-E8233D16A0A2}">
  <dimension ref="A1:M99"/>
  <sheetViews>
    <sheetView zoomScaleNormal="100" workbookViewId="0">
      <pane ySplit="1" topLeftCell="A32" activePane="bottomLeft" state="frozen"/>
      <selection pane="bottomLeft" activeCell="D79" sqref="D79"/>
    </sheetView>
  </sheetViews>
  <sheetFormatPr defaultColWidth="0" defaultRowHeight="12.75" zeroHeight="1" x14ac:dyDescent="0.2"/>
  <cols>
    <col min="1" max="1" width="49.5703125" style="482" customWidth="1"/>
    <col min="2" max="2" width="12.85546875" style="685" bestFit="1" customWidth="1"/>
    <col min="3" max="3" width="10.5703125" style="684" customWidth="1"/>
    <col min="4" max="4" width="10.85546875" style="482" customWidth="1"/>
    <col min="5" max="13" width="9.140625" style="239" customWidth="1"/>
    <col min="14" max="16384" width="9.140625" style="239" hidden="1"/>
  </cols>
  <sheetData>
    <row r="1" spans="1:4" ht="20.25" x14ac:dyDescent="0.3">
      <c r="A1" s="480" t="s">
        <v>697</v>
      </c>
      <c r="B1" s="480"/>
      <c r="C1" s="591"/>
      <c r="D1" s="480"/>
    </row>
    <row r="2" spans="1:4" ht="15" customHeight="1" x14ac:dyDescent="0.2">
      <c r="A2" s="239"/>
      <c r="B2" s="239"/>
      <c r="C2" s="239"/>
      <c r="D2" s="239"/>
    </row>
    <row r="3" spans="1:4" ht="20.25" customHeight="1" x14ac:dyDescent="0.3">
      <c r="A3" s="489" t="s">
        <v>476</v>
      </c>
      <c r="B3" s="490"/>
      <c r="C3" s="592"/>
      <c r="D3" s="492"/>
    </row>
    <row r="4" spans="1:4" ht="15" customHeight="1" x14ac:dyDescent="0.25">
      <c r="A4" s="529"/>
      <c r="B4" s="484"/>
      <c r="C4" s="593"/>
      <c r="D4" s="484"/>
    </row>
    <row r="5" spans="1:4" ht="15" customHeight="1" x14ac:dyDescent="0.2">
      <c r="A5" s="594" t="s">
        <v>566</v>
      </c>
      <c r="B5" s="595" t="s">
        <v>699</v>
      </c>
      <c r="C5" s="596" t="s">
        <v>477</v>
      </c>
      <c r="D5" s="597" t="s">
        <v>478</v>
      </c>
    </row>
    <row r="6" spans="1:4" ht="15" customHeight="1" x14ac:dyDescent="0.2">
      <c r="A6" s="598" t="s">
        <v>567</v>
      </c>
      <c r="B6" s="599"/>
      <c r="C6" s="600"/>
      <c r="D6" s="601"/>
    </row>
    <row r="7" spans="1:4" ht="15" customHeight="1" x14ac:dyDescent="0.2">
      <c r="A7" s="602" t="s">
        <v>568</v>
      </c>
      <c r="B7" s="603">
        <v>10</v>
      </c>
      <c r="C7" s="509">
        <v>3010</v>
      </c>
      <c r="D7" s="573">
        <v>3472</v>
      </c>
    </row>
    <row r="8" spans="1:4" ht="15" customHeight="1" x14ac:dyDescent="0.2">
      <c r="A8" s="602" t="s">
        <v>569</v>
      </c>
      <c r="B8" s="603">
        <v>11</v>
      </c>
      <c r="C8" s="509">
        <v>178843</v>
      </c>
      <c r="D8" s="548">
        <v>217287</v>
      </c>
    </row>
    <row r="9" spans="1:4" ht="15" customHeight="1" x14ac:dyDescent="0.2">
      <c r="A9" s="531" t="s">
        <v>570</v>
      </c>
      <c r="B9" s="541">
        <v>113</v>
      </c>
      <c r="C9" s="604">
        <v>3470</v>
      </c>
      <c r="D9" s="605"/>
    </row>
    <row r="10" spans="1:4" ht="15" customHeight="1" x14ac:dyDescent="0.2">
      <c r="A10" s="602" t="s">
        <v>571</v>
      </c>
      <c r="B10" s="603">
        <v>12</v>
      </c>
      <c r="C10" s="509">
        <v>62428</v>
      </c>
      <c r="D10" s="606">
        <v>137192</v>
      </c>
    </row>
    <row r="11" spans="1:4" ht="15" customHeight="1" x14ac:dyDescent="0.2">
      <c r="A11" s="531" t="s">
        <v>572</v>
      </c>
      <c r="B11" s="541" t="s">
        <v>573</v>
      </c>
      <c r="C11" s="604">
        <v>1575</v>
      </c>
      <c r="D11" s="605"/>
    </row>
    <row r="12" spans="1:4" ht="15" customHeight="1" x14ac:dyDescent="0.2">
      <c r="A12" s="602" t="s">
        <v>574</v>
      </c>
      <c r="B12" s="603" t="s">
        <v>575</v>
      </c>
      <c r="C12" s="509">
        <v>69497</v>
      </c>
      <c r="D12" s="606">
        <v>9919</v>
      </c>
    </row>
    <row r="13" spans="1:4" ht="15" customHeight="1" x14ac:dyDescent="0.2">
      <c r="A13" s="531" t="s">
        <v>576</v>
      </c>
      <c r="B13" s="541">
        <v>131</v>
      </c>
      <c r="C13" s="604">
        <v>15104</v>
      </c>
      <c r="D13" s="607"/>
    </row>
    <row r="14" spans="1:4" ht="15" customHeight="1" x14ac:dyDescent="0.2">
      <c r="A14" s="608" t="s">
        <v>577</v>
      </c>
      <c r="B14" s="541" t="s">
        <v>578</v>
      </c>
      <c r="C14" s="604">
        <v>12216</v>
      </c>
      <c r="D14" s="609"/>
    </row>
    <row r="15" spans="1:4" ht="15" customHeight="1" x14ac:dyDescent="0.2">
      <c r="A15" s="608" t="s">
        <v>579</v>
      </c>
      <c r="B15" s="541">
        <v>132</v>
      </c>
      <c r="C15" s="604">
        <v>3</v>
      </c>
      <c r="D15" s="609"/>
    </row>
    <row r="16" spans="1:4" ht="15" customHeight="1" x14ac:dyDescent="0.2">
      <c r="A16" s="531" t="s">
        <v>580</v>
      </c>
      <c r="B16" s="541">
        <v>137</v>
      </c>
      <c r="C16" s="604">
        <v>54390</v>
      </c>
      <c r="D16" s="609"/>
    </row>
    <row r="17" spans="1:4" ht="15" customHeight="1" x14ac:dyDescent="0.2">
      <c r="A17" s="608" t="s">
        <v>581</v>
      </c>
      <c r="B17" s="541" t="s">
        <v>582</v>
      </c>
      <c r="C17" s="604">
        <v>52886</v>
      </c>
      <c r="D17" s="610"/>
    </row>
    <row r="18" spans="1:4" ht="15" customHeight="1" x14ac:dyDescent="0.2">
      <c r="A18" s="611" t="s">
        <v>583</v>
      </c>
      <c r="B18" s="612" t="s">
        <v>584</v>
      </c>
      <c r="C18" s="509">
        <v>313778</v>
      </c>
      <c r="D18" s="606">
        <v>367870</v>
      </c>
    </row>
    <row r="19" spans="1:4" ht="15" customHeight="1" x14ac:dyDescent="0.2">
      <c r="A19" s="613" t="s">
        <v>585</v>
      </c>
      <c r="B19" s="498" t="s">
        <v>586</v>
      </c>
      <c r="C19" s="614">
        <v>3579</v>
      </c>
      <c r="D19" s="615">
        <v>3579</v>
      </c>
    </row>
    <row r="20" spans="1:4" ht="15" customHeight="1" x14ac:dyDescent="0.2">
      <c r="A20" s="616" t="s">
        <v>587</v>
      </c>
      <c r="B20" s="617"/>
      <c r="C20" s="618"/>
      <c r="D20" s="618"/>
    </row>
    <row r="21" spans="1:4" ht="15" customHeight="1" x14ac:dyDescent="0.2">
      <c r="A21" s="602" t="s">
        <v>588</v>
      </c>
      <c r="B21" s="603" t="s">
        <v>589</v>
      </c>
      <c r="C21" s="509">
        <v>3451</v>
      </c>
      <c r="D21" s="573">
        <v>3812</v>
      </c>
    </row>
    <row r="22" spans="1:4" ht="15" customHeight="1" x14ac:dyDescent="0.2">
      <c r="A22" s="619" t="s">
        <v>590</v>
      </c>
      <c r="B22" s="603" t="s">
        <v>591</v>
      </c>
      <c r="C22" s="509">
        <v>8669</v>
      </c>
      <c r="D22" s="548">
        <v>9626</v>
      </c>
    </row>
    <row r="23" spans="1:4" ht="15" customHeight="1" x14ac:dyDescent="0.2">
      <c r="A23" s="620" t="s">
        <v>592</v>
      </c>
      <c r="B23" s="541" t="s">
        <v>593</v>
      </c>
      <c r="C23" s="504">
        <v>204</v>
      </c>
      <c r="D23" s="621"/>
    </row>
    <row r="24" spans="1:4" ht="15" customHeight="1" x14ac:dyDescent="0.2">
      <c r="A24" s="619" t="s">
        <v>594</v>
      </c>
      <c r="B24" s="603" t="s">
        <v>595</v>
      </c>
      <c r="C24" s="509">
        <v>26363</v>
      </c>
      <c r="D24" s="606">
        <v>13982</v>
      </c>
    </row>
    <row r="25" spans="1:4" ht="15" customHeight="1" x14ac:dyDescent="0.2">
      <c r="A25" s="620" t="s">
        <v>596</v>
      </c>
      <c r="B25" s="541" t="s">
        <v>597</v>
      </c>
      <c r="C25" s="504">
        <v>7807</v>
      </c>
      <c r="D25" s="622"/>
    </row>
    <row r="26" spans="1:4" ht="15" customHeight="1" x14ac:dyDescent="0.2">
      <c r="A26" s="620" t="s">
        <v>592</v>
      </c>
      <c r="B26" s="541" t="s">
        <v>598</v>
      </c>
      <c r="C26" s="504">
        <v>14031</v>
      </c>
      <c r="D26" s="623"/>
    </row>
    <row r="27" spans="1:4" ht="15" customHeight="1" x14ac:dyDescent="0.2">
      <c r="A27" s="620" t="s">
        <v>599</v>
      </c>
      <c r="B27" s="541" t="s">
        <v>600</v>
      </c>
      <c r="C27" s="504">
        <v>2346</v>
      </c>
      <c r="D27" s="624"/>
    </row>
    <row r="28" spans="1:4" ht="15" customHeight="1" x14ac:dyDescent="0.2">
      <c r="A28" s="619" t="s">
        <v>601</v>
      </c>
      <c r="B28" s="603" t="s">
        <v>602</v>
      </c>
      <c r="C28" s="509">
        <v>16120</v>
      </c>
      <c r="D28" s="606">
        <v>16053</v>
      </c>
    </row>
    <row r="29" spans="1:4" ht="15" customHeight="1" x14ac:dyDescent="0.2">
      <c r="A29" s="620" t="s">
        <v>603</v>
      </c>
      <c r="B29" s="541" t="s">
        <v>604</v>
      </c>
      <c r="C29" s="504">
        <v>813</v>
      </c>
      <c r="D29" s="621"/>
    </row>
    <row r="30" spans="1:4" ht="15" customHeight="1" x14ac:dyDescent="0.2">
      <c r="A30" s="602" t="s">
        <v>605</v>
      </c>
      <c r="B30" s="625" t="s">
        <v>606</v>
      </c>
      <c r="C30" s="509">
        <v>51152</v>
      </c>
      <c r="D30" s="573">
        <v>39661</v>
      </c>
    </row>
    <row r="31" spans="1:4" ht="15" customHeight="1" x14ac:dyDescent="0.2">
      <c r="A31" s="619" t="s">
        <v>607</v>
      </c>
      <c r="B31" s="603" t="s">
        <v>608</v>
      </c>
      <c r="C31" s="509">
        <v>143521</v>
      </c>
      <c r="D31" s="548">
        <v>143629</v>
      </c>
    </row>
    <row r="32" spans="1:4" ht="15" customHeight="1" x14ac:dyDescent="0.2">
      <c r="A32" s="620" t="s">
        <v>576</v>
      </c>
      <c r="B32" s="541" t="s">
        <v>609</v>
      </c>
      <c r="C32" s="504">
        <v>104235</v>
      </c>
      <c r="D32" s="622"/>
    </row>
    <row r="33" spans="1:5" ht="15" customHeight="1" x14ac:dyDescent="0.2">
      <c r="A33" s="620" t="s">
        <v>610</v>
      </c>
      <c r="B33" s="541" t="s">
        <v>611</v>
      </c>
      <c r="C33" s="504">
        <v>39286</v>
      </c>
      <c r="D33" s="623"/>
    </row>
    <row r="34" spans="1:5" ht="15" customHeight="1" x14ac:dyDescent="0.2">
      <c r="A34" s="620" t="s">
        <v>612</v>
      </c>
      <c r="B34" s="541" t="s">
        <v>613</v>
      </c>
      <c r="C34" s="504">
        <v>0</v>
      </c>
      <c r="D34" s="624"/>
    </row>
    <row r="35" spans="1:5" ht="15" customHeight="1" x14ac:dyDescent="0.2">
      <c r="A35" s="619" t="s">
        <v>614</v>
      </c>
      <c r="B35" s="603" t="s">
        <v>615</v>
      </c>
      <c r="C35" s="509">
        <v>12201</v>
      </c>
      <c r="D35" s="573">
        <v>14543</v>
      </c>
    </row>
    <row r="36" spans="1:5" ht="15" customHeight="1" x14ac:dyDescent="0.2">
      <c r="A36" s="611" t="s">
        <v>616</v>
      </c>
      <c r="B36" s="612" t="s">
        <v>617</v>
      </c>
      <c r="C36" s="509">
        <v>210325</v>
      </c>
      <c r="D36" s="510">
        <v>201645</v>
      </c>
    </row>
    <row r="37" spans="1:5" ht="15" customHeight="1" x14ac:dyDescent="0.2">
      <c r="A37" s="626" t="s">
        <v>618</v>
      </c>
      <c r="B37" s="627" t="s">
        <v>619</v>
      </c>
      <c r="C37" s="628">
        <v>527682</v>
      </c>
      <c r="D37" s="606">
        <v>573094</v>
      </c>
    </row>
    <row r="38" spans="1:5" ht="15" customHeight="1" x14ac:dyDescent="0.2">
      <c r="A38" s="629"/>
      <c r="B38" s="630"/>
      <c r="C38" s="631"/>
      <c r="D38" s="631"/>
    </row>
    <row r="39" spans="1:5" ht="15" customHeight="1" x14ac:dyDescent="0.2">
      <c r="A39" s="594" t="s">
        <v>620</v>
      </c>
      <c r="B39" s="595" t="s">
        <v>699</v>
      </c>
      <c r="C39" s="632"/>
      <c r="D39" s="633"/>
    </row>
    <row r="40" spans="1:5" ht="15" customHeight="1" x14ac:dyDescent="0.2">
      <c r="A40" s="616" t="s">
        <v>621</v>
      </c>
      <c r="B40" s="599"/>
      <c r="C40" s="634"/>
      <c r="D40" s="635"/>
    </row>
    <row r="41" spans="1:5" ht="15" customHeight="1" x14ac:dyDescent="0.2">
      <c r="A41" s="531" t="s">
        <v>622</v>
      </c>
      <c r="B41" s="636"/>
      <c r="C41" s="637">
        <v>96051</v>
      </c>
      <c r="D41" s="604">
        <v>98017</v>
      </c>
    </row>
    <row r="42" spans="1:5" ht="15" customHeight="1" x14ac:dyDescent="0.2">
      <c r="A42" s="608" t="s">
        <v>623</v>
      </c>
      <c r="B42" s="636"/>
      <c r="C42" s="638">
        <v>0</v>
      </c>
      <c r="D42" s="604">
        <v>0</v>
      </c>
      <c r="E42" s="487"/>
    </row>
    <row r="43" spans="1:5" ht="15" customHeight="1" x14ac:dyDescent="0.2">
      <c r="A43" s="608" t="s">
        <v>624</v>
      </c>
      <c r="B43" s="636"/>
      <c r="C43" s="638">
        <v>9924</v>
      </c>
      <c r="D43" s="604">
        <v>9924</v>
      </c>
    </row>
    <row r="44" spans="1:5" ht="15" customHeight="1" x14ac:dyDescent="0.2">
      <c r="A44" s="531" t="s">
        <v>625</v>
      </c>
      <c r="B44" s="636"/>
      <c r="C44" s="638">
        <v>-307</v>
      </c>
      <c r="D44" s="604">
        <v>-490</v>
      </c>
    </row>
    <row r="45" spans="1:5" ht="15" customHeight="1" x14ac:dyDescent="0.2">
      <c r="A45" s="531" t="s">
        <v>494</v>
      </c>
      <c r="B45" s="636" t="s">
        <v>626</v>
      </c>
      <c r="C45" s="638">
        <v>8282</v>
      </c>
      <c r="D45" s="604">
        <v>8428</v>
      </c>
    </row>
    <row r="46" spans="1:5" ht="15" customHeight="1" x14ac:dyDescent="0.2">
      <c r="A46" s="602" t="s">
        <v>627</v>
      </c>
      <c r="B46" s="639">
        <v>20</v>
      </c>
      <c r="C46" s="509">
        <v>104026</v>
      </c>
      <c r="D46" s="640">
        <v>105955</v>
      </c>
    </row>
    <row r="47" spans="1:5" ht="15" customHeight="1" x14ac:dyDescent="0.2">
      <c r="A47" s="608" t="s">
        <v>623</v>
      </c>
      <c r="B47" s="641"/>
      <c r="C47" s="642">
        <v>4533</v>
      </c>
      <c r="D47" s="643">
        <v>4533</v>
      </c>
    </row>
    <row r="48" spans="1:5" ht="15" customHeight="1" x14ac:dyDescent="0.2">
      <c r="A48" s="608" t="s">
        <v>624</v>
      </c>
      <c r="B48" s="644">
        <v>20</v>
      </c>
      <c r="C48" s="645">
        <v>9769</v>
      </c>
      <c r="D48" s="646">
        <v>9769</v>
      </c>
    </row>
    <row r="49" spans="1:4" ht="15" customHeight="1" x14ac:dyDescent="0.2">
      <c r="A49" s="616" t="s">
        <v>628</v>
      </c>
      <c r="B49" s="599" t="s">
        <v>629</v>
      </c>
      <c r="C49" s="509">
        <v>244357</v>
      </c>
      <c r="D49" s="510">
        <v>248089</v>
      </c>
    </row>
    <row r="50" spans="1:4" ht="15" customHeight="1" x14ac:dyDescent="0.2">
      <c r="A50" s="647" t="s">
        <v>630</v>
      </c>
      <c r="B50" s="636" t="s">
        <v>631</v>
      </c>
      <c r="C50" s="638">
        <v>237048</v>
      </c>
      <c r="D50" s="604">
        <v>240216</v>
      </c>
    </row>
    <row r="51" spans="1:4" ht="15" customHeight="1" x14ac:dyDescent="0.2">
      <c r="A51" s="536" t="s">
        <v>632</v>
      </c>
      <c r="B51" s="648" t="s">
        <v>633</v>
      </c>
      <c r="C51" s="638">
        <v>5966</v>
      </c>
      <c r="D51" s="604">
        <v>5966</v>
      </c>
    </row>
    <row r="52" spans="1:4" ht="15" customHeight="1" x14ac:dyDescent="0.2">
      <c r="A52" s="616" t="s">
        <v>634</v>
      </c>
      <c r="B52" s="599" t="s">
        <v>635</v>
      </c>
      <c r="C52" s="509">
        <v>71429</v>
      </c>
      <c r="D52" s="510">
        <v>109471</v>
      </c>
    </row>
    <row r="53" spans="1:4" ht="15" customHeight="1" x14ac:dyDescent="0.2">
      <c r="A53" s="649" t="s">
        <v>636</v>
      </c>
      <c r="B53" s="650" t="s">
        <v>637</v>
      </c>
      <c r="C53" s="638">
        <v>29248</v>
      </c>
      <c r="D53" s="604">
        <v>29248</v>
      </c>
    </row>
    <row r="54" spans="1:4" ht="15" customHeight="1" x14ac:dyDescent="0.2">
      <c r="A54" s="531" t="s">
        <v>638</v>
      </c>
      <c r="B54" s="558" t="s">
        <v>639</v>
      </c>
      <c r="C54" s="638">
        <v>3579</v>
      </c>
      <c r="D54" s="604">
        <v>36748</v>
      </c>
    </row>
    <row r="55" spans="1:4" ht="15" customHeight="1" x14ac:dyDescent="0.2">
      <c r="A55" s="531" t="s">
        <v>640</v>
      </c>
      <c r="B55" s="651">
        <v>2322</v>
      </c>
      <c r="C55" s="638">
        <v>312</v>
      </c>
      <c r="D55" s="652">
        <v>4069</v>
      </c>
    </row>
    <row r="56" spans="1:4" ht="15" customHeight="1" x14ac:dyDescent="0.2">
      <c r="A56" s="531" t="s">
        <v>641</v>
      </c>
      <c r="B56" s="506" t="s">
        <v>642</v>
      </c>
      <c r="C56" s="604">
        <v>0</v>
      </c>
      <c r="D56" s="653"/>
    </row>
    <row r="57" spans="1:4" ht="15" customHeight="1" x14ac:dyDescent="0.2">
      <c r="A57" s="531" t="s">
        <v>643</v>
      </c>
      <c r="B57" s="506" t="s">
        <v>644</v>
      </c>
      <c r="C57" s="638">
        <v>24829</v>
      </c>
      <c r="D57" s="559">
        <v>26365</v>
      </c>
    </row>
    <row r="58" spans="1:4" ht="15" customHeight="1" x14ac:dyDescent="0.2">
      <c r="A58" s="531" t="s">
        <v>645</v>
      </c>
      <c r="B58" s="506" t="s">
        <v>646</v>
      </c>
      <c r="C58" s="604">
        <v>0</v>
      </c>
      <c r="D58" s="520"/>
    </row>
    <row r="59" spans="1:4" ht="15" customHeight="1" x14ac:dyDescent="0.2">
      <c r="A59" s="531" t="s">
        <v>647</v>
      </c>
      <c r="B59" s="506" t="s">
        <v>648</v>
      </c>
      <c r="C59" s="604">
        <v>9</v>
      </c>
      <c r="D59" s="653"/>
    </row>
    <row r="60" spans="1:4" ht="15" customHeight="1" x14ac:dyDescent="0.2">
      <c r="A60" s="654" t="s">
        <v>649</v>
      </c>
      <c r="B60" s="655" t="s">
        <v>650</v>
      </c>
      <c r="C60" s="656">
        <v>8601</v>
      </c>
      <c r="D60" s="527">
        <v>11283</v>
      </c>
    </row>
    <row r="61" spans="1:4" ht="15" customHeight="1" x14ac:dyDescent="0.2">
      <c r="A61" s="657" t="s">
        <v>651</v>
      </c>
      <c r="B61" s="658" t="s">
        <v>652</v>
      </c>
      <c r="C61" s="573">
        <v>60544</v>
      </c>
      <c r="D61" s="487"/>
    </row>
    <row r="62" spans="1:4" ht="15" customHeight="1" x14ac:dyDescent="0.2">
      <c r="A62" s="531" t="s">
        <v>653</v>
      </c>
      <c r="B62" s="506" t="s">
        <v>654</v>
      </c>
      <c r="C62" s="604">
        <v>27963</v>
      </c>
      <c r="D62" s="659"/>
    </row>
    <row r="63" spans="1:4" ht="15" customHeight="1" x14ac:dyDescent="0.2">
      <c r="A63" s="531" t="s">
        <v>655</v>
      </c>
      <c r="B63" s="558" t="s">
        <v>656</v>
      </c>
      <c r="C63" s="604">
        <v>2711</v>
      </c>
      <c r="D63" s="659"/>
    </row>
    <row r="64" spans="1:4" ht="15" customHeight="1" x14ac:dyDescent="0.2">
      <c r="A64" s="531" t="s">
        <v>657</v>
      </c>
      <c r="B64" s="558">
        <v>26</v>
      </c>
      <c r="C64" s="604">
        <v>230</v>
      </c>
      <c r="D64" s="659"/>
    </row>
    <row r="65" spans="1:4" ht="15" customHeight="1" x14ac:dyDescent="0.2">
      <c r="A65" s="531" t="s">
        <v>658</v>
      </c>
      <c r="B65" s="558">
        <v>265</v>
      </c>
      <c r="C65" s="604">
        <v>208</v>
      </c>
      <c r="D65" s="659"/>
    </row>
    <row r="66" spans="1:4" ht="15" customHeight="1" x14ac:dyDescent="0.2">
      <c r="A66" s="531" t="s">
        <v>659</v>
      </c>
      <c r="B66" s="506" t="s">
        <v>660</v>
      </c>
      <c r="C66" s="604">
        <v>549</v>
      </c>
      <c r="D66" s="659"/>
    </row>
    <row r="67" spans="1:4" ht="15" customHeight="1" x14ac:dyDescent="0.2">
      <c r="A67" s="531" t="s">
        <v>661</v>
      </c>
      <c r="B67" s="506" t="s">
        <v>662</v>
      </c>
      <c r="C67" s="604">
        <v>16683</v>
      </c>
      <c r="D67" s="659"/>
    </row>
    <row r="68" spans="1:4" ht="15" customHeight="1" x14ac:dyDescent="0.2">
      <c r="A68" s="531" t="s">
        <v>655</v>
      </c>
      <c r="B68" s="506" t="s">
        <v>663</v>
      </c>
      <c r="C68" s="604">
        <v>6008</v>
      </c>
      <c r="D68" s="624"/>
    </row>
    <row r="69" spans="1:4" ht="15" customHeight="1" x14ac:dyDescent="0.2">
      <c r="A69" s="531" t="s">
        <v>664</v>
      </c>
      <c r="B69" s="558">
        <v>285</v>
      </c>
      <c r="C69" s="604">
        <v>4090</v>
      </c>
      <c r="D69" s="660">
        <v>4727</v>
      </c>
    </row>
    <row r="70" spans="1:4" ht="15" customHeight="1" x14ac:dyDescent="0.2">
      <c r="A70" s="531" t="s">
        <v>665</v>
      </c>
      <c r="B70" s="506" t="s">
        <v>666</v>
      </c>
      <c r="C70" s="604">
        <v>0</v>
      </c>
    </row>
    <row r="71" spans="1:4" ht="15" customHeight="1" x14ac:dyDescent="0.2">
      <c r="A71" s="611" t="s">
        <v>667</v>
      </c>
      <c r="B71" s="661" t="s">
        <v>668</v>
      </c>
      <c r="C71" s="662">
        <v>21322</v>
      </c>
      <c r="D71" s="606">
        <v>16501</v>
      </c>
    </row>
    <row r="72" spans="1:4" ht="15" customHeight="1" x14ac:dyDescent="0.2">
      <c r="A72" s="663" t="s">
        <v>669</v>
      </c>
      <c r="B72" s="502" t="s">
        <v>670</v>
      </c>
      <c r="C72" s="523">
        <v>956</v>
      </c>
      <c r="D72" s="664"/>
    </row>
    <row r="73" spans="1:4" ht="15" customHeight="1" x14ac:dyDescent="0.2">
      <c r="A73" s="602" t="s">
        <v>671</v>
      </c>
      <c r="B73" s="508" t="s">
        <v>672</v>
      </c>
      <c r="C73" s="510">
        <v>47326</v>
      </c>
      <c r="D73" s="637"/>
    </row>
    <row r="74" spans="1:4" ht="15" customHeight="1" x14ac:dyDescent="0.2">
      <c r="A74" s="531" t="s">
        <v>673</v>
      </c>
      <c r="B74" s="506" t="s">
        <v>674</v>
      </c>
      <c r="C74" s="665">
        <v>9638</v>
      </c>
      <c r="D74" s="623"/>
    </row>
    <row r="75" spans="1:4" ht="15" customHeight="1" x14ac:dyDescent="0.2">
      <c r="A75" s="531" t="s">
        <v>675</v>
      </c>
      <c r="B75" s="558">
        <v>293</v>
      </c>
      <c r="C75" s="665">
        <v>9746</v>
      </c>
      <c r="D75" s="623"/>
    </row>
    <row r="76" spans="1:4" ht="15" customHeight="1" x14ac:dyDescent="0.2">
      <c r="A76" s="531" t="s">
        <v>676</v>
      </c>
      <c r="B76" s="558">
        <v>2931</v>
      </c>
      <c r="C76" s="665">
        <v>6246</v>
      </c>
      <c r="D76" s="623"/>
    </row>
    <row r="77" spans="1:4" ht="15" customHeight="1" x14ac:dyDescent="0.2">
      <c r="A77" s="531" t="s">
        <v>677</v>
      </c>
      <c r="B77" s="558">
        <v>2933</v>
      </c>
      <c r="C77" s="665">
        <v>1870</v>
      </c>
      <c r="D77" s="623"/>
    </row>
    <row r="78" spans="1:4" ht="15" customHeight="1" x14ac:dyDescent="0.2">
      <c r="A78" s="531" t="s">
        <v>678</v>
      </c>
      <c r="B78" s="506" t="s">
        <v>679</v>
      </c>
      <c r="C78" s="665">
        <v>6632</v>
      </c>
      <c r="D78" s="623"/>
    </row>
    <row r="79" spans="1:4" ht="15" customHeight="1" x14ac:dyDescent="0.2">
      <c r="A79" s="531" t="s">
        <v>680</v>
      </c>
      <c r="B79" s="558">
        <v>298</v>
      </c>
      <c r="C79" s="665">
        <v>1143</v>
      </c>
      <c r="D79" s="624"/>
    </row>
    <row r="80" spans="1:4" ht="15" customHeight="1" x14ac:dyDescent="0.2">
      <c r="A80" s="666" t="s">
        <v>681</v>
      </c>
      <c r="B80" s="667" t="s">
        <v>682</v>
      </c>
      <c r="C80" s="668">
        <v>107870</v>
      </c>
      <c r="D80" s="606">
        <v>109579</v>
      </c>
    </row>
    <row r="81" spans="1:4" ht="15" customHeight="1" x14ac:dyDescent="0.2">
      <c r="A81" s="594" t="s">
        <v>683</v>
      </c>
      <c r="B81" s="595" t="s">
        <v>684</v>
      </c>
      <c r="C81" s="642">
        <v>179299</v>
      </c>
      <c r="D81" s="643">
        <v>219050</v>
      </c>
    </row>
    <row r="82" spans="1:4" ht="15" customHeight="1" x14ac:dyDescent="0.2">
      <c r="A82" s="669" t="s">
        <v>685</v>
      </c>
      <c r="B82" s="670" t="s">
        <v>702</v>
      </c>
      <c r="C82" s="671">
        <v>527682</v>
      </c>
      <c r="D82" s="606">
        <v>573094</v>
      </c>
    </row>
    <row r="83" spans="1:4" ht="15" customHeight="1" x14ac:dyDescent="0.2">
      <c r="A83" s="549"/>
      <c r="B83" s="485"/>
      <c r="C83" s="672"/>
      <c r="D83" s="672"/>
    </row>
    <row r="84" spans="1:4" ht="15" customHeight="1" x14ac:dyDescent="0.2">
      <c r="A84" s="487"/>
      <c r="B84" s="485"/>
      <c r="C84" s="672"/>
      <c r="D84" s="672"/>
    </row>
    <row r="85" spans="1:4" ht="15" customHeight="1" x14ac:dyDescent="0.2">
      <c r="A85" s="673" t="s">
        <v>686</v>
      </c>
      <c r="B85" s="674"/>
      <c r="C85" s="675"/>
      <c r="D85" s="676"/>
    </row>
    <row r="86" spans="1:4" ht="15" customHeight="1" x14ac:dyDescent="0.2">
      <c r="A86" s="677" t="s">
        <v>687</v>
      </c>
      <c r="B86" s="678"/>
      <c r="C86" s="640">
        <v>123492</v>
      </c>
      <c r="D86" s="679"/>
    </row>
    <row r="87" spans="1:4" ht="15" customHeight="1" x14ac:dyDescent="0.2">
      <c r="A87" s="583" t="s">
        <v>688</v>
      </c>
      <c r="B87" s="678"/>
      <c r="C87" s="504">
        <v>24276</v>
      </c>
      <c r="D87" s="676"/>
    </row>
    <row r="88" spans="1:4" ht="15" customHeight="1" x14ac:dyDescent="0.2">
      <c r="A88" s="677" t="s">
        <v>689</v>
      </c>
      <c r="B88" s="678"/>
      <c r="C88" s="510">
        <v>31706</v>
      </c>
      <c r="D88" s="679"/>
    </row>
    <row r="89" spans="1:4" ht="15" customHeight="1" x14ac:dyDescent="0.2">
      <c r="A89" s="583" t="s">
        <v>690</v>
      </c>
      <c r="B89" s="678"/>
      <c r="C89" s="504">
        <v>11445</v>
      </c>
      <c r="D89" s="676"/>
    </row>
    <row r="90" spans="1:4" ht="15" customHeight="1" x14ac:dyDescent="0.2">
      <c r="A90" s="680" t="s">
        <v>691</v>
      </c>
      <c r="B90" s="681"/>
      <c r="C90" s="682">
        <v>8339</v>
      </c>
      <c r="D90" s="676"/>
    </row>
    <row r="91" spans="1:4" x14ac:dyDescent="0.2">
      <c r="A91" s="487"/>
      <c r="B91" s="683"/>
    </row>
    <row r="92" spans="1:4" x14ac:dyDescent="0.2">
      <c r="A92" s="487"/>
      <c r="B92" s="683"/>
    </row>
    <row r="93" spans="1:4" hidden="1" x14ac:dyDescent="0.2">
      <c r="A93" s="487"/>
      <c r="B93" s="683"/>
    </row>
    <row r="94" spans="1:4" hidden="1" x14ac:dyDescent="0.2">
      <c r="A94" s="487"/>
      <c r="B94" s="683"/>
    </row>
    <row r="95" spans="1:4" hidden="1" x14ac:dyDescent="0.2">
      <c r="A95" s="487"/>
      <c r="B95" s="683"/>
    </row>
    <row r="96" spans="1:4" hidden="1" x14ac:dyDescent="0.2">
      <c r="A96" s="487"/>
      <c r="B96" s="683"/>
    </row>
    <row r="97" spans="1:2" hidden="1" x14ac:dyDescent="0.2">
      <c r="A97" s="487"/>
      <c r="B97" s="683"/>
    </row>
    <row r="98" spans="1:2" hidden="1" x14ac:dyDescent="0.2">
      <c r="A98" s="487"/>
      <c r="B98" s="683"/>
    </row>
    <row r="99" spans="1:2" hidden="1" x14ac:dyDescent="0.2">
      <c r="A99" s="487"/>
      <c r="B99" s="68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dimension ref="A1:AT1064"/>
  <sheetViews>
    <sheetView zoomScaleNormal="100" zoomScalePageLayoutView="80" workbookViewId="0">
      <selection activeCell="O4" sqref="O4"/>
    </sheetView>
  </sheetViews>
  <sheetFormatPr defaultColWidth="0" defaultRowHeight="15" customHeight="1" zeroHeight="1" x14ac:dyDescent="0.2"/>
  <cols>
    <col min="1" max="1" width="10.7109375" style="85" customWidth="1"/>
    <col min="2" max="2" width="49.7109375" style="77" customWidth="1"/>
    <col min="3" max="3" width="12.7109375" style="77" customWidth="1"/>
    <col min="4" max="4" width="12.7109375" style="156" customWidth="1"/>
    <col min="5" max="6" width="12.7109375" style="77" customWidth="1"/>
    <col min="7" max="7" width="2.7109375" style="77" customWidth="1"/>
    <col min="8" max="8" width="12.7109375" style="116" customWidth="1"/>
    <col min="9" max="9" width="12.7109375" style="77" customWidth="1"/>
    <col min="10" max="10" width="2.7109375" style="77" customWidth="1"/>
    <col min="11" max="11" width="12.7109375" style="87" customWidth="1"/>
    <col min="12" max="12" width="12.7109375" style="77" customWidth="1"/>
    <col min="13" max="14" width="2.7109375" style="106" customWidth="1"/>
    <col min="15" max="15" width="24.42578125" style="77" customWidth="1"/>
    <col min="16" max="16" width="22.42578125" style="77" customWidth="1"/>
    <col min="17" max="17" width="5.5703125" style="77" customWidth="1"/>
    <col min="18" max="19" width="2.7109375" style="77" customWidth="1"/>
    <col min="20" max="20" width="8.42578125" style="77" hidden="1" customWidth="1"/>
    <col min="21" max="21" width="6.42578125" style="77" hidden="1" customWidth="1"/>
    <col min="22" max="22" width="12.42578125" style="77" hidden="1" customWidth="1"/>
    <col min="23" max="23" width="10.42578125" style="77" hidden="1" customWidth="1"/>
    <col min="24" max="16384" width="28.42578125" style="77" hidden="1"/>
  </cols>
  <sheetData>
    <row r="1" spans="1:23" ht="20.45" customHeight="1" thickBot="1" x14ac:dyDescent="0.35">
      <c r="A1" s="2" t="s">
        <v>286</v>
      </c>
      <c r="B1" s="2"/>
      <c r="C1" s="2"/>
      <c r="D1" s="2"/>
      <c r="E1" s="2"/>
      <c r="F1" s="2" t="s">
        <v>692</v>
      </c>
      <c r="G1" s="2"/>
      <c r="H1" s="2"/>
      <c r="I1" s="2"/>
      <c r="J1" s="2"/>
      <c r="K1" s="2"/>
      <c r="L1" s="2"/>
      <c r="M1" s="2"/>
      <c r="N1" s="3"/>
      <c r="O1" s="3"/>
      <c r="P1" s="3"/>
      <c r="Q1" s="3"/>
      <c r="R1" s="3"/>
      <c r="S1" s="3"/>
    </row>
    <row r="2" spans="1:23" ht="15" customHeight="1" x14ac:dyDescent="0.2">
      <c r="A2" s="697" t="s">
        <v>337</v>
      </c>
      <c r="B2" s="698" t="s">
        <v>32</v>
      </c>
      <c r="C2" s="699" t="s">
        <v>391</v>
      </c>
      <c r="D2" s="700"/>
      <c r="E2" s="701" t="s">
        <v>167</v>
      </c>
      <c r="F2" s="708"/>
      <c r="H2" s="717" t="s">
        <v>392</v>
      </c>
      <c r="I2" s="718"/>
      <c r="J2" s="727"/>
      <c r="K2" s="728" t="s">
        <v>392</v>
      </c>
      <c r="L2" s="729"/>
      <c r="M2" s="696"/>
      <c r="N2" s="696"/>
      <c r="O2" s="815" t="s">
        <v>706</v>
      </c>
      <c r="P2" s="739">
        <v>10547114</v>
      </c>
      <c r="Q2" s="702"/>
    </row>
    <row r="3" spans="1:23" s="170" customFormat="1" ht="15" customHeight="1" thickBot="1" x14ac:dyDescent="0.25">
      <c r="A3" s="396" t="s">
        <v>338</v>
      </c>
      <c r="B3" s="9"/>
      <c r="C3" s="28"/>
      <c r="D3" s="5"/>
      <c r="E3" s="28"/>
      <c r="F3" s="709"/>
      <c r="G3" s="77"/>
      <c r="H3" s="21" t="s">
        <v>262</v>
      </c>
      <c r="I3" s="95"/>
      <c r="J3" s="722"/>
      <c r="K3" s="206" t="s">
        <v>262</v>
      </c>
      <c r="L3" s="730"/>
      <c r="M3" s="696"/>
      <c r="N3" s="696"/>
      <c r="O3" s="816" t="s">
        <v>707</v>
      </c>
      <c r="P3" s="740">
        <v>10526739</v>
      </c>
      <c r="Q3" s="741"/>
    </row>
    <row r="4" spans="1:23" s="170" customFormat="1" ht="15" customHeight="1" x14ac:dyDescent="0.2">
      <c r="A4" s="396"/>
      <c r="B4" s="9"/>
      <c r="C4" s="55">
        <f>År</f>
        <v>2025</v>
      </c>
      <c r="D4" s="56">
        <f>År-1</f>
        <v>2024</v>
      </c>
      <c r="E4" s="339" t="s">
        <v>170</v>
      </c>
      <c r="F4" s="710" t="s">
        <v>171</v>
      </c>
      <c r="G4" s="77"/>
      <c r="H4" s="411">
        <f>År</f>
        <v>2025</v>
      </c>
      <c r="I4" s="719">
        <f>År-1</f>
        <v>2024</v>
      </c>
      <c r="J4" s="722"/>
      <c r="K4" s="56">
        <f>År</f>
        <v>2025</v>
      </c>
      <c r="L4" s="731">
        <f>År-1</f>
        <v>2024</v>
      </c>
      <c r="M4" s="696"/>
      <c r="N4" s="696"/>
      <c r="O4" s="696" t="s">
        <v>705</v>
      </c>
      <c r="P4" s="696"/>
      <c r="Q4" s="696"/>
    </row>
    <row r="5" spans="1:23" s="170" customFormat="1" ht="25.5" customHeight="1" x14ac:dyDescent="0.2">
      <c r="A5" s="255"/>
      <c r="B5" s="8"/>
      <c r="C5" s="57"/>
      <c r="D5" s="58"/>
      <c r="E5" s="328" t="s">
        <v>297</v>
      </c>
      <c r="F5" s="711" t="s">
        <v>433</v>
      </c>
      <c r="G5" s="106"/>
      <c r="H5" s="255"/>
      <c r="I5" s="720"/>
      <c r="J5" s="723"/>
      <c r="K5" s="721" t="s">
        <v>296</v>
      </c>
      <c r="L5" s="732" t="s">
        <v>296</v>
      </c>
      <c r="M5" s="696"/>
      <c r="N5" s="696"/>
      <c r="O5" s="696"/>
      <c r="P5" s="696"/>
      <c r="Q5" s="696"/>
    </row>
    <row r="6" spans="1:23" s="170" customFormat="1" ht="21.75" customHeight="1" x14ac:dyDescent="0.2">
      <c r="A6" s="52" t="s">
        <v>229</v>
      </c>
      <c r="B6" s="14" t="s">
        <v>319</v>
      </c>
      <c r="C6" s="330">
        <f>C7+C16+C21+C26+C31+C40</f>
        <v>378817</v>
      </c>
      <c r="D6" s="810">
        <v>383326</v>
      </c>
      <c r="E6" s="332">
        <f>E7+E16+E21+E26+E31</f>
        <v>35347</v>
      </c>
      <c r="F6" s="712">
        <f>F7+F16+F21+F26+F31</f>
        <v>12821</v>
      </c>
      <c r="G6" s="106"/>
      <c r="H6" s="333">
        <f>H7+H16+H21+H26+H31+H40</f>
        <v>343470</v>
      </c>
      <c r="I6" s="752">
        <v>348711</v>
      </c>
      <c r="J6" s="723"/>
      <c r="K6" s="756">
        <f>H6*1000000/$P$2</f>
        <v>32565.30649047692</v>
      </c>
      <c r="L6" s="758">
        <f>I6*1000000/$P$3</f>
        <v>33126.21316059988</v>
      </c>
      <c r="M6" s="696"/>
      <c r="N6" s="696"/>
      <c r="O6" s="696"/>
      <c r="P6" s="696"/>
      <c r="Q6" s="696"/>
      <c r="W6" s="79">
        <f>IF(ABS(M6)&gt;8%,H6-I6,1)</f>
        <v>1</v>
      </c>
    </row>
    <row r="7" spans="1:23" s="78" customFormat="1" ht="15" customHeight="1" x14ac:dyDescent="0.2">
      <c r="A7" s="52" t="s">
        <v>176</v>
      </c>
      <c r="B7" s="14" t="s">
        <v>301</v>
      </c>
      <c r="C7" s="330">
        <f>SUM(C8:C15)</f>
        <v>78660</v>
      </c>
      <c r="D7" s="811">
        <v>77086</v>
      </c>
      <c r="E7" s="331">
        <f>SUM(E8:E15)</f>
        <v>12540</v>
      </c>
      <c r="F7" s="713">
        <f>SUM(F8:F15)</f>
        <v>697</v>
      </c>
      <c r="G7" s="98"/>
      <c r="H7" s="334">
        <f>SUM(H8:H15)</f>
        <v>66120</v>
      </c>
      <c r="I7" s="753">
        <v>64689</v>
      </c>
      <c r="J7" s="724"/>
      <c r="K7" s="756">
        <f>H7*1000000/$P$2</f>
        <v>6269.013495066044</v>
      </c>
      <c r="L7" s="758">
        <f>I7*1000000/$P$3</f>
        <v>6145.2079319150971</v>
      </c>
      <c r="M7" s="696"/>
      <c r="N7" s="696"/>
      <c r="O7" s="696"/>
      <c r="P7" s="696"/>
      <c r="Q7" s="696"/>
      <c r="W7" s="79">
        <f t="shared" ref="W7:W15" si="0">IF(ABS(M7)&gt;8%,H7-I7,1)</f>
        <v>1</v>
      </c>
    </row>
    <row r="8" spans="1:23" ht="15" customHeight="1" x14ac:dyDescent="0.2">
      <c r="A8" s="34" t="s">
        <v>264</v>
      </c>
      <c r="B8" s="15" t="s">
        <v>258</v>
      </c>
      <c r="C8" s="300">
        <v>44542</v>
      </c>
      <c r="D8" s="300">
        <v>44880</v>
      </c>
      <c r="E8" s="301">
        <v>10154</v>
      </c>
      <c r="F8" s="714">
        <v>369</v>
      </c>
      <c r="G8" s="259"/>
      <c r="H8" s="300">
        <f>C8-E8</f>
        <v>34388</v>
      </c>
      <c r="I8" s="300">
        <v>34583</v>
      </c>
      <c r="J8" s="725"/>
      <c r="K8" s="7">
        <f t="shared" ref="K8:K15" si="1">H8*1000000/$P$2</f>
        <v>3260.4179683655643</v>
      </c>
      <c r="L8" s="734">
        <f t="shared" ref="L8:L15" si="2">I8*1000000/$P$3</f>
        <v>3285.2529164064958</v>
      </c>
      <c r="M8" s="696"/>
      <c r="N8" s="696"/>
      <c r="O8" s="696"/>
      <c r="P8" s="696"/>
      <c r="Q8" s="696"/>
      <c r="W8" s="79">
        <f t="shared" si="0"/>
        <v>1</v>
      </c>
    </row>
    <row r="9" spans="1:23" ht="15" customHeight="1" x14ac:dyDescent="0.2">
      <c r="A9" s="34" t="s">
        <v>224</v>
      </c>
      <c r="B9" s="15" t="s">
        <v>266</v>
      </c>
      <c r="C9" s="300">
        <v>12537</v>
      </c>
      <c r="D9" s="300">
        <v>11785</v>
      </c>
      <c r="E9" s="301">
        <v>964</v>
      </c>
      <c r="F9" s="714">
        <v>120</v>
      </c>
      <c r="G9" s="259"/>
      <c r="H9" s="300">
        <f>C9-E9</f>
        <v>11573</v>
      </c>
      <c r="I9" s="300">
        <v>10827</v>
      </c>
      <c r="J9" s="725"/>
      <c r="K9" s="7">
        <f t="shared" si="1"/>
        <v>1097.2669869691367</v>
      </c>
      <c r="L9" s="734">
        <f t="shared" si="2"/>
        <v>1028.5236482067239</v>
      </c>
      <c r="M9" s="696"/>
      <c r="N9" s="696"/>
      <c r="O9" s="696"/>
      <c r="P9" s="696"/>
      <c r="Q9" s="696"/>
      <c r="W9" s="79">
        <f t="shared" si="0"/>
        <v>1</v>
      </c>
    </row>
    <row r="10" spans="1:23" ht="15" customHeight="1" x14ac:dyDescent="0.2">
      <c r="A10" s="34" t="s">
        <v>225</v>
      </c>
      <c r="B10" s="15" t="s">
        <v>38</v>
      </c>
      <c r="C10" s="300">
        <v>2901</v>
      </c>
      <c r="D10" s="300">
        <v>2931</v>
      </c>
      <c r="E10" s="301">
        <v>145</v>
      </c>
      <c r="F10" s="714">
        <v>22</v>
      </c>
      <c r="G10" s="259"/>
      <c r="H10" s="300">
        <f t="shared" ref="H10:H15" si="3">C10-E10</f>
        <v>2756</v>
      </c>
      <c r="I10" s="300">
        <v>2785</v>
      </c>
      <c r="J10" s="725"/>
      <c r="K10" s="7">
        <f t="shared" si="1"/>
        <v>261.30370829404137</v>
      </c>
      <c r="L10" s="734">
        <f t="shared" si="2"/>
        <v>264.56436318977796</v>
      </c>
      <c r="M10" s="696"/>
      <c r="N10" s="696"/>
      <c r="O10" s="696"/>
      <c r="P10" s="696"/>
      <c r="Q10" s="696"/>
      <c r="W10" s="79">
        <f t="shared" si="0"/>
        <v>1</v>
      </c>
    </row>
    <row r="11" spans="1:23" ht="15" customHeight="1" x14ac:dyDescent="0.2">
      <c r="A11" s="34" t="s">
        <v>226</v>
      </c>
      <c r="B11" s="15" t="s">
        <v>39</v>
      </c>
      <c r="C11" s="300">
        <v>3746</v>
      </c>
      <c r="D11" s="300">
        <v>3970</v>
      </c>
      <c r="E11" s="301">
        <v>326</v>
      </c>
      <c r="F11" s="714">
        <v>73</v>
      </c>
      <c r="G11" s="259"/>
      <c r="H11" s="300">
        <f t="shared" si="3"/>
        <v>3420</v>
      </c>
      <c r="I11" s="300">
        <v>3648</v>
      </c>
      <c r="J11" s="725"/>
      <c r="K11" s="7">
        <f t="shared" si="1"/>
        <v>324.25931871031258</v>
      </c>
      <c r="L11" s="734">
        <f t="shared" si="2"/>
        <v>346.54606711537161</v>
      </c>
      <c r="M11" s="696"/>
      <c r="N11" s="696"/>
      <c r="O11" s="696"/>
      <c r="P11" s="696"/>
      <c r="Q11" s="696"/>
      <c r="W11" s="79">
        <f t="shared" si="0"/>
        <v>1</v>
      </c>
    </row>
    <row r="12" spans="1:23" ht="15.75" customHeight="1" x14ac:dyDescent="0.2">
      <c r="A12" s="34" t="s">
        <v>265</v>
      </c>
      <c r="B12" s="15" t="s">
        <v>386</v>
      </c>
      <c r="C12" s="300">
        <v>6913</v>
      </c>
      <c r="D12" s="300">
        <v>6177</v>
      </c>
      <c r="E12" s="301">
        <v>434</v>
      </c>
      <c r="F12" s="714">
        <v>21</v>
      </c>
      <c r="G12" s="259"/>
      <c r="H12" s="300">
        <f t="shared" si="3"/>
        <v>6479</v>
      </c>
      <c r="I12" s="300">
        <v>5922</v>
      </c>
      <c r="J12" s="725"/>
      <c r="K12" s="7">
        <f t="shared" si="1"/>
        <v>614.29126489009218</v>
      </c>
      <c r="L12" s="734">
        <f t="shared" si="2"/>
        <v>562.56738197840752</v>
      </c>
      <c r="M12" s="696"/>
      <c r="N12" s="696"/>
      <c r="O12" s="696"/>
      <c r="P12" s="696"/>
      <c r="Q12" s="696"/>
      <c r="W12" s="79">
        <f t="shared" si="0"/>
        <v>1</v>
      </c>
    </row>
    <row r="13" spans="1:23" ht="15" customHeight="1" x14ac:dyDescent="0.2">
      <c r="A13" s="34" t="s">
        <v>227</v>
      </c>
      <c r="B13" s="15" t="s">
        <v>1</v>
      </c>
      <c r="C13" s="300">
        <v>1672</v>
      </c>
      <c r="D13" s="300">
        <v>1694</v>
      </c>
      <c r="E13" s="301">
        <v>176</v>
      </c>
      <c r="F13" s="714">
        <v>11</v>
      </c>
      <c r="G13" s="259"/>
      <c r="H13" s="300">
        <f t="shared" si="3"/>
        <v>1496</v>
      </c>
      <c r="I13" s="300">
        <v>1513</v>
      </c>
      <c r="J13" s="725"/>
      <c r="K13" s="7">
        <f t="shared" si="1"/>
        <v>141.83974876918938</v>
      </c>
      <c r="L13" s="734">
        <f t="shared" si="2"/>
        <v>143.72922136665494</v>
      </c>
      <c r="M13" s="696"/>
      <c r="N13" s="696"/>
      <c r="O13" s="696"/>
      <c r="P13" s="696"/>
      <c r="Q13" s="696"/>
      <c r="W13" s="79">
        <f t="shared" si="0"/>
        <v>1</v>
      </c>
    </row>
    <row r="14" spans="1:23" ht="15" customHeight="1" x14ac:dyDescent="0.2">
      <c r="A14" s="34" t="s">
        <v>139</v>
      </c>
      <c r="B14" s="15" t="s">
        <v>0</v>
      </c>
      <c r="C14" s="300">
        <v>446</v>
      </c>
      <c r="D14" s="300">
        <v>404</v>
      </c>
      <c r="E14" s="301">
        <v>0</v>
      </c>
      <c r="F14" s="714">
        <v>2</v>
      </c>
      <c r="G14" s="259"/>
      <c r="H14" s="300">
        <f t="shared" si="3"/>
        <v>446</v>
      </c>
      <c r="I14" s="300">
        <v>404</v>
      </c>
      <c r="J14" s="725"/>
      <c r="K14" s="7">
        <f t="shared" si="1"/>
        <v>42.286449165146031</v>
      </c>
      <c r="L14" s="734">
        <f t="shared" si="2"/>
        <v>38.378456994136549</v>
      </c>
      <c r="M14" s="696"/>
      <c r="N14" s="696"/>
      <c r="O14" s="696"/>
      <c r="P14" s="696"/>
      <c r="Q14" s="696"/>
      <c r="W14" s="79">
        <f t="shared" si="0"/>
        <v>1</v>
      </c>
    </row>
    <row r="15" spans="1:23" ht="15" customHeight="1" x14ac:dyDescent="0.2">
      <c r="A15" s="34" t="s">
        <v>228</v>
      </c>
      <c r="B15" s="15" t="s">
        <v>148</v>
      </c>
      <c r="C15" s="300">
        <v>5903</v>
      </c>
      <c r="D15" s="300">
        <v>5247</v>
      </c>
      <c r="E15" s="301">
        <v>341</v>
      </c>
      <c r="F15" s="714">
        <v>79</v>
      </c>
      <c r="G15" s="259"/>
      <c r="H15" s="300">
        <f t="shared" si="3"/>
        <v>5562</v>
      </c>
      <c r="I15" s="300">
        <v>5012</v>
      </c>
      <c r="J15" s="725"/>
      <c r="K15" s="7">
        <f t="shared" si="1"/>
        <v>527.348049902561</v>
      </c>
      <c r="L15" s="734">
        <f t="shared" si="2"/>
        <v>476.12085756092176</v>
      </c>
      <c r="M15" s="696"/>
      <c r="N15" s="696"/>
      <c r="O15" s="696"/>
      <c r="P15" s="696"/>
      <c r="Q15" s="696"/>
      <c r="W15" s="79">
        <f t="shared" si="0"/>
        <v>1</v>
      </c>
    </row>
    <row r="16" spans="1:23" s="78" customFormat="1" ht="15" customHeight="1" x14ac:dyDescent="0.2">
      <c r="A16" s="53" t="s">
        <v>177</v>
      </c>
      <c r="B16" s="27" t="s">
        <v>302</v>
      </c>
      <c r="C16" s="805">
        <f>SUM(C17:C20)</f>
        <v>227561</v>
      </c>
      <c r="D16" s="804">
        <v>231790</v>
      </c>
      <c r="E16" s="805">
        <f>SUM(E17:E20)</f>
        <v>20426</v>
      </c>
      <c r="F16" s="806">
        <f>SUM(F17:F20)</f>
        <v>11478</v>
      </c>
      <c r="G16" s="98"/>
      <c r="H16" s="334">
        <f>SUM(H17:H20)</f>
        <v>207135</v>
      </c>
      <c r="I16" s="754">
        <v>211939</v>
      </c>
      <c r="J16" s="724"/>
      <c r="K16" s="756">
        <f t="shared" ref="K16:K38" si="4">H16*1000000/$P$2</f>
        <v>19639.021631889063</v>
      </c>
      <c r="L16" s="758">
        <f t="shared" ref="L16:L38" si="5">I16*1000000/$P$3</f>
        <v>20133.395536832442</v>
      </c>
      <c r="M16" s="696"/>
      <c r="N16" s="696"/>
      <c r="O16" s="696"/>
      <c r="P16" s="696"/>
      <c r="Q16" s="696"/>
      <c r="W16" s="79">
        <f t="shared" ref="W16:W38" si="6">IF(ABS(M16)&gt;8%,H16-I16,1)</f>
        <v>1</v>
      </c>
    </row>
    <row r="17" spans="1:23" ht="15" customHeight="1" x14ac:dyDescent="0.2">
      <c r="A17" s="34" t="s">
        <v>181</v>
      </c>
      <c r="B17" s="15" t="s">
        <v>104</v>
      </c>
      <c r="C17" s="300">
        <v>95671</v>
      </c>
      <c r="D17" s="300">
        <v>97405</v>
      </c>
      <c r="E17" s="233">
        <v>15048</v>
      </c>
      <c r="F17" s="715">
        <v>5913</v>
      </c>
      <c r="G17" s="258"/>
      <c r="H17" s="266">
        <f t="shared" ref="H17:H38" si="7">C17-E17</f>
        <v>80623</v>
      </c>
      <c r="I17" s="300">
        <v>82622</v>
      </c>
      <c r="J17" s="725"/>
      <c r="K17" s="7">
        <f t="shared" si="4"/>
        <v>7644.0815942636063</v>
      </c>
      <c r="L17" s="734">
        <f t="shared" si="5"/>
        <v>7848.7744400236388</v>
      </c>
      <c r="M17" s="696"/>
      <c r="N17" s="696"/>
      <c r="O17" s="696"/>
      <c r="P17" s="696"/>
      <c r="Q17" s="696"/>
      <c r="W17" s="79">
        <f t="shared" si="6"/>
        <v>1</v>
      </c>
    </row>
    <row r="18" spans="1:23" ht="15" customHeight="1" x14ac:dyDescent="0.2">
      <c r="A18" s="34" t="s">
        <v>182</v>
      </c>
      <c r="B18" s="15" t="s">
        <v>105</v>
      </c>
      <c r="C18" s="300">
        <v>14899</v>
      </c>
      <c r="D18" s="300">
        <v>14637</v>
      </c>
      <c r="E18" s="233">
        <v>503</v>
      </c>
      <c r="F18" s="715">
        <v>1473</v>
      </c>
      <c r="G18" s="258"/>
      <c r="H18" s="803">
        <f t="shared" si="7"/>
        <v>14396</v>
      </c>
      <c r="I18" s="300">
        <v>14126</v>
      </c>
      <c r="J18" s="725"/>
      <c r="K18" s="7">
        <f t="shared" si="4"/>
        <v>1364.9231439045791</v>
      </c>
      <c r="L18" s="734">
        <f t="shared" si="5"/>
        <v>1341.9160482652794</v>
      </c>
      <c r="M18" s="696"/>
      <c r="N18" s="696"/>
      <c r="O18" s="696"/>
      <c r="P18" s="696"/>
      <c r="Q18" s="696"/>
      <c r="W18" s="79">
        <f t="shared" si="6"/>
        <v>1</v>
      </c>
    </row>
    <row r="19" spans="1:23" ht="15" customHeight="1" x14ac:dyDescent="0.2">
      <c r="A19" s="34" t="s">
        <v>183</v>
      </c>
      <c r="B19" s="15" t="s">
        <v>114</v>
      </c>
      <c r="C19" s="300">
        <v>3654</v>
      </c>
      <c r="D19" s="300">
        <v>3515</v>
      </c>
      <c r="E19" s="233">
        <v>208</v>
      </c>
      <c r="F19" s="715">
        <v>159</v>
      </c>
      <c r="G19" s="258"/>
      <c r="H19" s="803">
        <f t="shared" si="7"/>
        <v>3446</v>
      </c>
      <c r="I19" s="300">
        <v>3333</v>
      </c>
      <c r="J19" s="725"/>
      <c r="K19" s="7">
        <f t="shared" si="4"/>
        <v>326.72444803384127</v>
      </c>
      <c r="L19" s="734">
        <f t="shared" si="5"/>
        <v>316.62227020162652</v>
      </c>
      <c r="M19" s="696"/>
      <c r="N19" s="696"/>
      <c r="O19" s="696"/>
      <c r="P19" s="696"/>
      <c r="Q19" s="696"/>
      <c r="W19" s="79">
        <f t="shared" si="6"/>
        <v>1</v>
      </c>
    </row>
    <row r="20" spans="1:23" ht="15" customHeight="1" x14ac:dyDescent="0.2">
      <c r="A20" s="34" t="s">
        <v>184</v>
      </c>
      <c r="B20" s="15" t="s">
        <v>106</v>
      </c>
      <c r="C20" s="300">
        <v>113337</v>
      </c>
      <c r="D20" s="300">
        <v>116232</v>
      </c>
      <c r="E20" s="233">
        <v>4667</v>
      </c>
      <c r="F20" s="715">
        <v>3933</v>
      </c>
      <c r="G20" s="258"/>
      <c r="H20" s="803">
        <f t="shared" si="7"/>
        <v>108670</v>
      </c>
      <c r="I20" s="300">
        <v>111860</v>
      </c>
      <c r="J20" s="725"/>
      <c r="K20" s="7">
        <f t="shared" si="4"/>
        <v>10303.292445687039</v>
      </c>
      <c r="L20" s="734">
        <f t="shared" si="5"/>
        <v>10626.272770703254</v>
      </c>
      <c r="M20" s="696"/>
      <c r="N20" s="696"/>
      <c r="O20" s="696"/>
      <c r="P20" s="696"/>
      <c r="Q20" s="696"/>
      <c r="W20" s="79">
        <f t="shared" si="6"/>
        <v>1</v>
      </c>
    </row>
    <row r="21" spans="1:23" s="78" customFormat="1" ht="15" customHeight="1" x14ac:dyDescent="0.2">
      <c r="A21" s="53" t="s">
        <v>178</v>
      </c>
      <c r="B21" s="27" t="s">
        <v>303</v>
      </c>
      <c r="C21" s="805">
        <f>SUM(C22:C25)</f>
        <v>32903</v>
      </c>
      <c r="D21" s="804">
        <v>33710</v>
      </c>
      <c r="E21" s="331">
        <f>SUM(E22:E25)</f>
        <v>2078</v>
      </c>
      <c r="F21" s="713">
        <f>SUM(F22:F25)</f>
        <v>461</v>
      </c>
      <c r="G21" s="98"/>
      <c r="H21" s="334">
        <f>SUM(H22:H25)</f>
        <v>30825</v>
      </c>
      <c r="I21" s="754">
        <v>31612</v>
      </c>
      <c r="J21" s="724"/>
      <c r="K21" s="756">
        <f t="shared" si="4"/>
        <v>2922.6004383758441</v>
      </c>
      <c r="L21" s="758">
        <f t="shared" si="5"/>
        <v>3003.0192636105066</v>
      </c>
      <c r="M21" s="696"/>
      <c r="N21" s="696"/>
      <c r="O21" s="696"/>
      <c r="P21" s="696"/>
      <c r="Q21" s="696"/>
      <c r="W21" s="79">
        <f t="shared" si="6"/>
        <v>1</v>
      </c>
    </row>
    <row r="22" spans="1:23" ht="15" customHeight="1" x14ac:dyDescent="0.2">
      <c r="A22" s="34" t="s">
        <v>185</v>
      </c>
      <c r="B22" s="15" t="s">
        <v>107</v>
      </c>
      <c r="C22" s="300">
        <v>19233</v>
      </c>
      <c r="D22" s="300">
        <v>20103</v>
      </c>
      <c r="E22" s="300">
        <v>1700</v>
      </c>
      <c r="F22" s="716">
        <v>316</v>
      </c>
      <c r="G22" s="259"/>
      <c r="H22" s="266">
        <f t="shared" si="7"/>
        <v>17533</v>
      </c>
      <c r="I22" s="300">
        <v>18355</v>
      </c>
      <c r="J22" s="725"/>
      <c r="K22" s="7">
        <f t="shared" si="4"/>
        <v>1662.3504780549447</v>
      </c>
      <c r="L22" s="734">
        <f t="shared" si="5"/>
        <v>1743.6548963548921</v>
      </c>
      <c r="M22" s="696"/>
      <c r="N22" s="696"/>
      <c r="O22" s="696"/>
      <c r="P22" s="696"/>
      <c r="Q22" s="696"/>
      <c r="W22" s="79">
        <f t="shared" si="6"/>
        <v>1</v>
      </c>
    </row>
    <row r="23" spans="1:23" ht="15" customHeight="1" x14ac:dyDescent="0.2">
      <c r="A23" s="34" t="s">
        <v>186</v>
      </c>
      <c r="B23" s="15" t="s">
        <v>108</v>
      </c>
      <c r="C23" s="300">
        <v>386</v>
      </c>
      <c r="D23" s="300">
        <v>464</v>
      </c>
      <c r="E23" s="300">
        <v>12</v>
      </c>
      <c r="F23" s="716">
        <v>6</v>
      </c>
      <c r="G23" s="259"/>
      <c r="H23" s="803">
        <f t="shared" si="7"/>
        <v>374</v>
      </c>
      <c r="I23" s="300">
        <v>452</v>
      </c>
      <c r="J23" s="725"/>
      <c r="K23" s="7">
        <f t="shared" si="4"/>
        <v>35.459937192297346</v>
      </c>
      <c r="L23" s="734">
        <f t="shared" si="5"/>
        <v>42.938273666707232</v>
      </c>
      <c r="M23" s="696"/>
      <c r="N23" s="696"/>
      <c r="O23" s="696"/>
      <c r="P23" s="696"/>
      <c r="Q23" s="696"/>
      <c r="W23" s="79">
        <f t="shared" si="6"/>
        <v>1</v>
      </c>
    </row>
    <row r="24" spans="1:23" ht="15" customHeight="1" x14ac:dyDescent="0.2">
      <c r="A24" s="34" t="s">
        <v>187</v>
      </c>
      <c r="B24" s="16" t="s">
        <v>115</v>
      </c>
      <c r="C24" s="300">
        <v>164</v>
      </c>
      <c r="D24" s="300">
        <v>166</v>
      </c>
      <c r="E24" s="300">
        <v>6</v>
      </c>
      <c r="F24" s="716">
        <v>1</v>
      </c>
      <c r="G24" s="259"/>
      <c r="H24" s="803">
        <f t="shared" si="7"/>
        <v>158</v>
      </c>
      <c r="I24" s="300">
        <v>165</v>
      </c>
      <c r="J24" s="725"/>
      <c r="K24" s="7">
        <f t="shared" si="4"/>
        <v>14.980401273751283</v>
      </c>
      <c r="L24" s="734">
        <f t="shared" si="5"/>
        <v>15.674369811961711</v>
      </c>
      <c r="M24" s="696"/>
      <c r="N24" s="696"/>
      <c r="O24" s="696"/>
      <c r="P24" s="696"/>
      <c r="Q24" s="696"/>
      <c r="W24" s="79">
        <f t="shared" si="6"/>
        <v>1</v>
      </c>
    </row>
    <row r="25" spans="1:23" ht="15" customHeight="1" x14ac:dyDescent="0.2">
      <c r="A25" s="34" t="s">
        <v>188</v>
      </c>
      <c r="B25" s="22" t="s">
        <v>109</v>
      </c>
      <c r="C25" s="300">
        <v>13120</v>
      </c>
      <c r="D25" s="300">
        <v>12980</v>
      </c>
      <c r="E25" s="300">
        <v>360</v>
      </c>
      <c r="F25" s="716">
        <v>138</v>
      </c>
      <c r="G25" s="259"/>
      <c r="H25" s="803">
        <f t="shared" si="7"/>
        <v>12760</v>
      </c>
      <c r="I25" s="300">
        <v>12640</v>
      </c>
      <c r="J25" s="725"/>
      <c r="K25" s="7">
        <f t="shared" si="4"/>
        <v>1209.8096218548505</v>
      </c>
      <c r="L25" s="734">
        <f t="shared" si="5"/>
        <v>1200.7517237769455</v>
      </c>
      <c r="M25" s="696"/>
      <c r="N25" s="696"/>
      <c r="O25" s="696"/>
      <c r="P25" s="696"/>
      <c r="Q25" s="696"/>
      <c r="W25" s="79">
        <f t="shared" si="6"/>
        <v>1</v>
      </c>
    </row>
    <row r="26" spans="1:23" s="78" customFormat="1" ht="15" customHeight="1" x14ac:dyDescent="0.2">
      <c r="A26" s="53" t="s">
        <v>179</v>
      </c>
      <c r="B26" s="27" t="s">
        <v>304</v>
      </c>
      <c r="C26" s="805">
        <f>SUM(C27:C30)</f>
        <v>8674</v>
      </c>
      <c r="D26" s="804">
        <v>9247</v>
      </c>
      <c r="E26" s="331">
        <f>SUM(E27:E30)</f>
        <v>56</v>
      </c>
      <c r="F26" s="713">
        <f>SUM(F27:F30)</f>
        <v>42</v>
      </c>
      <c r="G26" s="98"/>
      <c r="H26" s="335">
        <f>SUM(H27:H30)</f>
        <v>8618</v>
      </c>
      <c r="I26" s="754">
        <v>9208</v>
      </c>
      <c r="J26" s="724"/>
      <c r="K26" s="756">
        <f t="shared" si="4"/>
        <v>817.09555808347193</v>
      </c>
      <c r="L26" s="758">
        <f t="shared" si="5"/>
        <v>874.72483168814199</v>
      </c>
      <c r="M26" s="696"/>
      <c r="N26" s="696"/>
      <c r="O26" s="696"/>
      <c r="P26" s="696"/>
      <c r="Q26" s="696"/>
      <c r="W26" s="79">
        <f t="shared" si="6"/>
        <v>1</v>
      </c>
    </row>
    <row r="27" spans="1:23" ht="15" customHeight="1" x14ac:dyDescent="0.2">
      <c r="A27" s="34" t="s">
        <v>189</v>
      </c>
      <c r="B27" s="15" t="s">
        <v>5</v>
      </c>
      <c r="C27" s="300">
        <v>522</v>
      </c>
      <c r="D27" s="300">
        <v>547</v>
      </c>
      <c r="E27" s="300">
        <v>32</v>
      </c>
      <c r="F27" s="716">
        <v>29</v>
      </c>
      <c r="G27" s="259"/>
      <c r="H27" s="266">
        <f t="shared" si="7"/>
        <v>490</v>
      </c>
      <c r="I27" s="300">
        <v>531</v>
      </c>
      <c r="J27" s="725"/>
      <c r="K27" s="7">
        <f t="shared" si="4"/>
        <v>46.45820648188689</v>
      </c>
      <c r="L27" s="734">
        <f t="shared" si="5"/>
        <v>50.442971940313143</v>
      </c>
      <c r="M27" s="696"/>
      <c r="N27" s="696"/>
      <c r="O27" s="696"/>
      <c r="P27" s="696"/>
      <c r="Q27" s="696"/>
      <c r="W27" s="79">
        <f t="shared" si="6"/>
        <v>1</v>
      </c>
    </row>
    <row r="28" spans="1:23" ht="15" customHeight="1" x14ac:dyDescent="0.2">
      <c r="A28" s="34" t="s">
        <v>190</v>
      </c>
      <c r="B28" s="15" t="s">
        <v>466</v>
      </c>
      <c r="C28" s="300">
        <v>1627</v>
      </c>
      <c r="D28" s="300">
        <v>1573</v>
      </c>
      <c r="E28" s="300">
        <v>3</v>
      </c>
      <c r="F28" s="716">
        <v>2</v>
      </c>
      <c r="G28" s="259"/>
      <c r="H28" s="803">
        <f t="shared" si="7"/>
        <v>1624</v>
      </c>
      <c r="I28" s="300">
        <v>1570</v>
      </c>
      <c r="J28" s="725"/>
      <c r="K28" s="7">
        <f t="shared" si="4"/>
        <v>153.9757700542537</v>
      </c>
      <c r="L28" s="734">
        <f t="shared" si="5"/>
        <v>149.14400366533263</v>
      </c>
      <c r="M28" s="696"/>
      <c r="N28" s="696"/>
      <c r="O28" s="696"/>
      <c r="P28" s="696"/>
      <c r="Q28" s="696"/>
      <c r="W28" s="79">
        <f t="shared" si="6"/>
        <v>1</v>
      </c>
    </row>
    <row r="29" spans="1:23" ht="15" customHeight="1" x14ac:dyDescent="0.2">
      <c r="A29" s="34" t="s">
        <v>191</v>
      </c>
      <c r="B29" s="15" t="s">
        <v>461</v>
      </c>
      <c r="C29" s="300">
        <v>3793</v>
      </c>
      <c r="D29" s="300">
        <v>4190</v>
      </c>
      <c r="E29" s="300">
        <v>9</v>
      </c>
      <c r="F29" s="716">
        <v>7</v>
      </c>
      <c r="G29" s="259"/>
      <c r="H29" s="803">
        <f t="shared" si="7"/>
        <v>3784</v>
      </c>
      <c r="I29" s="300">
        <v>4178</v>
      </c>
      <c r="J29" s="725"/>
      <c r="K29" s="7">
        <f t="shared" si="4"/>
        <v>358.7711292397143</v>
      </c>
      <c r="L29" s="734">
        <f t="shared" si="5"/>
        <v>396.89404287500622</v>
      </c>
      <c r="M29" s="696"/>
      <c r="N29" s="696"/>
      <c r="O29" s="696"/>
      <c r="P29" s="696"/>
      <c r="Q29" s="696"/>
      <c r="W29" s="79">
        <f t="shared" si="6"/>
        <v>1</v>
      </c>
    </row>
    <row r="30" spans="1:23" ht="15" customHeight="1" x14ac:dyDescent="0.2">
      <c r="A30" s="34" t="s">
        <v>192</v>
      </c>
      <c r="B30" s="15" t="s">
        <v>169</v>
      </c>
      <c r="C30" s="300">
        <v>2732</v>
      </c>
      <c r="D30" s="300">
        <v>2935</v>
      </c>
      <c r="E30" s="300">
        <v>12</v>
      </c>
      <c r="F30" s="716">
        <v>4</v>
      </c>
      <c r="G30" s="259"/>
      <c r="H30" s="803">
        <f t="shared" si="7"/>
        <v>2720</v>
      </c>
      <c r="I30" s="300">
        <v>2927</v>
      </c>
      <c r="J30" s="725"/>
      <c r="K30" s="7">
        <f t="shared" si="4"/>
        <v>257.89045230761707</v>
      </c>
      <c r="L30" s="734">
        <f t="shared" si="5"/>
        <v>278.05382084613291</v>
      </c>
      <c r="M30" s="696"/>
      <c r="N30" s="696"/>
      <c r="O30" s="696"/>
      <c r="P30" s="696"/>
      <c r="Q30" s="696"/>
      <c r="W30" s="79">
        <f t="shared" si="6"/>
        <v>1</v>
      </c>
    </row>
    <row r="31" spans="1:23" s="78" customFormat="1" ht="15" customHeight="1" x14ac:dyDescent="0.2">
      <c r="A31" s="53" t="s">
        <v>180</v>
      </c>
      <c r="B31" s="27" t="s">
        <v>305</v>
      </c>
      <c r="C31" s="805">
        <f>SUM(C32:C38)</f>
        <v>29480</v>
      </c>
      <c r="D31" s="804">
        <v>29762</v>
      </c>
      <c r="E31" s="331">
        <f>SUM(E32:E38)</f>
        <v>247</v>
      </c>
      <c r="F31" s="713">
        <f>SUM(F32:F38)</f>
        <v>143</v>
      </c>
      <c r="G31" s="98"/>
      <c r="H31" s="334">
        <f>SUM(H32:H38)</f>
        <v>29233</v>
      </c>
      <c r="I31" s="753">
        <v>29533</v>
      </c>
      <c r="J31" s="724"/>
      <c r="K31" s="756">
        <f t="shared" si="4"/>
        <v>2771.6586736428562</v>
      </c>
      <c r="L31" s="758">
        <f t="shared" si="5"/>
        <v>2805.5222039797891</v>
      </c>
      <c r="M31" s="696"/>
      <c r="N31" s="696"/>
      <c r="O31" s="696"/>
      <c r="P31" s="696"/>
      <c r="Q31" s="696"/>
      <c r="W31" s="79">
        <f t="shared" si="6"/>
        <v>1</v>
      </c>
    </row>
    <row r="32" spans="1:23" ht="15" customHeight="1" x14ac:dyDescent="0.2">
      <c r="A32" s="34" t="s">
        <v>193</v>
      </c>
      <c r="B32" s="15" t="s">
        <v>6</v>
      </c>
      <c r="C32" s="300">
        <v>9595</v>
      </c>
      <c r="D32" s="300">
        <v>9352</v>
      </c>
      <c r="E32" s="300">
        <v>3</v>
      </c>
      <c r="F32" s="716">
        <v>11</v>
      </c>
      <c r="G32" s="259"/>
      <c r="H32" s="266">
        <f t="shared" si="7"/>
        <v>9592</v>
      </c>
      <c r="I32" s="300">
        <v>9350</v>
      </c>
      <c r="J32" s="725"/>
      <c r="K32" s="7">
        <f t="shared" si="4"/>
        <v>909.44309504950832</v>
      </c>
      <c r="L32" s="734">
        <f t="shared" si="5"/>
        <v>888.21428934449693</v>
      </c>
      <c r="M32" s="696"/>
      <c r="N32" s="696"/>
      <c r="O32" s="696"/>
      <c r="P32" s="696"/>
      <c r="Q32" s="696"/>
      <c r="W32" s="79">
        <f t="shared" si="6"/>
        <v>1</v>
      </c>
    </row>
    <row r="33" spans="1:23" ht="15" customHeight="1" x14ac:dyDescent="0.2">
      <c r="A33" s="34" t="s">
        <v>194</v>
      </c>
      <c r="B33" s="15" t="s">
        <v>116</v>
      </c>
      <c r="C33" s="300">
        <v>3274</v>
      </c>
      <c r="D33" s="300">
        <v>3380</v>
      </c>
      <c r="E33" s="300">
        <v>1</v>
      </c>
      <c r="F33" s="716">
        <v>1</v>
      </c>
      <c r="G33" s="259"/>
      <c r="H33" s="803">
        <f t="shared" si="7"/>
        <v>3273</v>
      </c>
      <c r="I33" s="300">
        <v>3380</v>
      </c>
      <c r="J33" s="725"/>
      <c r="K33" s="7">
        <f t="shared" si="4"/>
        <v>310.32185676574653</v>
      </c>
      <c r="L33" s="734">
        <f t="shared" si="5"/>
        <v>321.08709069351869</v>
      </c>
      <c r="M33" s="696"/>
      <c r="N33" s="696"/>
      <c r="O33" s="696"/>
      <c r="P33" s="696"/>
      <c r="Q33" s="696"/>
      <c r="W33" s="79">
        <f t="shared" si="6"/>
        <v>1</v>
      </c>
    </row>
    <row r="34" spans="1:23" ht="15" customHeight="1" x14ac:dyDescent="0.2">
      <c r="A34" s="34" t="s">
        <v>195</v>
      </c>
      <c r="B34" s="15" t="s">
        <v>389</v>
      </c>
      <c r="C34" s="300">
        <v>9022</v>
      </c>
      <c r="D34" s="300">
        <v>8450</v>
      </c>
      <c r="E34" s="300">
        <v>93</v>
      </c>
      <c r="F34" s="716">
        <v>19</v>
      </c>
      <c r="G34" s="259"/>
      <c r="H34" s="803">
        <f t="shared" si="7"/>
        <v>8929</v>
      </c>
      <c r="I34" s="300">
        <v>8350</v>
      </c>
      <c r="J34" s="725"/>
      <c r="K34" s="7">
        <f t="shared" si="4"/>
        <v>846.58229729952666</v>
      </c>
      <c r="L34" s="734">
        <f t="shared" si="5"/>
        <v>793.21810866594103</v>
      </c>
      <c r="M34" s="696"/>
      <c r="N34" s="696"/>
      <c r="O34" s="696"/>
      <c r="P34" s="696"/>
      <c r="Q34" s="696"/>
      <c r="W34" s="79">
        <f t="shared" si="6"/>
        <v>1</v>
      </c>
    </row>
    <row r="35" spans="1:23" ht="15" customHeight="1" x14ac:dyDescent="0.2">
      <c r="A35" s="34" t="s">
        <v>196</v>
      </c>
      <c r="B35" s="15" t="s">
        <v>7</v>
      </c>
      <c r="C35" s="300">
        <v>659</v>
      </c>
      <c r="D35" s="300">
        <v>644</v>
      </c>
      <c r="E35" s="300">
        <v>0</v>
      </c>
      <c r="F35" s="716">
        <v>0</v>
      </c>
      <c r="G35" s="259"/>
      <c r="H35" s="803">
        <f t="shared" si="7"/>
        <v>659</v>
      </c>
      <c r="I35" s="300">
        <v>644</v>
      </c>
      <c r="J35" s="725"/>
      <c r="K35" s="7">
        <f t="shared" si="4"/>
        <v>62.48154708482339</v>
      </c>
      <c r="L35" s="734">
        <f t="shared" si="5"/>
        <v>61.177540356989944</v>
      </c>
      <c r="M35" s="696"/>
      <c r="N35" s="696"/>
      <c r="O35" s="696"/>
      <c r="P35" s="696"/>
      <c r="Q35" s="696"/>
      <c r="W35" s="79">
        <f t="shared" si="6"/>
        <v>1</v>
      </c>
    </row>
    <row r="36" spans="1:23" ht="15" customHeight="1" x14ac:dyDescent="0.2">
      <c r="A36" s="34" t="s">
        <v>197</v>
      </c>
      <c r="B36" s="15" t="s">
        <v>110</v>
      </c>
      <c r="C36" s="300">
        <v>1035</v>
      </c>
      <c r="D36" s="300">
        <v>1183</v>
      </c>
      <c r="E36" s="300">
        <v>0</v>
      </c>
      <c r="F36" s="716">
        <v>3</v>
      </c>
      <c r="G36" s="259"/>
      <c r="H36" s="266">
        <f t="shared" si="7"/>
        <v>1035</v>
      </c>
      <c r="I36" s="300">
        <v>1183</v>
      </c>
      <c r="J36" s="725"/>
      <c r="K36" s="7">
        <f t="shared" si="4"/>
        <v>98.131109609699863</v>
      </c>
      <c r="L36" s="734">
        <f t="shared" si="5"/>
        <v>112.38048174273153</v>
      </c>
      <c r="M36" s="696"/>
      <c r="N36" s="696"/>
      <c r="O36" s="696"/>
      <c r="P36" s="696"/>
      <c r="Q36" s="696"/>
      <c r="W36" s="79">
        <f t="shared" si="6"/>
        <v>1</v>
      </c>
    </row>
    <row r="37" spans="1:23" ht="15" customHeight="1" x14ac:dyDescent="0.2">
      <c r="A37" s="34" t="s">
        <v>198</v>
      </c>
      <c r="B37" s="15" t="s">
        <v>155</v>
      </c>
      <c r="C37" s="300">
        <v>3516</v>
      </c>
      <c r="D37" s="266">
        <v>4115</v>
      </c>
      <c r="E37" s="46">
        <v>1</v>
      </c>
      <c r="F37" s="716">
        <v>6</v>
      </c>
      <c r="G37" s="259"/>
      <c r="H37" s="803">
        <f t="shared" si="7"/>
        <v>3515</v>
      </c>
      <c r="I37" s="300">
        <v>4114</v>
      </c>
      <c r="J37" s="725"/>
      <c r="K37" s="7">
        <f t="shared" si="4"/>
        <v>333.26652200782127</v>
      </c>
      <c r="L37" s="734">
        <f t="shared" si="5"/>
        <v>390.81428731157865</v>
      </c>
      <c r="M37" s="696"/>
      <c r="N37" s="696"/>
      <c r="O37" s="696"/>
      <c r="P37" s="696"/>
      <c r="Q37" s="696"/>
      <c r="W37" s="79">
        <f t="shared" si="6"/>
        <v>1</v>
      </c>
    </row>
    <row r="38" spans="1:23" ht="15" customHeight="1" x14ac:dyDescent="0.2">
      <c r="A38" s="34" t="s">
        <v>199</v>
      </c>
      <c r="B38" s="64" t="s">
        <v>153</v>
      </c>
      <c r="C38" s="300">
        <v>2379</v>
      </c>
      <c r="D38" s="803">
        <v>2638</v>
      </c>
      <c r="E38" s="46">
        <v>149</v>
      </c>
      <c r="F38" s="716">
        <v>103</v>
      </c>
      <c r="G38" s="259"/>
      <c r="H38" s="803">
        <f t="shared" si="7"/>
        <v>2230</v>
      </c>
      <c r="I38" s="300">
        <v>2513</v>
      </c>
      <c r="J38" s="725"/>
      <c r="K38" s="7">
        <f t="shared" si="4"/>
        <v>211.43224582573015</v>
      </c>
      <c r="L38" s="734">
        <f t="shared" si="5"/>
        <v>238.72540204521079</v>
      </c>
      <c r="M38" s="696"/>
      <c r="N38" s="696"/>
      <c r="O38" s="696"/>
      <c r="P38" s="696"/>
      <c r="Q38" s="696"/>
      <c r="W38" s="79">
        <f t="shared" si="6"/>
        <v>1</v>
      </c>
    </row>
    <row r="39" spans="1:23" ht="15" customHeight="1" x14ac:dyDescent="0.2">
      <c r="A39" s="53" t="s">
        <v>200</v>
      </c>
      <c r="B39" s="14" t="s">
        <v>341</v>
      </c>
      <c r="C39" s="300"/>
      <c r="D39" s="803"/>
      <c r="E39" s="749">
        <f>E6</f>
        <v>35347</v>
      </c>
      <c r="F39" s="750">
        <f>F6</f>
        <v>12821</v>
      </c>
      <c r="G39" s="260"/>
      <c r="H39" s="803"/>
      <c r="I39" s="300"/>
      <c r="J39" s="726"/>
      <c r="K39" s="94"/>
      <c r="L39" s="735"/>
      <c r="M39" s="696"/>
      <c r="N39" s="696"/>
      <c r="O39" s="696"/>
      <c r="P39" s="696"/>
      <c r="Q39" s="696"/>
      <c r="W39" s="79"/>
    </row>
    <row r="40" spans="1:23" ht="15" customHeight="1" thickBot="1" x14ac:dyDescent="0.25">
      <c r="A40" s="261" t="s">
        <v>201</v>
      </c>
      <c r="B40" s="441" t="s">
        <v>393</v>
      </c>
      <c r="C40" s="742">
        <v>1539</v>
      </c>
      <c r="D40" s="745">
        <v>1732</v>
      </c>
      <c r="E40" s="807"/>
      <c r="F40" s="808"/>
      <c r="G40" s="260"/>
      <c r="H40" s="751">
        <f>C40</f>
        <v>1539</v>
      </c>
      <c r="I40" s="755">
        <v>1732</v>
      </c>
      <c r="J40" s="726"/>
      <c r="K40" s="757">
        <f>H40*1000000/$P$2</f>
        <v>145.91669341964067</v>
      </c>
      <c r="L40" s="759">
        <f>I40*1000000/$P$3</f>
        <v>164.53338493525868</v>
      </c>
      <c r="M40" s="696"/>
      <c r="N40" s="696"/>
      <c r="O40" s="696"/>
      <c r="P40" s="696"/>
      <c r="Q40" s="696"/>
      <c r="W40" s="79">
        <f>IF(ABS(M40)&gt;8%,H40-I40,1)</f>
        <v>1</v>
      </c>
    </row>
    <row r="41" spans="1:23" s="78" customFormat="1" ht="26.25" customHeight="1" x14ac:dyDescent="0.2">
      <c r="A41" s="224" t="s">
        <v>230</v>
      </c>
      <c r="B41" s="14" t="s">
        <v>133</v>
      </c>
      <c r="C41" s="812">
        <f>C42+C47+C51+C55+C61</f>
        <v>42912</v>
      </c>
      <c r="D41" s="813">
        <v>41895</v>
      </c>
      <c r="E41" s="303"/>
      <c r="F41" s="325"/>
      <c r="G41" s="85"/>
      <c r="H41" s="85"/>
      <c r="I41" s="85"/>
      <c r="K41" s="265">
        <f t="shared" ref="K41:K46" si="8">C41*1000000/$P$2</f>
        <v>4068.6011358178171</v>
      </c>
      <c r="L41" s="733">
        <f t="shared" ref="L41:L46" si="9">D41*1000000/$P$3</f>
        <v>3979.864989528096</v>
      </c>
      <c r="M41" s="696"/>
      <c r="N41" s="696"/>
      <c r="O41" s="696"/>
      <c r="P41" s="696"/>
      <c r="Q41" s="696"/>
      <c r="W41" s="79">
        <f t="shared" ref="W41:W46" si="10">IF(ABS(M41)&gt;8%,C41-D41,1)</f>
        <v>1</v>
      </c>
    </row>
    <row r="42" spans="1:23" s="78" customFormat="1" ht="17.25" customHeight="1" x14ac:dyDescent="0.2">
      <c r="A42" s="52" t="s">
        <v>70</v>
      </c>
      <c r="B42" s="14" t="s">
        <v>263</v>
      </c>
      <c r="C42" s="330">
        <f>SUM(C43:C46)</f>
        <v>1550</v>
      </c>
      <c r="D42" s="814">
        <v>1509</v>
      </c>
      <c r="E42" s="77"/>
      <c r="F42" s="77"/>
      <c r="G42" s="77"/>
      <c r="H42" s="77"/>
      <c r="I42" s="99"/>
      <c r="J42" s="99"/>
      <c r="K42" s="265">
        <f t="shared" si="8"/>
        <v>146.9596327488259</v>
      </c>
      <c r="L42" s="733">
        <f t="shared" si="9"/>
        <v>143.34923664394074</v>
      </c>
      <c r="M42" s="696"/>
      <c r="N42" s="696"/>
      <c r="O42" s="696"/>
      <c r="P42" s="696"/>
      <c r="Q42" s="696"/>
      <c r="W42" s="79">
        <f t="shared" si="10"/>
        <v>1</v>
      </c>
    </row>
    <row r="43" spans="1:23" s="78" customFormat="1" ht="15" customHeight="1" x14ac:dyDescent="0.2">
      <c r="A43" s="35" t="s">
        <v>202</v>
      </c>
      <c r="B43" s="15" t="s">
        <v>10</v>
      </c>
      <c r="C43" s="809">
        <v>1124</v>
      </c>
      <c r="D43" s="716">
        <v>1084</v>
      </c>
      <c r="E43" s="77"/>
      <c r="F43" s="77"/>
      <c r="G43" s="77"/>
      <c r="H43" s="77"/>
      <c r="I43" s="99"/>
      <c r="J43" s="99"/>
      <c r="K43" s="302">
        <f t="shared" si="8"/>
        <v>106.56943690947116</v>
      </c>
      <c r="L43" s="734">
        <f t="shared" si="9"/>
        <v>102.9758598555545</v>
      </c>
      <c r="M43" s="696"/>
      <c r="N43" s="696"/>
      <c r="O43" s="696"/>
      <c r="P43" s="696"/>
      <c r="Q43" s="696"/>
      <c r="W43" s="79">
        <f t="shared" si="10"/>
        <v>1</v>
      </c>
    </row>
    <row r="44" spans="1:23" ht="15" customHeight="1" x14ac:dyDescent="0.2">
      <c r="A44" s="34" t="s">
        <v>203</v>
      </c>
      <c r="B44" s="15" t="s">
        <v>8</v>
      </c>
      <c r="C44" s="809">
        <v>119</v>
      </c>
      <c r="D44" s="716">
        <v>95</v>
      </c>
      <c r="H44" s="77"/>
      <c r="I44" s="99"/>
      <c r="J44" s="99"/>
      <c r="K44" s="302">
        <f t="shared" si="8"/>
        <v>11.282707288458246</v>
      </c>
      <c r="L44" s="734">
        <f t="shared" si="9"/>
        <v>9.0246371644628027</v>
      </c>
      <c r="M44" s="696"/>
      <c r="N44" s="696"/>
      <c r="O44" s="696"/>
      <c r="P44" s="696"/>
      <c r="Q44" s="696"/>
      <c r="R44" s="78"/>
      <c r="S44" s="78"/>
      <c r="T44" s="78"/>
      <c r="U44" s="78"/>
      <c r="V44" s="78"/>
      <c r="W44" s="79">
        <f t="shared" si="10"/>
        <v>1</v>
      </c>
    </row>
    <row r="45" spans="1:23" ht="15" customHeight="1" x14ac:dyDescent="0.2">
      <c r="A45" s="34" t="s">
        <v>204</v>
      </c>
      <c r="B45" s="15" t="s">
        <v>9</v>
      </c>
      <c r="C45" s="809">
        <v>214</v>
      </c>
      <c r="D45" s="716">
        <v>247</v>
      </c>
      <c r="H45" s="77"/>
      <c r="I45" s="99"/>
      <c r="J45" s="99"/>
      <c r="K45" s="302">
        <f t="shared" si="8"/>
        <v>20.289910585966929</v>
      </c>
      <c r="L45" s="734">
        <f t="shared" si="9"/>
        <v>23.464056627603288</v>
      </c>
      <c r="M45" s="696"/>
      <c r="N45" s="696"/>
      <c r="O45" s="696"/>
      <c r="P45" s="696"/>
      <c r="Q45" s="696"/>
      <c r="W45" s="79">
        <f t="shared" si="10"/>
        <v>1</v>
      </c>
    </row>
    <row r="46" spans="1:23" ht="15" customHeight="1" x14ac:dyDescent="0.2">
      <c r="A46" s="34" t="s">
        <v>205</v>
      </c>
      <c r="B46" s="15" t="s">
        <v>402</v>
      </c>
      <c r="C46" s="809">
        <v>93</v>
      </c>
      <c r="D46" s="716">
        <v>85</v>
      </c>
      <c r="H46" s="77"/>
      <c r="I46" s="99"/>
      <c r="J46" s="99"/>
      <c r="K46" s="302">
        <f t="shared" si="8"/>
        <v>8.8175779649295531</v>
      </c>
      <c r="L46" s="734">
        <f t="shared" si="9"/>
        <v>8.0746753576772452</v>
      </c>
      <c r="M46" s="696"/>
      <c r="N46" s="696"/>
      <c r="O46" s="696"/>
      <c r="P46" s="696"/>
      <c r="Q46" s="696"/>
      <c r="W46" s="79">
        <f t="shared" si="10"/>
        <v>1</v>
      </c>
    </row>
    <row r="47" spans="1:23" ht="15" customHeight="1" x14ac:dyDescent="0.2">
      <c r="A47" s="53" t="s">
        <v>149</v>
      </c>
      <c r="B47" s="27" t="s">
        <v>382</v>
      </c>
      <c r="C47" s="331">
        <f>SUM(C48:C50)</f>
        <v>4595</v>
      </c>
      <c r="D47" s="746">
        <v>4355</v>
      </c>
      <c r="H47" s="77"/>
      <c r="J47" s="78"/>
      <c r="K47" s="419">
        <f>C47*1000000/$P$2</f>
        <v>435.66420160055156</v>
      </c>
      <c r="L47" s="736">
        <f>D47*1000000/$P$3</f>
        <v>413.70836685511057</v>
      </c>
      <c r="M47" s="696"/>
      <c r="N47" s="696"/>
      <c r="O47" s="696"/>
      <c r="P47" s="696"/>
      <c r="Q47" s="696"/>
      <c r="W47" s="79">
        <f>IF(ABS(M47)&gt;8%,C47-D47,1)</f>
        <v>1</v>
      </c>
    </row>
    <row r="48" spans="1:23" s="78" customFormat="1" ht="15" customHeight="1" x14ac:dyDescent="0.2">
      <c r="A48" s="34" t="s">
        <v>206</v>
      </c>
      <c r="B48" s="15" t="s">
        <v>12</v>
      </c>
      <c r="C48" s="300">
        <v>2145</v>
      </c>
      <c r="D48" s="716">
        <v>2069</v>
      </c>
      <c r="E48" s="77"/>
      <c r="F48" s="77"/>
      <c r="G48" s="77"/>
      <c r="H48" s="77"/>
      <c r="I48" s="77"/>
      <c r="J48" s="77"/>
      <c r="K48" s="302">
        <f>C48*1000000/$P$2</f>
        <v>203.37316919111711</v>
      </c>
      <c r="L48" s="734">
        <f>D48*1000000/$P$3</f>
        <v>196.54709782393198</v>
      </c>
      <c r="M48" s="696"/>
      <c r="N48" s="696"/>
      <c r="O48" s="696"/>
      <c r="P48" s="696"/>
      <c r="Q48" s="696"/>
      <c r="R48" s="77"/>
      <c r="S48" s="77"/>
      <c r="T48" s="77"/>
      <c r="U48" s="77"/>
      <c r="V48" s="77"/>
      <c r="W48" s="79">
        <f>IF(ABS(M48)&gt;8%,C48-D48,1)</f>
        <v>1</v>
      </c>
    </row>
    <row r="49" spans="1:23" ht="15" customHeight="1" x14ac:dyDescent="0.2">
      <c r="A49" s="34" t="s">
        <v>207</v>
      </c>
      <c r="B49" s="15" t="s">
        <v>416</v>
      </c>
      <c r="C49" s="300">
        <v>759</v>
      </c>
      <c r="D49" s="716">
        <v>870</v>
      </c>
      <c r="H49" s="77"/>
      <c r="K49" s="302">
        <f>C49*1000000/$P$2</f>
        <v>71.962813713779909</v>
      </c>
      <c r="L49" s="734">
        <f>D49*1000000/$P$3</f>
        <v>82.646677190343567</v>
      </c>
      <c r="M49" s="696"/>
      <c r="N49" s="696"/>
      <c r="O49" s="696"/>
      <c r="P49" s="696"/>
      <c r="Q49" s="696"/>
      <c r="R49" s="99"/>
      <c r="S49" s="78"/>
      <c r="T49" s="78"/>
      <c r="U49" s="78"/>
      <c r="V49" s="78"/>
      <c r="W49" s="79">
        <f>IF(ABS(M49)&gt;8%,C49-D49,1)</f>
        <v>1</v>
      </c>
    </row>
    <row r="50" spans="1:23" ht="15" customHeight="1" x14ac:dyDescent="0.2">
      <c r="A50" s="34" t="s">
        <v>208</v>
      </c>
      <c r="B50" s="15" t="s">
        <v>445</v>
      </c>
      <c r="C50" s="300">
        <v>1691</v>
      </c>
      <c r="D50" s="716">
        <v>1417</v>
      </c>
      <c r="H50" s="77"/>
      <c r="K50" s="302">
        <f>C50*1000000/$P$2</f>
        <v>160.32821869565456</v>
      </c>
      <c r="L50" s="734">
        <f>D50*1000000/$P$3</f>
        <v>134.60958802151359</v>
      </c>
      <c r="M50" s="696"/>
      <c r="N50" s="696"/>
      <c r="O50" s="696"/>
      <c r="P50" s="696"/>
      <c r="Q50" s="696"/>
      <c r="W50" s="79">
        <f>IF(ABS(M50)&gt;8%,C50-D50,1)</f>
        <v>1</v>
      </c>
    </row>
    <row r="51" spans="1:23" ht="15" customHeight="1" x14ac:dyDescent="0.2">
      <c r="A51" s="53" t="s">
        <v>150</v>
      </c>
      <c r="B51" s="27" t="s">
        <v>383</v>
      </c>
      <c r="C51" s="331">
        <f>SUM(C52+C54)</f>
        <v>34157</v>
      </c>
      <c r="D51" s="746">
        <v>33344</v>
      </c>
      <c r="H51" s="77"/>
      <c r="J51" s="78"/>
      <c r="K51" s="419">
        <f t="shared" ref="K51:K60" si="11">C51*1000000/$P$2</f>
        <v>3238.5162424526748</v>
      </c>
      <c r="L51" s="736">
        <f>D51*1000000/$P$3</f>
        <v>3167.5526485457654</v>
      </c>
      <c r="M51" s="696"/>
      <c r="N51" s="696"/>
      <c r="O51" s="696"/>
      <c r="P51" s="696"/>
      <c r="Q51" s="696"/>
      <c r="W51" s="79">
        <f t="shared" ref="W51:W60" si="12">IF(ABS(M51)&gt;8%,C51-D51,1)</f>
        <v>1</v>
      </c>
    </row>
    <row r="52" spans="1:23" s="78" customFormat="1" ht="15" customHeight="1" x14ac:dyDescent="0.2">
      <c r="A52" s="34" t="s">
        <v>209</v>
      </c>
      <c r="B52" s="15" t="s">
        <v>14</v>
      </c>
      <c r="C52" s="300">
        <v>33598</v>
      </c>
      <c r="D52" s="716">
        <v>32742</v>
      </c>
      <c r="E52" s="77"/>
      <c r="F52" s="77"/>
      <c r="G52" s="77"/>
      <c r="H52" s="77"/>
      <c r="I52" s="77"/>
      <c r="J52" s="77"/>
      <c r="K52" s="302">
        <f>C52*1000000/$P$2</f>
        <v>3185.5159619968081</v>
      </c>
      <c r="L52" s="734">
        <f t="shared" ref="L52:L60" si="13">D52*1000000/$P$3</f>
        <v>3110.3649477772747</v>
      </c>
      <c r="M52" s="696"/>
      <c r="N52" s="696"/>
      <c r="O52" s="696"/>
      <c r="P52" s="696"/>
      <c r="Q52" s="696"/>
      <c r="R52" s="77"/>
      <c r="S52" s="77"/>
      <c r="T52" s="77"/>
      <c r="U52" s="77"/>
      <c r="V52" s="77"/>
      <c r="W52" s="79">
        <f t="shared" si="12"/>
        <v>1</v>
      </c>
    </row>
    <row r="53" spans="1:23" s="78" customFormat="1" ht="15" customHeight="1" x14ac:dyDescent="0.2">
      <c r="A53" s="34" t="s">
        <v>379</v>
      </c>
      <c r="B53" s="15" t="s">
        <v>378</v>
      </c>
      <c r="C53" s="300">
        <v>1112</v>
      </c>
      <c r="D53" s="716">
        <v>1077</v>
      </c>
      <c r="E53" s="77"/>
      <c r="F53" s="77"/>
      <c r="G53" s="77"/>
      <c r="H53" s="77"/>
      <c r="I53" s="77"/>
      <c r="J53" s="77"/>
      <c r="K53" s="302">
        <f>C53*1000000/$P$2</f>
        <v>105.43168491399638</v>
      </c>
      <c r="L53" s="734">
        <f t="shared" si="13"/>
        <v>102.31088659080461</v>
      </c>
      <c r="M53" s="696"/>
      <c r="N53" s="696"/>
      <c r="O53" s="696"/>
      <c r="P53" s="696"/>
      <c r="Q53" s="696"/>
      <c r="R53" s="77"/>
      <c r="S53" s="77"/>
      <c r="T53" s="77"/>
      <c r="U53" s="77"/>
      <c r="V53" s="77"/>
      <c r="W53" s="79">
        <f t="shared" si="12"/>
        <v>1</v>
      </c>
    </row>
    <row r="54" spans="1:23" ht="15" customHeight="1" x14ac:dyDescent="0.2">
      <c r="A54" s="34" t="s">
        <v>210</v>
      </c>
      <c r="B54" s="15" t="s">
        <v>15</v>
      </c>
      <c r="C54" s="300">
        <v>559</v>
      </c>
      <c r="D54" s="716">
        <v>603</v>
      </c>
      <c r="E54" s="78"/>
      <c r="F54" s="78"/>
      <c r="G54" s="78"/>
      <c r="H54" s="78"/>
      <c r="I54" s="78"/>
      <c r="K54" s="302">
        <f t="shared" si="11"/>
        <v>53.000280455866886</v>
      </c>
      <c r="L54" s="734">
        <f t="shared" si="13"/>
        <v>57.282696949169157</v>
      </c>
      <c r="M54" s="696"/>
      <c r="N54" s="696"/>
      <c r="O54" s="696"/>
      <c r="P54" s="696"/>
      <c r="Q54" s="696"/>
      <c r="R54" s="78"/>
      <c r="S54" s="78"/>
      <c r="T54" s="78"/>
      <c r="U54" s="78"/>
      <c r="V54" s="78"/>
      <c r="W54" s="79">
        <f t="shared" si="12"/>
        <v>1</v>
      </c>
    </row>
    <row r="55" spans="1:23" ht="15" customHeight="1" x14ac:dyDescent="0.2">
      <c r="A55" s="53" t="s">
        <v>151</v>
      </c>
      <c r="B55" s="27" t="s">
        <v>340</v>
      </c>
      <c r="C55" s="331">
        <f>SUM(C56:C60)</f>
        <v>2196</v>
      </c>
      <c r="D55" s="746">
        <v>2259</v>
      </c>
      <c r="H55" s="77"/>
      <c r="J55" s="78"/>
      <c r="K55" s="265">
        <f t="shared" si="11"/>
        <v>208.20861517188493</v>
      </c>
      <c r="L55" s="733">
        <f t="shared" si="13"/>
        <v>214.59637215285758</v>
      </c>
      <c r="M55" s="696"/>
      <c r="N55" s="696"/>
      <c r="O55" s="696"/>
      <c r="P55" s="696"/>
      <c r="Q55" s="696"/>
      <c r="W55" s="79">
        <f t="shared" si="12"/>
        <v>1</v>
      </c>
    </row>
    <row r="56" spans="1:23" s="78" customFormat="1" ht="15" customHeight="1" x14ac:dyDescent="0.2">
      <c r="A56" s="34" t="s">
        <v>211</v>
      </c>
      <c r="B56" s="15" t="s">
        <v>17</v>
      </c>
      <c r="C56" s="300">
        <v>879</v>
      </c>
      <c r="D56" s="716">
        <v>961</v>
      </c>
      <c r="E56" s="77"/>
      <c r="F56" s="77"/>
      <c r="G56" s="77"/>
      <c r="H56" s="77"/>
      <c r="I56" s="77"/>
      <c r="J56" s="77"/>
      <c r="K56" s="302">
        <f t="shared" si="11"/>
        <v>83.34033366852772</v>
      </c>
      <c r="L56" s="734">
        <f t="shared" si="13"/>
        <v>91.291329632092143</v>
      </c>
      <c r="M56" s="696"/>
      <c r="N56" s="696"/>
      <c r="O56" s="696"/>
      <c r="P56" s="696"/>
      <c r="Q56" s="696"/>
      <c r="R56" s="77"/>
      <c r="S56" s="77"/>
      <c r="T56" s="77"/>
      <c r="U56" s="77"/>
      <c r="V56" s="77"/>
      <c r="W56" s="79">
        <f t="shared" si="12"/>
        <v>1</v>
      </c>
    </row>
    <row r="57" spans="1:23" ht="15" customHeight="1" x14ac:dyDescent="0.2">
      <c r="A57" s="34" t="s">
        <v>212</v>
      </c>
      <c r="B57" s="15" t="s">
        <v>18</v>
      </c>
      <c r="C57" s="300">
        <v>76</v>
      </c>
      <c r="D57" s="716">
        <v>73</v>
      </c>
      <c r="H57" s="77"/>
      <c r="K57" s="302">
        <f t="shared" si="11"/>
        <v>7.2057626380069468</v>
      </c>
      <c r="L57" s="734">
        <f t="shared" si="13"/>
        <v>6.9347211895345744</v>
      </c>
      <c r="M57" s="696"/>
      <c r="N57" s="696"/>
      <c r="O57" s="696"/>
      <c r="P57" s="696"/>
      <c r="Q57" s="696"/>
      <c r="R57" s="78"/>
      <c r="S57" s="78"/>
      <c r="T57" s="78"/>
      <c r="U57" s="78"/>
      <c r="V57" s="78"/>
      <c r="W57" s="79">
        <f t="shared" si="12"/>
        <v>1</v>
      </c>
    </row>
    <row r="58" spans="1:23" ht="15" customHeight="1" x14ac:dyDescent="0.2">
      <c r="A58" s="34" t="s">
        <v>213</v>
      </c>
      <c r="B58" s="15" t="s">
        <v>111</v>
      </c>
      <c r="C58" s="300">
        <v>67</v>
      </c>
      <c r="D58" s="716">
        <v>87</v>
      </c>
      <c r="H58" s="77"/>
      <c r="K58" s="302">
        <f t="shared" si="11"/>
        <v>6.3524486414008612</v>
      </c>
      <c r="L58" s="734">
        <f t="shared" si="13"/>
        <v>8.2646677190343567</v>
      </c>
      <c r="M58" s="696"/>
      <c r="N58" s="696"/>
      <c r="O58" s="696"/>
      <c r="P58" s="696"/>
      <c r="Q58" s="696"/>
      <c r="W58" s="79">
        <f t="shared" si="12"/>
        <v>1</v>
      </c>
    </row>
    <row r="59" spans="1:23" ht="15" customHeight="1" x14ac:dyDescent="0.2">
      <c r="A59" s="34" t="s">
        <v>214</v>
      </c>
      <c r="B59" s="15" t="s">
        <v>156</v>
      </c>
      <c r="C59" s="300">
        <v>27</v>
      </c>
      <c r="D59" s="716">
        <v>201</v>
      </c>
      <c r="H59" s="77"/>
      <c r="K59" s="302">
        <f t="shared" si="11"/>
        <v>2.5599419898182574</v>
      </c>
      <c r="L59" s="734">
        <f t="shared" si="13"/>
        <v>19.094232316389718</v>
      </c>
      <c r="M59" s="696"/>
      <c r="N59" s="696"/>
      <c r="O59" s="696"/>
      <c r="P59" s="696"/>
      <c r="Q59" s="696"/>
      <c r="W59" s="79">
        <f t="shared" si="12"/>
        <v>1</v>
      </c>
    </row>
    <row r="60" spans="1:23" ht="15" customHeight="1" x14ac:dyDescent="0.2">
      <c r="A60" s="34" t="s">
        <v>215</v>
      </c>
      <c r="B60" s="400" t="s">
        <v>403</v>
      </c>
      <c r="C60" s="300">
        <v>1147</v>
      </c>
      <c r="D60" s="716">
        <v>936</v>
      </c>
      <c r="H60" s="77"/>
      <c r="K60" s="302">
        <f t="shared" si="11"/>
        <v>108.75012823413115</v>
      </c>
      <c r="L60" s="734">
        <f t="shared" si="13"/>
        <v>88.916425115128249</v>
      </c>
      <c r="M60" s="696"/>
      <c r="N60" s="696"/>
      <c r="O60" s="696"/>
      <c r="P60" s="696"/>
      <c r="Q60" s="696"/>
      <c r="W60" s="79">
        <f t="shared" si="12"/>
        <v>1</v>
      </c>
    </row>
    <row r="61" spans="1:23" ht="15" customHeight="1" x14ac:dyDescent="0.2">
      <c r="A61" s="53" t="s">
        <v>216</v>
      </c>
      <c r="B61" s="27" t="s">
        <v>394</v>
      </c>
      <c r="C61" s="743">
        <v>414</v>
      </c>
      <c r="D61" s="746">
        <v>428</v>
      </c>
      <c r="E61" s="78"/>
      <c r="F61" s="78"/>
      <c r="G61" s="78"/>
      <c r="H61" s="78"/>
      <c r="I61" s="78"/>
      <c r="J61" s="78"/>
      <c r="K61" s="419">
        <f>C61*1000000/$P$2</f>
        <v>39.252443843879945</v>
      </c>
      <c r="L61" s="736">
        <f>D61*1000000/$P$3</f>
        <v>40.658365330421887</v>
      </c>
      <c r="M61" s="696"/>
      <c r="N61" s="696"/>
      <c r="O61" s="696"/>
      <c r="P61" s="696"/>
      <c r="Q61" s="696"/>
      <c r="W61" s="79">
        <f>IF(ABS(M61)&gt;8%,C61-D61,1)</f>
        <v>1</v>
      </c>
    </row>
    <row r="62" spans="1:23" ht="15" customHeight="1" x14ac:dyDescent="0.2">
      <c r="A62" s="53"/>
      <c r="B62" s="27"/>
      <c r="C62" s="300"/>
      <c r="D62" s="716"/>
      <c r="E62" s="78"/>
      <c r="F62" s="78"/>
      <c r="G62" s="78"/>
      <c r="H62" s="78"/>
      <c r="I62" s="78"/>
      <c r="J62" s="78"/>
      <c r="K62" s="420"/>
      <c r="L62" s="737"/>
      <c r="M62" s="696"/>
      <c r="N62" s="696"/>
      <c r="O62" s="696"/>
      <c r="P62" s="696"/>
      <c r="Q62" s="696"/>
      <c r="W62" s="79"/>
    </row>
    <row r="63" spans="1:23" ht="15" customHeight="1" x14ac:dyDescent="0.2">
      <c r="A63" s="53" t="s">
        <v>282</v>
      </c>
      <c r="B63" s="15" t="s">
        <v>274</v>
      </c>
      <c r="C63" s="744">
        <v>1291</v>
      </c>
      <c r="D63" s="747">
        <v>340</v>
      </c>
      <c r="E63" s="453"/>
      <c r="F63" s="78"/>
      <c r="G63" s="78"/>
      <c r="H63" s="78"/>
      <c r="I63" s="78"/>
      <c r="J63" s="78"/>
      <c r="K63" s="419">
        <f>C63*1000000/$P$2</f>
        <v>122.40315217982852</v>
      </c>
      <c r="L63" s="736">
        <f>D63*1000000/$P$3</f>
        <v>32.298701430708981</v>
      </c>
      <c r="M63" s="696"/>
      <c r="N63" s="696"/>
      <c r="O63" s="696"/>
      <c r="P63" s="696"/>
      <c r="Q63" s="696"/>
      <c r="W63" s="79">
        <f>IF(ABS(M63)&gt;8%,C63-D63,1)</f>
        <v>1</v>
      </c>
    </row>
    <row r="64" spans="1:23" ht="15" customHeight="1" x14ac:dyDescent="0.2">
      <c r="A64" s="231"/>
      <c r="B64" s="9"/>
      <c r="C64" s="300"/>
      <c r="D64" s="716"/>
      <c r="E64" s="78"/>
      <c r="F64" s="78"/>
      <c r="G64" s="78"/>
      <c r="H64" s="78"/>
      <c r="I64" s="78"/>
      <c r="J64" s="78"/>
      <c r="K64" s="420"/>
      <c r="L64" s="737"/>
      <c r="M64" s="696"/>
      <c r="N64" s="696"/>
      <c r="O64" s="696"/>
      <c r="P64" s="696"/>
      <c r="Q64" s="696"/>
      <c r="W64" s="79"/>
    </row>
    <row r="65" spans="1:23" s="78" customFormat="1" ht="15" customHeight="1" thickBot="1" x14ac:dyDescent="0.25">
      <c r="A65" s="433" t="s">
        <v>118</v>
      </c>
      <c r="B65" s="36" t="s">
        <v>342</v>
      </c>
      <c r="C65" s="336">
        <f>C7+C16+C21+C26+C31+C40+C42+C47+C51+C55+C61+C63</f>
        <v>423020</v>
      </c>
      <c r="D65" s="748">
        <v>425559</v>
      </c>
      <c r="K65" s="421">
        <f>C65*1000000/$P$2</f>
        <v>40107.654093811827</v>
      </c>
      <c r="L65" s="738">
        <f>D65*1000000/$P$3</f>
        <v>40426.479653385533</v>
      </c>
      <c r="M65" s="696"/>
      <c r="N65" s="696"/>
      <c r="O65" s="696"/>
      <c r="P65" s="696"/>
      <c r="Q65" s="696"/>
      <c r="W65" s="79">
        <f>IF(ABS(M65)&gt;8%,C65-D65,1)</f>
        <v>1</v>
      </c>
    </row>
    <row r="66" spans="1:23" s="78" customFormat="1" ht="18" customHeight="1" thickBot="1" x14ac:dyDescent="0.25">
      <c r="A66" s="146"/>
      <c r="C66" s="154"/>
      <c r="D66" s="696"/>
      <c r="E66" s="696"/>
      <c r="F66" s="696"/>
      <c r="G66" s="99"/>
      <c r="K66" s="77"/>
      <c r="M66" s="696"/>
      <c r="N66" s="696"/>
    </row>
    <row r="67" spans="1:23" s="78" customFormat="1" ht="24.75" customHeight="1" x14ac:dyDescent="0.2">
      <c r="A67" s="304" t="s">
        <v>231</v>
      </c>
      <c r="B67" s="69" t="s">
        <v>162</v>
      </c>
      <c r="C67" s="705">
        <v>3945</v>
      </c>
      <c r="D67" s="696"/>
      <c r="E67" s="696"/>
      <c r="F67" s="696"/>
      <c r="G67" s="77"/>
      <c r="H67" s="303"/>
      <c r="I67" s="77"/>
      <c r="K67" s="77"/>
      <c r="M67" s="696"/>
      <c r="N67" s="696"/>
    </row>
    <row r="68" spans="1:23" s="78" customFormat="1" ht="37.5" customHeight="1" x14ac:dyDescent="0.2">
      <c r="A68" s="304" t="s">
        <v>234</v>
      </c>
      <c r="B68" s="703" t="s">
        <v>161</v>
      </c>
      <c r="C68" s="706">
        <v>9454</v>
      </c>
      <c r="D68" s="696"/>
      <c r="E68" s="696"/>
      <c r="F68" s="696"/>
      <c r="G68" s="262"/>
      <c r="H68" s="303"/>
      <c r="I68" s="77"/>
      <c r="J68" s="77"/>
      <c r="K68" s="77"/>
      <c r="L68" s="77"/>
      <c r="M68" s="696"/>
      <c r="N68" s="696"/>
      <c r="O68" s="77"/>
      <c r="P68" s="77"/>
      <c r="Q68" s="77"/>
    </row>
    <row r="69" spans="1:23" ht="39" customHeight="1" thickBot="1" x14ac:dyDescent="0.25">
      <c r="A69" s="304" t="s">
        <v>235</v>
      </c>
      <c r="B69" s="704" t="s">
        <v>172</v>
      </c>
      <c r="C69" s="707">
        <f>C65+C68-C67</f>
        <v>428529</v>
      </c>
      <c r="D69" s="696"/>
      <c r="E69" s="696"/>
      <c r="F69" s="696"/>
      <c r="G69" s="262"/>
      <c r="H69" s="303"/>
      <c r="K69" s="77"/>
      <c r="M69" s="696"/>
      <c r="N69" s="696"/>
      <c r="R69" s="78"/>
      <c r="S69" s="78"/>
      <c r="T69" s="78"/>
      <c r="U69" s="78"/>
      <c r="V69" s="78"/>
      <c r="W69" s="78"/>
    </row>
    <row r="70" spans="1:23" ht="24.75" customHeight="1" x14ac:dyDescent="0.2">
      <c r="A70" s="147"/>
      <c r="B70" s="1"/>
      <c r="C70" s="263"/>
      <c r="D70" s="263"/>
      <c r="F70" s="106"/>
      <c r="G70" s="262"/>
      <c r="H70" s="77"/>
      <c r="K70" s="77"/>
      <c r="M70" s="696"/>
      <c r="N70" s="696"/>
    </row>
    <row r="71" spans="1:23" ht="15" hidden="1" customHeight="1" x14ac:dyDescent="0.2">
      <c r="A71" s="148"/>
      <c r="D71" s="155"/>
      <c r="E71" s="83"/>
      <c r="G71" s="106"/>
      <c r="H71" s="106"/>
      <c r="K71" s="77"/>
      <c r="M71" s="77"/>
      <c r="N71" s="77"/>
    </row>
    <row r="72" spans="1:23" ht="15" hidden="1" customHeight="1" x14ac:dyDescent="0.2">
      <c r="A72" s="148"/>
      <c r="D72" s="155"/>
      <c r="E72" s="83"/>
      <c r="H72" s="106"/>
      <c r="K72" s="77"/>
      <c r="M72" s="77"/>
      <c r="N72" s="77"/>
    </row>
    <row r="73" spans="1:23" ht="15" hidden="1" customHeight="1" x14ac:dyDescent="0.2">
      <c r="D73" s="155"/>
      <c r="H73" s="77"/>
      <c r="K73" s="77"/>
      <c r="M73" s="77"/>
      <c r="N73" s="77"/>
    </row>
    <row r="74" spans="1:23" ht="15" hidden="1" customHeight="1" x14ac:dyDescent="0.2">
      <c r="D74" s="155"/>
      <c r="H74" s="77"/>
      <c r="K74" s="77"/>
      <c r="M74" s="77"/>
      <c r="N74" s="77"/>
    </row>
    <row r="75" spans="1:23" ht="15" hidden="1" customHeight="1" x14ac:dyDescent="0.2">
      <c r="D75" s="155"/>
      <c r="H75" s="111"/>
      <c r="K75" s="77"/>
      <c r="M75" s="77"/>
      <c r="N75" s="77"/>
    </row>
    <row r="76" spans="1:23" ht="15" hidden="1" customHeight="1" x14ac:dyDescent="0.2">
      <c r="B76" s="78"/>
      <c r="E76" s="78"/>
      <c r="H76" s="111"/>
      <c r="K76" s="77"/>
    </row>
    <row r="77" spans="1:23" ht="16.5" hidden="1" customHeight="1" x14ac:dyDescent="0.2">
      <c r="H77" s="112"/>
      <c r="K77" s="77"/>
    </row>
    <row r="78" spans="1:23" ht="15" hidden="1" customHeight="1" x14ac:dyDescent="0.2">
      <c r="H78" s="112"/>
      <c r="K78" s="77"/>
    </row>
    <row r="79" spans="1:23" ht="15" hidden="1" customHeight="1" x14ac:dyDescent="0.2">
      <c r="H79" s="112"/>
      <c r="K79" s="77"/>
    </row>
    <row r="80" spans="1:23" ht="14.25" hidden="1" customHeight="1" x14ac:dyDescent="0.2">
      <c r="H80" s="112"/>
      <c r="K80" s="77"/>
    </row>
    <row r="81" spans="1:46" ht="15" hidden="1" customHeight="1" x14ac:dyDescent="0.2">
      <c r="H81" s="112"/>
      <c r="K81" s="77"/>
    </row>
    <row r="82" spans="1:46" ht="15" hidden="1" customHeight="1" x14ac:dyDescent="0.2">
      <c r="H82" s="112"/>
      <c r="K82" s="77"/>
    </row>
    <row r="83" spans="1:46" ht="12.75" hidden="1" customHeight="1" x14ac:dyDescent="0.2">
      <c r="H83" s="112"/>
      <c r="K83" s="77"/>
    </row>
    <row r="84" spans="1:46" ht="12" hidden="1" customHeight="1" x14ac:dyDescent="0.2">
      <c r="H84" s="111"/>
      <c r="K84" s="77"/>
    </row>
    <row r="85" spans="1:46" ht="12" hidden="1" customHeight="1" x14ac:dyDescent="0.2">
      <c r="B85" s="84"/>
      <c r="H85" s="113"/>
      <c r="K85" s="77"/>
    </row>
    <row r="86" spans="1:46" ht="15" hidden="1" customHeight="1" x14ac:dyDescent="0.2">
      <c r="A86" s="149"/>
      <c r="B86" s="84"/>
      <c r="C86" s="84"/>
      <c r="D86" s="157"/>
      <c r="E86" s="84"/>
      <c r="F86" s="84"/>
      <c r="H86" s="113"/>
      <c r="K86" s="77"/>
    </row>
    <row r="87" spans="1:46" ht="15" hidden="1" customHeight="1" x14ac:dyDescent="0.2">
      <c r="A87" s="149"/>
      <c r="B87" s="84"/>
      <c r="C87" s="84"/>
      <c r="D87" s="157"/>
      <c r="E87" s="84"/>
      <c r="F87" s="84"/>
      <c r="G87" s="84"/>
      <c r="H87" s="113"/>
      <c r="K87" s="77"/>
    </row>
    <row r="88" spans="1:46" ht="15" hidden="1" customHeight="1" x14ac:dyDescent="0.2">
      <c r="A88" s="149"/>
      <c r="B88" s="166"/>
      <c r="C88" s="84"/>
      <c r="D88" s="157"/>
      <c r="E88" s="84"/>
      <c r="F88" s="84"/>
      <c r="G88" s="84"/>
      <c r="H88" s="113"/>
      <c r="K88" s="77"/>
    </row>
    <row r="89" spans="1:46" ht="15" hidden="1" customHeight="1" x14ac:dyDescent="0.2">
      <c r="A89" s="149"/>
      <c r="B89" s="109"/>
      <c r="C89" s="84"/>
      <c r="D89" s="157"/>
      <c r="E89" s="84"/>
      <c r="F89" s="84"/>
      <c r="G89" s="84"/>
      <c r="H89" s="107"/>
      <c r="I89" s="100"/>
      <c r="K89" s="77"/>
    </row>
    <row r="90" spans="1:46" ht="12.75" hidden="1" x14ac:dyDescent="0.2">
      <c r="A90" s="150"/>
      <c r="B90" s="167"/>
      <c r="C90" s="107"/>
      <c r="D90" s="158"/>
      <c r="E90" s="159"/>
      <c r="F90" s="107"/>
      <c r="G90" s="84"/>
      <c r="H90" s="108"/>
      <c r="I90" s="101"/>
      <c r="J90" s="100"/>
      <c r="K90" s="121"/>
      <c r="L90" s="117"/>
      <c r="M90" s="104"/>
      <c r="N90" s="104"/>
      <c r="O90" s="104"/>
      <c r="P90" s="117"/>
      <c r="Q90" s="122"/>
    </row>
    <row r="91" spans="1:46" s="120" customFormat="1" ht="12.75" hidden="1" x14ac:dyDescent="0.2">
      <c r="A91" s="150"/>
      <c r="B91" s="109"/>
      <c r="C91" s="108"/>
      <c r="D91" s="108"/>
      <c r="E91" s="160"/>
      <c r="F91" s="108"/>
      <c r="G91" s="107"/>
      <c r="H91" s="102"/>
      <c r="I91" s="102"/>
      <c r="J91" s="101"/>
      <c r="K91" s="128"/>
      <c r="L91" s="101"/>
      <c r="M91" s="101"/>
      <c r="N91" s="101"/>
      <c r="O91" s="101"/>
      <c r="P91" s="101"/>
      <c r="Q91" s="101"/>
      <c r="R91" s="77"/>
      <c r="S91" s="77"/>
      <c r="T91" s="77"/>
      <c r="U91" s="77"/>
      <c r="V91" s="77"/>
      <c r="W91" s="77"/>
      <c r="X91" s="117"/>
      <c r="Y91" s="117"/>
      <c r="Z91" s="84"/>
      <c r="AA91" s="84"/>
      <c r="AB91" s="118"/>
      <c r="AC91" s="84"/>
      <c r="AD91" s="84"/>
      <c r="AE91" s="113"/>
      <c r="AF91" s="119"/>
      <c r="AG91" s="77"/>
      <c r="AH91" s="77"/>
      <c r="AI91" s="77"/>
      <c r="AJ91" s="106"/>
      <c r="AK91" s="77"/>
      <c r="AL91" s="77"/>
      <c r="AM91" s="77"/>
      <c r="AN91" s="77"/>
      <c r="AO91" s="77"/>
      <c r="AP91" s="77"/>
      <c r="AQ91" s="77"/>
      <c r="AR91" s="77"/>
      <c r="AS91" s="77"/>
      <c r="AT91" s="77"/>
    </row>
    <row r="92" spans="1:46" s="120" customFormat="1" ht="15" hidden="1" customHeight="1" x14ac:dyDescent="0.2">
      <c r="A92" s="151"/>
      <c r="B92" s="109"/>
      <c r="C92" s="102"/>
      <c r="D92" s="161"/>
      <c r="E92" s="102"/>
      <c r="F92" s="102"/>
      <c r="G92" s="108"/>
      <c r="H92" s="102"/>
      <c r="I92" s="102"/>
      <c r="J92" s="102"/>
      <c r="K92" s="102"/>
      <c r="L92" s="102"/>
      <c r="M92" s="102"/>
      <c r="N92" s="131"/>
      <c r="O92" s="102"/>
      <c r="P92" s="102"/>
      <c r="Q92" s="102"/>
      <c r="R92" s="117"/>
      <c r="S92" s="117"/>
      <c r="T92" s="117"/>
      <c r="U92" s="117"/>
      <c r="V92" s="117"/>
      <c r="W92" s="117"/>
      <c r="X92" s="101"/>
      <c r="Y92" s="101"/>
      <c r="Z92" s="84"/>
      <c r="AA92" s="86"/>
      <c r="AB92" s="123"/>
      <c r="AC92" s="86"/>
      <c r="AD92" s="86"/>
      <c r="AE92" s="124"/>
      <c r="AF92" s="125"/>
      <c r="AI92" s="126"/>
      <c r="AJ92" s="126"/>
      <c r="AL92" s="127"/>
    </row>
    <row r="93" spans="1:46" ht="15" hidden="1" customHeight="1" x14ac:dyDescent="0.2">
      <c r="A93" s="151"/>
      <c r="B93" s="109"/>
      <c r="C93" s="102"/>
      <c r="D93" s="161"/>
      <c r="E93" s="102"/>
      <c r="F93" s="102"/>
      <c r="G93" s="102"/>
      <c r="H93" s="102"/>
      <c r="I93" s="102"/>
      <c r="J93" s="102"/>
      <c r="K93" s="102"/>
      <c r="L93" s="102"/>
      <c r="M93" s="102"/>
      <c r="N93" s="131"/>
      <c r="O93" s="102"/>
      <c r="P93" s="102"/>
      <c r="Q93" s="102"/>
      <c r="R93" s="101"/>
      <c r="S93" s="101"/>
      <c r="T93" s="101"/>
      <c r="U93" s="101"/>
      <c r="V93" s="101"/>
      <c r="W93" s="101"/>
      <c r="X93" s="102"/>
      <c r="Y93" s="102"/>
      <c r="Z93" s="86"/>
      <c r="AA93" s="129"/>
      <c r="AB93" s="130"/>
      <c r="AC93" s="129"/>
      <c r="AD93" s="129"/>
      <c r="AE93" s="129"/>
      <c r="AF93" s="126"/>
      <c r="AG93" s="126"/>
      <c r="AH93" s="126"/>
      <c r="AI93" s="120"/>
      <c r="AJ93" s="120"/>
      <c r="AK93" s="126"/>
      <c r="AL93" s="126"/>
      <c r="AM93" s="126"/>
      <c r="AN93" s="126"/>
      <c r="AO93" s="126"/>
      <c r="AP93" s="126"/>
      <c r="AQ93" s="126"/>
      <c r="AR93" s="126"/>
      <c r="AS93" s="126"/>
      <c r="AT93" s="126"/>
    </row>
    <row r="94" spans="1:46" ht="15" hidden="1" customHeight="1" x14ac:dyDescent="0.2">
      <c r="A94" s="151"/>
      <c r="B94" s="109"/>
      <c r="C94" s="102"/>
      <c r="D94" s="161"/>
      <c r="E94" s="102"/>
      <c r="F94" s="102"/>
      <c r="G94" s="102"/>
      <c r="H94" s="102"/>
      <c r="I94" s="102"/>
      <c r="J94" s="102"/>
      <c r="K94" s="102"/>
      <c r="L94" s="102"/>
      <c r="M94" s="102"/>
      <c r="N94" s="131"/>
      <c r="O94" s="102"/>
      <c r="P94" s="102"/>
      <c r="Q94" s="102"/>
      <c r="R94" s="102"/>
      <c r="S94" s="102"/>
      <c r="T94" s="102"/>
      <c r="U94" s="102"/>
      <c r="V94" s="102"/>
      <c r="W94" s="102"/>
      <c r="X94" s="102"/>
      <c r="Y94" s="102"/>
      <c r="Z94" s="84"/>
      <c r="AA94" s="132"/>
      <c r="AB94" s="132"/>
      <c r="AC94" s="132"/>
      <c r="AD94" s="132"/>
      <c r="AE94" s="132"/>
      <c r="AF94" s="132"/>
      <c r="AG94" s="132"/>
      <c r="AH94" s="132"/>
      <c r="AI94" s="132"/>
      <c r="AJ94" s="132"/>
      <c r="AK94" s="132"/>
      <c r="AL94" s="132"/>
      <c r="AM94" s="132"/>
      <c r="AN94" s="132"/>
      <c r="AO94" s="132"/>
      <c r="AP94" s="132"/>
      <c r="AQ94" s="132"/>
      <c r="AR94" s="132"/>
      <c r="AS94" s="132"/>
      <c r="AT94" s="132"/>
    </row>
    <row r="95" spans="1:46" ht="15" hidden="1" customHeight="1" x14ac:dyDescent="0.2">
      <c r="A95" s="151"/>
      <c r="B95" s="109"/>
      <c r="C95" s="102"/>
      <c r="D95" s="161"/>
      <c r="E95" s="102"/>
      <c r="F95" s="102"/>
      <c r="G95" s="102"/>
      <c r="H95" s="102"/>
      <c r="I95" s="102"/>
      <c r="J95" s="102"/>
      <c r="K95" s="102"/>
      <c r="L95" s="102"/>
      <c r="M95" s="102"/>
      <c r="N95" s="131"/>
      <c r="O95" s="102"/>
      <c r="P95" s="102"/>
      <c r="Q95" s="102"/>
      <c r="R95" s="102"/>
      <c r="S95" s="102"/>
      <c r="T95" s="102"/>
      <c r="U95" s="102"/>
      <c r="V95" s="102"/>
      <c r="W95" s="102"/>
      <c r="X95" s="102"/>
      <c r="Y95" s="102"/>
      <c r="Z95" s="84"/>
      <c r="AA95" s="132"/>
      <c r="AB95" s="132"/>
      <c r="AC95" s="132"/>
      <c r="AD95" s="132"/>
      <c r="AE95" s="132"/>
      <c r="AF95" s="132"/>
      <c r="AG95" s="132"/>
      <c r="AH95" s="132"/>
      <c r="AI95" s="132"/>
      <c r="AJ95" s="132"/>
      <c r="AK95" s="132"/>
      <c r="AL95" s="132"/>
      <c r="AM95" s="132"/>
      <c r="AN95" s="132"/>
      <c r="AO95" s="132"/>
      <c r="AP95" s="132"/>
      <c r="AQ95" s="132"/>
      <c r="AR95" s="132"/>
      <c r="AS95" s="132"/>
      <c r="AT95" s="132"/>
    </row>
    <row r="96" spans="1:46" ht="15" hidden="1" customHeight="1" x14ac:dyDescent="0.2">
      <c r="A96" s="151"/>
      <c r="B96" s="109"/>
      <c r="C96" s="102"/>
      <c r="D96" s="161"/>
      <c r="E96" s="102"/>
      <c r="F96" s="102"/>
      <c r="G96" s="102"/>
      <c r="H96" s="102"/>
      <c r="I96" s="102"/>
      <c r="J96" s="102"/>
      <c r="K96" s="102"/>
      <c r="L96" s="102"/>
      <c r="M96" s="102"/>
      <c r="N96" s="131"/>
      <c r="O96" s="102"/>
      <c r="P96" s="102"/>
      <c r="Q96" s="102"/>
      <c r="R96" s="102"/>
      <c r="S96" s="102"/>
      <c r="T96" s="102"/>
      <c r="U96" s="102"/>
      <c r="V96" s="102"/>
      <c r="W96" s="102"/>
      <c r="X96" s="102"/>
      <c r="Y96" s="102"/>
      <c r="Z96" s="84"/>
      <c r="AA96" s="132"/>
      <c r="AB96" s="132"/>
      <c r="AC96" s="132"/>
      <c r="AD96" s="132"/>
      <c r="AE96" s="132"/>
      <c r="AF96" s="132"/>
      <c r="AG96" s="132"/>
      <c r="AH96" s="132"/>
      <c r="AI96" s="132"/>
      <c r="AJ96" s="132"/>
      <c r="AK96" s="132"/>
      <c r="AL96" s="132"/>
      <c r="AM96" s="132"/>
      <c r="AN96" s="132"/>
      <c r="AO96" s="132"/>
      <c r="AP96" s="132"/>
      <c r="AQ96" s="132"/>
      <c r="AR96" s="132"/>
      <c r="AS96" s="132"/>
      <c r="AT96" s="132"/>
    </row>
    <row r="97" spans="1:46" ht="15" hidden="1" customHeight="1" x14ac:dyDescent="0.2">
      <c r="A97" s="151"/>
      <c r="B97" s="109"/>
      <c r="C97" s="102"/>
      <c r="D97" s="161"/>
      <c r="E97" s="102"/>
      <c r="F97" s="102"/>
      <c r="G97" s="102"/>
      <c r="H97" s="102"/>
      <c r="I97" s="102"/>
      <c r="J97" s="102"/>
      <c r="K97" s="102"/>
      <c r="L97" s="102"/>
      <c r="M97" s="102"/>
      <c r="N97" s="131"/>
      <c r="O97" s="102"/>
      <c r="P97" s="102"/>
      <c r="Q97" s="102"/>
      <c r="R97" s="102"/>
      <c r="S97" s="102"/>
      <c r="T97" s="102"/>
      <c r="U97" s="102"/>
      <c r="V97" s="102"/>
      <c r="W97" s="102"/>
      <c r="X97" s="102"/>
      <c r="Y97" s="102"/>
      <c r="Z97" s="84"/>
      <c r="AA97" s="132"/>
      <c r="AB97" s="132"/>
      <c r="AC97" s="132"/>
      <c r="AD97" s="132"/>
      <c r="AE97" s="132"/>
      <c r="AF97" s="132"/>
      <c r="AG97" s="132"/>
      <c r="AH97" s="132"/>
      <c r="AI97" s="132"/>
      <c r="AJ97" s="132"/>
      <c r="AK97" s="132"/>
      <c r="AL97" s="132"/>
      <c r="AM97" s="132"/>
      <c r="AN97" s="132"/>
      <c r="AO97" s="132"/>
      <c r="AP97" s="132"/>
      <c r="AQ97" s="132"/>
      <c r="AR97" s="132"/>
      <c r="AS97" s="132"/>
      <c r="AT97" s="132"/>
    </row>
    <row r="98" spans="1:46" ht="15" hidden="1" customHeight="1" x14ac:dyDescent="0.2">
      <c r="A98" s="151"/>
      <c r="B98" s="109"/>
      <c r="C98" s="102"/>
      <c r="D98" s="161"/>
      <c r="E98" s="102"/>
      <c r="F98" s="102"/>
      <c r="G98" s="102"/>
      <c r="H98" s="102"/>
      <c r="I98" s="102"/>
      <c r="J98" s="102"/>
      <c r="K98" s="102"/>
      <c r="L98" s="102"/>
      <c r="M98" s="102"/>
      <c r="N98" s="131"/>
      <c r="O98" s="102"/>
      <c r="P98" s="102"/>
      <c r="Q98" s="102"/>
      <c r="R98" s="102"/>
      <c r="S98" s="102"/>
      <c r="T98" s="102"/>
      <c r="U98" s="102"/>
      <c r="V98" s="102"/>
      <c r="W98" s="102"/>
      <c r="X98" s="102"/>
      <c r="Y98" s="102"/>
      <c r="Z98" s="84"/>
      <c r="AA98" s="132"/>
      <c r="AB98" s="132"/>
      <c r="AC98" s="132"/>
      <c r="AD98" s="132"/>
      <c r="AE98" s="132"/>
      <c r="AF98" s="132"/>
      <c r="AG98" s="132"/>
      <c r="AH98" s="132"/>
      <c r="AI98" s="132"/>
      <c r="AJ98" s="132"/>
      <c r="AK98" s="132"/>
      <c r="AL98" s="132"/>
      <c r="AM98" s="132"/>
      <c r="AN98" s="132"/>
      <c r="AO98" s="132"/>
      <c r="AP98" s="132"/>
      <c r="AQ98" s="132"/>
      <c r="AR98" s="132"/>
      <c r="AS98" s="132"/>
      <c r="AT98" s="132"/>
    </row>
    <row r="99" spans="1:46" ht="15" hidden="1" customHeight="1" x14ac:dyDescent="0.2">
      <c r="A99" s="151"/>
      <c r="B99" s="109"/>
      <c r="C99" s="102"/>
      <c r="D99" s="161"/>
      <c r="E99" s="102"/>
      <c r="F99" s="102"/>
      <c r="G99" s="102"/>
      <c r="H99" s="102"/>
      <c r="I99" s="102"/>
      <c r="J99" s="102"/>
      <c r="K99" s="102"/>
      <c r="L99" s="102"/>
      <c r="M99" s="102"/>
      <c r="N99" s="131"/>
      <c r="O99" s="102"/>
      <c r="P99" s="102"/>
      <c r="Q99" s="102"/>
      <c r="R99" s="102"/>
      <c r="S99" s="102"/>
      <c r="T99" s="102"/>
      <c r="U99" s="102"/>
      <c r="V99" s="102"/>
      <c r="W99" s="102"/>
      <c r="X99" s="102"/>
      <c r="Y99" s="102"/>
      <c r="Z99" s="84"/>
      <c r="AA99" s="132"/>
      <c r="AB99" s="132"/>
      <c r="AC99" s="132"/>
      <c r="AD99" s="132"/>
      <c r="AE99" s="132"/>
      <c r="AF99" s="132"/>
      <c r="AG99" s="132"/>
      <c r="AH99" s="132"/>
      <c r="AI99" s="132"/>
      <c r="AJ99" s="132"/>
      <c r="AK99" s="132"/>
      <c r="AL99" s="132"/>
      <c r="AM99" s="132"/>
      <c r="AN99" s="132"/>
      <c r="AO99" s="132"/>
      <c r="AP99" s="132"/>
      <c r="AQ99" s="132"/>
      <c r="AR99" s="132"/>
      <c r="AS99" s="132"/>
      <c r="AT99" s="132"/>
    </row>
    <row r="100" spans="1:46" ht="15" hidden="1" customHeight="1" x14ac:dyDescent="0.2">
      <c r="A100" s="151"/>
      <c r="B100" s="109"/>
      <c r="C100" s="102"/>
      <c r="D100" s="161"/>
      <c r="E100" s="102"/>
      <c r="F100" s="102"/>
      <c r="G100" s="102"/>
      <c r="H100" s="102"/>
      <c r="I100" s="102"/>
      <c r="J100" s="102"/>
      <c r="K100" s="102"/>
      <c r="L100" s="102"/>
      <c r="M100" s="102"/>
      <c r="N100" s="131"/>
      <c r="O100" s="102"/>
      <c r="P100" s="102"/>
      <c r="Q100" s="102"/>
      <c r="R100" s="102"/>
      <c r="S100" s="102"/>
      <c r="T100" s="102"/>
      <c r="U100" s="102"/>
      <c r="V100" s="102"/>
      <c r="W100" s="102"/>
      <c r="X100" s="102"/>
      <c r="Y100" s="102"/>
      <c r="Z100" s="84"/>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row>
    <row r="101" spans="1:46" ht="15" hidden="1" customHeight="1" x14ac:dyDescent="0.2">
      <c r="A101" s="151"/>
      <c r="B101" s="109"/>
      <c r="C101" s="102"/>
      <c r="D101" s="161"/>
      <c r="E101" s="102"/>
      <c r="F101" s="102"/>
      <c r="G101" s="102"/>
      <c r="H101" s="102"/>
      <c r="I101" s="102"/>
      <c r="J101" s="102"/>
      <c r="K101" s="102"/>
      <c r="L101" s="102"/>
      <c r="M101" s="102"/>
      <c r="N101" s="131"/>
      <c r="O101" s="102"/>
      <c r="P101" s="102"/>
      <c r="Q101" s="102"/>
      <c r="R101" s="102"/>
      <c r="S101" s="102"/>
      <c r="T101" s="102"/>
      <c r="U101" s="102"/>
      <c r="V101" s="102"/>
      <c r="W101" s="102"/>
      <c r="X101" s="102"/>
      <c r="Y101" s="102"/>
      <c r="Z101" s="84"/>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row>
    <row r="102" spans="1:46" ht="15" hidden="1" customHeight="1" x14ac:dyDescent="0.2">
      <c r="A102" s="151"/>
      <c r="B102" s="109"/>
      <c r="C102" s="102"/>
      <c r="D102" s="161"/>
      <c r="E102" s="102"/>
      <c r="F102" s="102"/>
      <c r="G102" s="102"/>
      <c r="H102" s="102"/>
      <c r="I102" s="102"/>
      <c r="J102" s="102"/>
      <c r="K102" s="102"/>
      <c r="L102" s="102"/>
      <c r="M102" s="102"/>
      <c r="N102" s="131"/>
      <c r="O102" s="102"/>
      <c r="P102" s="102"/>
      <c r="Q102" s="102"/>
      <c r="R102" s="102"/>
      <c r="S102" s="102"/>
      <c r="T102" s="102"/>
      <c r="U102" s="102"/>
      <c r="V102" s="102"/>
      <c r="W102" s="102"/>
      <c r="X102" s="102"/>
      <c r="Y102" s="102"/>
      <c r="Z102" s="84"/>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row>
    <row r="103" spans="1:46" ht="15" hidden="1" customHeight="1" x14ac:dyDescent="0.2">
      <c r="A103" s="151"/>
      <c r="B103" s="109"/>
      <c r="C103" s="102"/>
      <c r="D103" s="161"/>
      <c r="E103" s="102"/>
      <c r="F103" s="102"/>
      <c r="G103" s="102"/>
      <c r="H103" s="102"/>
      <c r="I103" s="102"/>
      <c r="J103" s="102"/>
      <c r="K103" s="102"/>
      <c r="L103" s="102"/>
      <c r="M103" s="102"/>
      <c r="N103" s="131"/>
      <c r="O103" s="102"/>
      <c r="P103" s="102"/>
      <c r="Q103" s="102"/>
      <c r="R103" s="102"/>
      <c r="S103" s="102"/>
      <c r="T103" s="102"/>
      <c r="U103" s="102"/>
      <c r="V103" s="102"/>
      <c r="W103" s="102"/>
      <c r="X103" s="102"/>
      <c r="Y103" s="102"/>
      <c r="Z103" s="84"/>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row>
    <row r="104" spans="1:46" ht="15" hidden="1" customHeight="1" x14ac:dyDescent="0.2">
      <c r="A104" s="151"/>
      <c r="B104" s="109"/>
      <c r="C104" s="102"/>
      <c r="D104" s="161"/>
      <c r="E104" s="102"/>
      <c r="F104" s="102"/>
      <c r="G104" s="102"/>
      <c r="H104" s="102"/>
      <c r="I104" s="102"/>
      <c r="J104" s="102"/>
      <c r="K104" s="102"/>
      <c r="L104" s="102"/>
      <c r="M104" s="102"/>
      <c r="N104" s="131"/>
      <c r="O104" s="102"/>
      <c r="P104" s="102"/>
      <c r="Q104" s="102"/>
      <c r="R104" s="102"/>
      <c r="S104" s="102"/>
      <c r="T104" s="102"/>
      <c r="U104" s="102"/>
      <c r="V104" s="102"/>
      <c r="W104" s="102"/>
      <c r="X104" s="102"/>
      <c r="Y104" s="102"/>
      <c r="Z104" s="84"/>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row>
    <row r="105" spans="1:46" ht="15" hidden="1" customHeight="1" x14ac:dyDescent="0.2">
      <c r="A105" s="151"/>
      <c r="B105" s="109"/>
      <c r="C105" s="102"/>
      <c r="D105" s="161"/>
      <c r="E105" s="102"/>
      <c r="F105" s="102"/>
      <c r="G105" s="102"/>
      <c r="H105" s="102"/>
      <c r="I105" s="102"/>
      <c r="J105" s="102"/>
      <c r="K105" s="102"/>
      <c r="L105" s="102"/>
      <c r="M105" s="102"/>
      <c r="N105" s="131"/>
      <c r="O105" s="102"/>
      <c r="P105" s="102"/>
      <c r="Q105" s="102"/>
      <c r="R105" s="102"/>
      <c r="S105" s="102"/>
      <c r="T105" s="102"/>
      <c r="U105" s="102"/>
      <c r="V105" s="102"/>
      <c r="W105" s="102"/>
      <c r="X105" s="102"/>
      <c r="Y105" s="102"/>
      <c r="Z105" s="84"/>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row>
    <row r="106" spans="1:46" ht="15" hidden="1" customHeight="1" x14ac:dyDescent="0.2">
      <c r="A106" s="151"/>
      <c r="B106" s="109"/>
      <c r="C106" s="102"/>
      <c r="D106" s="161"/>
      <c r="E106" s="102"/>
      <c r="F106" s="102"/>
      <c r="G106" s="102"/>
      <c r="H106" s="102"/>
      <c r="I106" s="102"/>
      <c r="J106" s="102"/>
      <c r="K106" s="102"/>
      <c r="L106" s="102"/>
      <c r="M106" s="102"/>
      <c r="N106" s="131"/>
      <c r="O106" s="102"/>
      <c r="P106" s="102"/>
      <c r="Q106" s="102"/>
      <c r="R106" s="102"/>
      <c r="S106" s="102"/>
      <c r="T106" s="102"/>
      <c r="U106" s="102"/>
      <c r="V106" s="102"/>
      <c r="W106" s="102"/>
      <c r="X106" s="102"/>
      <c r="Y106" s="102"/>
      <c r="Z106" s="84"/>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row>
    <row r="107" spans="1:46" ht="15" hidden="1" customHeight="1" x14ac:dyDescent="0.2">
      <c r="A107" s="151"/>
      <c r="B107" s="109"/>
      <c r="C107" s="102"/>
      <c r="D107" s="161"/>
      <c r="E107" s="102"/>
      <c r="F107" s="102"/>
      <c r="G107" s="102"/>
      <c r="H107" s="102"/>
      <c r="I107" s="102"/>
      <c r="J107" s="102"/>
      <c r="K107" s="102"/>
      <c r="L107" s="102"/>
      <c r="M107" s="102"/>
      <c r="N107" s="131"/>
      <c r="O107" s="102"/>
      <c r="P107" s="102"/>
      <c r="Q107" s="102"/>
      <c r="R107" s="102"/>
      <c r="S107" s="102"/>
      <c r="T107" s="102"/>
      <c r="U107" s="102"/>
      <c r="V107" s="102"/>
      <c r="W107" s="102"/>
      <c r="X107" s="102"/>
      <c r="Y107" s="102"/>
      <c r="Z107" s="84"/>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row>
    <row r="108" spans="1:46" ht="15" hidden="1" customHeight="1" x14ac:dyDescent="0.2">
      <c r="A108" s="151"/>
      <c r="B108" s="109"/>
      <c r="C108" s="102"/>
      <c r="D108" s="161"/>
      <c r="E108" s="102"/>
      <c r="F108" s="102"/>
      <c r="G108" s="102"/>
      <c r="H108" s="102"/>
      <c r="I108" s="102"/>
      <c r="J108" s="102"/>
      <c r="K108" s="102"/>
      <c r="L108" s="102"/>
      <c r="M108" s="102"/>
      <c r="N108" s="131"/>
      <c r="O108" s="102"/>
      <c r="P108" s="102"/>
      <c r="Q108" s="102"/>
      <c r="R108" s="102"/>
      <c r="S108" s="102"/>
      <c r="T108" s="102"/>
      <c r="U108" s="102"/>
      <c r="V108" s="102"/>
      <c r="W108" s="102"/>
      <c r="X108" s="102"/>
      <c r="Y108" s="102"/>
      <c r="Z108" s="84"/>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row>
    <row r="109" spans="1:46" ht="15" hidden="1" customHeight="1" x14ac:dyDescent="0.2">
      <c r="A109" s="151"/>
      <c r="B109" s="109"/>
      <c r="C109" s="102"/>
      <c r="D109" s="161"/>
      <c r="E109" s="102"/>
      <c r="F109" s="102"/>
      <c r="G109" s="102"/>
      <c r="H109" s="102"/>
      <c r="I109" s="102"/>
      <c r="J109" s="102"/>
      <c r="K109" s="102"/>
      <c r="L109" s="102"/>
      <c r="M109" s="102"/>
      <c r="N109" s="131"/>
      <c r="O109" s="102"/>
      <c r="P109" s="102"/>
      <c r="Q109" s="102"/>
      <c r="R109" s="102"/>
      <c r="S109" s="102"/>
      <c r="T109" s="102"/>
      <c r="U109" s="102"/>
      <c r="V109" s="102"/>
      <c r="W109" s="102"/>
      <c r="X109" s="102"/>
      <c r="Y109" s="102"/>
      <c r="Z109" s="84"/>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row>
    <row r="110" spans="1:46" ht="15" hidden="1" customHeight="1" x14ac:dyDescent="0.2">
      <c r="A110" s="151"/>
      <c r="B110" s="109"/>
      <c r="C110" s="102"/>
      <c r="D110" s="161"/>
      <c r="E110" s="102"/>
      <c r="F110" s="102"/>
      <c r="G110" s="102"/>
      <c r="H110" s="102"/>
      <c r="I110" s="102"/>
      <c r="J110" s="102"/>
      <c r="K110" s="102"/>
      <c r="L110" s="102"/>
      <c r="M110" s="102"/>
      <c r="N110" s="131"/>
      <c r="O110" s="102"/>
      <c r="P110" s="102"/>
      <c r="Q110" s="102"/>
      <c r="R110" s="102"/>
      <c r="S110" s="102"/>
      <c r="T110" s="102"/>
      <c r="U110" s="102"/>
      <c r="V110" s="102"/>
      <c r="W110" s="102"/>
      <c r="X110" s="102"/>
      <c r="Y110" s="102"/>
      <c r="Z110" s="84"/>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row>
    <row r="111" spans="1:46" ht="15" hidden="1" customHeight="1" x14ac:dyDescent="0.2">
      <c r="A111" s="151"/>
      <c r="B111" s="109"/>
      <c r="C111" s="102"/>
      <c r="D111" s="161"/>
      <c r="E111" s="102"/>
      <c r="F111" s="102"/>
      <c r="G111" s="102"/>
      <c r="H111" s="102"/>
      <c r="I111" s="102"/>
      <c r="J111" s="102"/>
      <c r="K111" s="102"/>
      <c r="L111" s="102"/>
      <c r="M111" s="102"/>
      <c r="N111" s="131"/>
      <c r="O111" s="102"/>
      <c r="P111" s="102"/>
      <c r="Q111" s="102"/>
      <c r="R111" s="102"/>
      <c r="S111" s="102"/>
      <c r="T111" s="102"/>
      <c r="U111" s="102"/>
      <c r="V111" s="102"/>
      <c r="W111" s="102"/>
      <c r="X111" s="102"/>
      <c r="Y111" s="102"/>
      <c r="Z111" s="84"/>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row>
    <row r="112" spans="1:46" ht="15" hidden="1" customHeight="1" x14ac:dyDescent="0.2">
      <c r="A112" s="151"/>
      <c r="B112" s="109"/>
      <c r="C112" s="102"/>
      <c r="D112" s="161"/>
      <c r="E112" s="102"/>
      <c r="F112" s="102"/>
      <c r="G112" s="102"/>
      <c r="H112" s="102"/>
      <c r="I112" s="102"/>
      <c r="J112" s="102"/>
      <c r="K112" s="102"/>
      <c r="L112" s="102"/>
      <c r="M112" s="102"/>
      <c r="N112" s="131"/>
      <c r="O112" s="102"/>
      <c r="P112" s="102"/>
      <c r="Q112" s="102"/>
      <c r="R112" s="102"/>
      <c r="S112" s="102"/>
      <c r="T112" s="102"/>
      <c r="U112" s="102"/>
      <c r="V112" s="102"/>
      <c r="W112" s="102"/>
      <c r="X112" s="102"/>
      <c r="Y112" s="102"/>
      <c r="Z112" s="84"/>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row>
    <row r="113" spans="1:46" ht="15" hidden="1" customHeight="1" x14ac:dyDescent="0.2">
      <c r="A113" s="149"/>
      <c r="B113" s="109"/>
      <c r="C113" s="102"/>
      <c r="D113" s="161"/>
      <c r="E113" s="102"/>
      <c r="F113" s="102"/>
      <c r="G113" s="102"/>
      <c r="H113" s="102"/>
      <c r="I113" s="102"/>
      <c r="J113" s="102"/>
      <c r="K113" s="102"/>
      <c r="L113" s="102"/>
      <c r="M113" s="102"/>
      <c r="N113" s="131"/>
      <c r="O113" s="102"/>
      <c r="P113" s="102"/>
      <c r="Q113" s="102"/>
      <c r="R113" s="102"/>
      <c r="S113" s="102"/>
      <c r="T113" s="102"/>
      <c r="U113" s="102"/>
      <c r="V113" s="102"/>
      <c r="W113" s="102"/>
      <c r="X113" s="102"/>
      <c r="Y113" s="102"/>
      <c r="Z113" s="84"/>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row>
    <row r="114" spans="1:46" ht="15" hidden="1" customHeight="1" x14ac:dyDescent="0.2">
      <c r="A114" s="149"/>
      <c r="B114" s="109"/>
      <c r="C114" s="102"/>
      <c r="D114" s="161"/>
      <c r="E114" s="102"/>
      <c r="F114" s="102"/>
      <c r="G114" s="102"/>
      <c r="H114" s="102"/>
      <c r="I114" s="102"/>
      <c r="J114" s="102"/>
      <c r="K114" s="102"/>
      <c r="L114" s="102"/>
      <c r="M114" s="102"/>
      <c r="N114" s="131"/>
      <c r="O114" s="102"/>
      <c r="P114" s="102"/>
      <c r="Q114" s="102"/>
      <c r="R114" s="102"/>
      <c r="S114" s="102"/>
      <c r="T114" s="102"/>
      <c r="U114" s="102"/>
      <c r="V114" s="102"/>
      <c r="W114" s="102"/>
      <c r="X114" s="102"/>
      <c r="Y114" s="102"/>
      <c r="Z114" s="84"/>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row>
    <row r="115" spans="1:46" ht="15" hidden="1" customHeight="1" x14ac:dyDescent="0.2">
      <c r="A115" s="149"/>
      <c r="B115" s="109"/>
      <c r="C115" s="102"/>
      <c r="D115" s="161"/>
      <c r="E115" s="102"/>
      <c r="F115" s="102"/>
      <c r="G115" s="102"/>
      <c r="H115" s="102"/>
      <c r="I115" s="102"/>
      <c r="J115" s="102"/>
      <c r="K115" s="102"/>
      <c r="L115" s="102"/>
      <c r="M115" s="102"/>
      <c r="N115" s="131"/>
      <c r="O115" s="102"/>
      <c r="P115" s="102"/>
      <c r="Q115" s="102"/>
      <c r="R115" s="102"/>
      <c r="S115" s="102"/>
      <c r="T115" s="102"/>
      <c r="U115" s="102"/>
      <c r="V115" s="102"/>
      <c r="W115" s="102"/>
      <c r="X115" s="102"/>
      <c r="Y115" s="102"/>
      <c r="Z115" s="84"/>
      <c r="AA115" s="132"/>
      <c r="AB115" s="132"/>
      <c r="AC115" s="132"/>
      <c r="AD115" s="132"/>
      <c r="AE115" s="132"/>
      <c r="AF115" s="132"/>
      <c r="AG115" s="132"/>
      <c r="AH115" s="132"/>
      <c r="AI115" s="132"/>
      <c r="AJ115" s="132"/>
      <c r="AK115" s="132"/>
      <c r="AL115" s="132"/>
      <c r="AM115" s="132"/>
      <c r="AN115" s="132"/>
      <c r="AO115" s="132"/>
      <c r="AP115" s="132"/>
      <c r="AQ115" s="132"/>
      <c r="AR115" s="132"/>
      <c r="AS115" s="132"/>
      <c r="AT115" s="132"/>
    </row>
    <row r="116" spans="1:46" ht="15" hidden="1" customHeight="1" x14ac:dyDescent="0.2">
      <c r="A116" s="149"/>
      <c r="B116" s="109"/>
      <c r="C116" s="102"/>
      <c r="D116" s="161"/>
      <c r="E116" s="102"/>
      <c r="F116" s="102"/>
      <c r="G116" s="102"/>
      <c r="H116" s="102"/>
      <c r="I116" s="102"/>
      <c r="J116" s="102"/>
      <c r="K116" s="102"/>
      <c r="L116" s="102"/>
      <c r="M116" s="102"/>
      <c r="N116" s="131"/>
      <c r="O116" s="102"/>
      <c r="P116" s="102"/>
      <c r="Q116" s="102"/>
      <c r="R116" s="102"/>
      <c r="S116" s="102"/>
      <c r="T116" s="102"/>
      <c r="U116" s="102"/>
      <c r="V116" s="102"/>
      <c r="W116" s="102"/>
      <c r="X116" s="102"/>
      <c r="Y116" s="102"/>
      <c r="Z116" s="84"/>
      <c r="AA116" s="132"/>
      <c r="AB116" s="132"/>
      <c r="AC116" s="132"/>
      <c r="AD116" s="132"/>
      <c r="AE116" s="132"/>
      <c r="AF116" s="132"/>
      <c r="AG116" s="132"/>
      <c r="AH116" s="132"/>
      <c r="AI116" s="132"/>
      <c r="AJ116" s="132"/>
      <c r="AK116" s="132"/>
      <c r="AL116" s="132"/>
      <c r="AM116" s="132"/>
      <c r="AN116" s="132"/>
      <c r="AO116" s="132"/>
      <c r="AP116" s="132"/>
      <c r="AQ116" s="132"/>
      <c r="AR116" s="132"/>
      <c r="AS116" s="132"/>
      <c r="AT116" s="132"/>
    </row>
    <row r="117" spans="1:46" ht="15" hidden="1" customHeight="1" x14ac:dyDescent="0.2">
      <c r="A117" s="149"/>
      <c r="B117" s="109"/>
      <c r="C117" s="102"/>
      <c r="D117" s="161"/>
      <c r="E117" s="102"/>
      <c r="F117" s="102"/>
      <c r="G117" s="102"/>
      <c r="H117" s="102"/>
      <c r="I117" s="102"/>
      <c r="J117" s="102"/>
      <c r="K117" s="102"/>
      <c r="L117" s="102"/>
      <c r="M117" s="102"/>
      <c r="N117" s="131"/>
      <c r="O117" s="102"/>
      <c r="P117" s="102"/>
      <c r="Q117" s="102"/>
      <c r="R117" s="102"/>
      <c r="S117" s="102"/>
      <c r="T117" s="102"/>
      <c r="U117" s="102"/>
      <c r="V117" s="102"/>
      <c r="W117" s="102"/>
      <c r="X117" s="102"/>
      <c r="Y117" s="102"/>
      <c r="Z117" s="84"/>
      <c r="AA117" s="132"/>
      <c r="AB117" s="132"/>
      <c r="AC117" s="132"/>
      <c r="AD117" s="132"/>
      <c r="AE117" s="132"/>
      <c r="AF117" s="132"/>
      <c r="AG117" s="132"/>
      <c r="AH117" s="132"/>
      <c r="AI117" s="132"/>
      <c r="AJ117" s="132"/>
      <c r="AK117" s="132"/>
      <c r="AL117" s="132"/>
      <c r="AM117" s="132"/>
      <c r="AN117" s="132"/>
      <c r="AO117" s="132"/>
      <c r="AP117" s="132"/>
      <c r="AQ117" s="132"/>
      <c r="AR117" s="132"/>
      <c r="AS117" s="132"/>
      <c r="AT117" s="132"/>
    </row>
    <row r="118" spans="1:46" ht="15" hidden="1" customHeight="1" x14ac:dyDescent="0.2">
      <c r="A118" s="149"/>
      <c r="B118" s="109"/>
      <c r="C118" s="102"/>
      <c r="D118" s="161"/>
      <c r="E118" s="102"/>
      <c r="F118" s="102"/>
      <c r="G118" s="102"/>
      <c r="H118" s="102"/>
      <c r="I118" s="102"/>
      <c r="J118" s="102"/>
      <c r="K118" s="102"/>
      <c r="L118" s="102"/>
      <c r="M118" s="102"/>
      <c r="N118" s="131"/>
      <c r="O118" s="102"/>
      <c r="P118" s="102"/>
      <c r="Q118" s="102"/>
      <c r="R118" s="102"/>
      <c r="S118" s="102"/>
      <c r="T118" s="102"/>
      <c r="U118" s="102"/>
      <c r="V118" s="102"/>
      <c r="W118" s="102"/>
      <c r="X118" s="102"/>
      <c r="Y118" s="102"/>
      <c r="Z118" s="84"/>
      <c r="AA118" s="132"/>
      <c r="AB118" s="132"/>
      <c r="AC118" s="132"/>
      <c r="AD118" s="132"/>
      <c r="AE118" s="132"/>
      <c r="AF118" s="132"/>
      <c r="AG118" s="132"/>
      <c r="AH118" s="132"/>
      <c r="AI118" s="132"/>
      <c r="AJ118" s="132"/>
      <c r="AK118" s="132"/>
      <c r="AL118" s="132"/>
      <c r="AM118" s="132"/>
      <c r="AN118" s="132"/>
      <c r="AO118" s="132"/>
      <c r="AP118" s="132"/>
      <c r="AQ118" s="132"/>
      <c r="AR118" s="132"/>
      <c r="AS118" s="132"/>
      <c r="AT118" s="132"/>
    </row>
    <row r="119" spans="1:46" ht="15" hidden="1" customHeight="1" x14ac:dyDescent="0.2">
      <c r="A119" s="149"/>
      <c r="B119" s="109"/>
      <c r="C119" s="102"/>
      <c r="D119" s="161"/>
      <c r="E119" s="102"/>
      <c r="F119" s="102"/>
      <c r="G119" s="102"/>
      <c r="H119" s="102"/>
      <c r="I119" s="102"/>
      <c r="J119" s="102"/>
      <c r="K119" s="102"/>
      <c r="L119" s="102"/>
      <c r="M119" s="102"/>
      <c r="N119" s="131"/>
      <c r="O119" s="102"/>
      <c r="P119" s="102"/>
      <c r="Q119" s="102"/>
      <c r="R119" s="102"/>
      <c r="S119" s="102"/>
      <c r="T119" s="102"/>
      <c r="U119" s="102"/>
      <c r="V119" s="102"/>
      <c r="W119" s="102"/>
      <c r="X119" s="102"/>
      <c r="Y119" s="102"/>
      <c r="Z119" s="84"/>
      <c r="AA119" s="132"/>
      <c r="AB119" s="132"/>
      <c r="AC119" s="132"/>
      <c r="AD119" s="132"/>
      <c r="AE119" s="132"/>
      <c r="AF119" s="132"/>
      <c r="AG119" s="132"/>
      <c r="AH119" s="132"/>
      <c r="AI119" s="132"/>
      <c r="AJ119" s="132"/>
      <c r="AK119" s="132"/>
      <c r="AL119" s="132"/>
      <c r="AM119" s="132"/>
      <c r="AN119" s="132"/>
      <c r="AO119" s="132"/>
      <c r="AP119" s="132"/>
      <c r="AQ119" s="132"/>
      <c r="AR119" s="132"/>
      <c r="AS119" s="132"/>
      <c r="AT119" s="132"/>
    </row>
    <row r="120" spans="1:46" ht="15" hidden="1" customHeight="1" x14ac:dyDescent="0.2">
      <c r="A120" s="149"/>
      <c r="B120" s="109"/>
      <c r="C120" s="102"/>
      <c r="D120" s="161"/>
      <c r="E120" s="102"/>
      <c r="F120" s="102"/>
      <c r="G120" s="102"/>
      <c r="H120" s="102"/>
      <c r="I120" s="102"/>
      <c r="J120" s="102"/>
      <c r="K120" s="102"/>
      <c r="L120" s="102"/>
      <c r="M120" s="102"/>
      <c r="N120" s="131"/>
      <c r="O120" s="102"/>
      <c r="P120" s="102"/>
      <c r="Q120" s="102"/>
      <c r="R120" s="102"/>
      <c r="S120" s="102"/>
      <c r="T120" s="102"/>
      <c r="U120" s="102"/>
      <c r="V120" s="102"/>
      <c r="W120" s="102"/>
      <c r="X120" s="102"/>
      <c r="Y120" s="102"/>
      <c r="Z120" s="84"/>
      <c r="AA120" s="132"/>
      <c r="AB120" s="132"/>
      <c r="AC120" s="132"/>
      <c r="AD120" s="132"/>
      <c r="AE120" s="132"/>
      <c r="AF120" s="132"/>
      <c r="AG120" s="132"/>
      <c r="AH120" s="132"/>
      <c r="AI120" s="132"/>
      <c r="AJ120" s="132"/>
      <c r="AK120" s="132"/>
      <c r="AL120" s="132"/>
      <c r="AM120" s="132"/>
      <c r="AN120" s="132"/>
      <c r="AO120" s="132"/>
      <c r="AP120" s="132"/>
      <c r="AQ120" s="132"/>
      <c r="AR120" s="132"/>
      <c r="AS120" s="132"/>
      <c r="AT120" s="132"/>
    </row>
    <row r="121" spans="1:46" ht="15" hidden="1" customHeight="1" x14ac:dyDescent="0.2">
      <c r="A121" s="149"/>
      <c r="B121" s="109"/>
      <c r="C121" s="102"/>
      <c r="D121" s="161"/>
      <c r="E121" s="102"/>
      <c r="F121" s="102"/>
      <c r="G121" s="102"/>
      <c r="H121" s="102"/>
      <c r="I121" s="102"/>
      <c r="J121" s="102"/>
      <c r="K121" s="102"/>
      <c r="L121" s="102"/>
      <c r="M121" s="102"/>
      <c r="N121" s="131"/>
      <c r="O121" s="102"/>
      <c r="P121" s="102"/>
      <c r="Q121" s="102"/>
      <c r="R121" s="102"/>
      <c r="S121" s="102"/>
      <c r="T121" s="102"/>
      <c r="U121" s="102"/>
      <c r="V121" s="102"/>
      <c r="W121" s="102"/>
      <c r="X121" s="102"/>
      <c r="Y121" s="102"/>
      <c r="Z121" s="84"/>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row>
    <row r="122" spans="1:46" ht="15" hidden="1" customHeight="1" x14ac:dyDescent="0.2">
      <c r="A122" s="149"/>
      <c r="B122" s="109"/>
      <c r="C122" s="102"/>
      <c r="D122" s="161"/>
      <c r="E122" s="102"/>
      <c r="F122" s="102"/>
      <c r="G122" s="102"/>
      <c r="H122" s="102"/>
      <c r="I122" s="102"/>
      <c r="J122" s="102"/>
      <c r="K122" s="102"/>
      <c r="L122" s="102"/>
      <c r="M122" s="102"/>
      <c r="N122" s="131"/>
      <c r="O122" s="102"/>
      <c r="P122" s="102"/>
      <c r="Q122" s="102"/>
      <c r="R122" s="102"/>
      <c r="S122" s="102"/>
      <c r="T122" s="102"/>
      <c r="U122" s="102"/>
      <c r="V122" s="102"/>
      <c r="W122" s="102"/>
      <c r="X122" s="102"/>
      <c r="Y122" s="102"/>
      <c r="Z122" s="84"/>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row>
    <row r="123" spans="1:46" ht="15" hidden="1" customHeight="1" x14ac:dyDescent="0.2">
      <c r="A123" s="149"/>
      <c r="B123" s="109"/>
      <c r="C123" s="102"/>
      <c r="D123" s="161"/>
      <c r="E123" s="102"/>
      <c r="F123" s="102"/>
      <c r="G123" s="102"/>
      <c r="H123" s="102"/>
      <c r="I123" s="102"/>
      <c r="J123" s="102"/>
      <c r="K123" s="102"/>
      <c r="L123" s="102"/>
      <c r="M123" s="102"/>
      <c r="N123" s="131"/>
      <c r="O123" s="102"/>
      <c r="P123" s="102"/>
      <c r="Q123" s="102"/>
      <c r="R123" s="102"/>
      <c r="S123" s="102"/>
      <c r="T123" s="102"/>
      <c r="U123" s="102"/>
      <c r="V123" s="102"/>
      <c r="W123" s="102"/>
      <c r="X123" s="102"/>
      <c r="Y123" s="102"/>
      <c r="Z123" s="84"/>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row>
    <row r="124" spans="1:46" ht="15" hidden="1" customHeight="1" x14ac:dyDescent="0.2">
      <c r="A124" s="149"/>
      <c r="B124" s="109"/>
      <c r="C124" s="102"/>
      <c r="D124" s="161"/>
      <c r="E124" s="102"/>
      <c r="F124" s="102"/>
      <c r="G124" s="102"/>
      <c r="H124" s="102"/>
      <c r="I124" s="102"/>
      <c r="J124" s="102"/>
      <c r="K124" s="102"/>
      <c r="L124" s="102"/>
      <c r="M124" s="102"/>
      <c r="N124" s="131"/>
      <c r="O124" s="102"/>
      <c r="P124" s="102"/>
      <c r="Q124" s="102"/>
      <c r="R124" s="102"/>
      <c r="S124" s="102"/>
      <c r="T124" s="102"/>
      <c r="U124" s="102"/>
      <c r="V124" s="102"/>
      <c r="W124" s="102"/>
      <c r="X124" s="102"/>
      <c r="Y124" s="102"/>
      <c r="Z124" s="84"/>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row>
    <row r="125" spans="1:46" ht="15" hidden="1" customHeight="1" x14ac:dyDescent="0.2">
      <c r="A125" s="149"/>
      <c r="B125" s="109"/>
      <c r="C125" s="102"/>
      <c r="D125" s="161"/>
      <c r="E125" s="102"/>
      <c r="F125" s="102"/>
      <c r="G125" s="102"/>
      <c r="H125" s="102"/>
      <c r="I125" s="102"/>
      <c r="J125" s="102"/>
      <c r="K125" s="102"/>
      <c r="L125" s="102"/>
      <c r="M125" s="102"/>
      <c r="N125" s="131"/>
      <c r="O125" s="102"/>
      <c r="P125" s="102"/>
      <c r="Q125" s="102"/>
      <c r="R125" s="102"/>
      <c r="S125" s="102"/>
      <c r="T125" s="102"/>
      <c r="U125" s="102"/>
      <c r="V125" s="102"/>
      <c r="W125" s="102"/>
      <c r="X125" s="102"/>
      <c r="Y125" s="102"/>
      <c r="Z125" s="84"/>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row>
    <row r="126" spans="1:46" ht="15" hidden="1" customHeight="1" x14ac:dyDescent="0.2">
      <c r="A126" s="149"/>
      <c r="B126" s="109"/>
      <c r="C126" s="102"/>
      <c r="D126" s="161"/>
      <c r="E126" s="102"/>
      <c r="F126" s="102"/>
      <c r="G126" s="102"/>
      <c r="H126" s="102"/>
      <c r="I126" s="102"/>
      <c r="J126" s="102"/>
      <c r="K126" s="102"/>
      <c r="L126" s="102"/>
      <c r="M126" s="102"/>
      <c r="N126" s="131"/>
      <c r="O126" s="102"/>
      <c r="P126" s="102"/>
      <c r="Q126" s="102"/>
      <c r="R126" s="102"/>
      <c r="S126" s="102"/>
      <c r="T126" s="102"/>
      <c r="U126" s="102"/>
      <c r="V126" s="102"/>
      <c r="W126" s="102"/>
      <c r="X126" s="102"/>
      <c r="Y126" s="102"/>
      <c r="Z126" s="84"/>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row>
    <row r="127" spans="1:46" ht="15" hidden="1" customHeight="1" x14ac:dyDescent="0.2">
      <c r="A127" s="149"/>
      <c r="B127" s="109"/>
      <c r="C127" s="102"/>
      <c r="D127" s="161"/>
      <c r="E127" s="102"/>
      <c r="F127" s="102"/>
      <c r="G127" s="102"/>
      <c r="H127" s="102"/>
      <c r="I127" s="102"/>
      <c r="J127" s="102"/>
      <c r="K127" s="102"/>
      <c r="L127" s="102"/>
      <c r="M127" s="102"/>
      <c r="N127" s="131"/>
      <c r="O127" s="102"/>
      <c r="P127" s="102"/>
      <c r="Q127" s="102"/>
      <c r="R127" s="102"/>
      <c r="S127" s="102"/>
      <c r="T127" s="102"/>
      <c r="U127" s="102"/>
      <c r="V127" s="102"/>
      <c r="W127" s="102"/>
      <c r="X127" s="102"/>
      <c r="Y127" s="102"/>
      <c r="Z127" s="84"/>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row>
    <row r="128" spans="1:46" ht="15" hidden="1" customHeight="1" x14ac:dyDescent="0.2">
      <c r="A128" s="149"/>
      <c r="B128" s="109"/>
      <c r="C128" s="102"/>
      <c r="D128" s="161"/>
      <c r="E128" s="102"/>
      <c r="F128" s="102"/>
      <c r="G128" s="102"/>
      <c r="H128" s="102"/>
      <c r="I128" s="102"/>
      <c r="J128" s="102"/>
      <c r="K128" s="102"/>
      <c r="L128" s="102"/>
      <c r="M128" s="102"/>
      <c r="N128" s="131"/>
      <c r="O128" s="102"/>
      <c r="P128" s="102"/>
      <c r="Q128" s="102"/>
      <c r="R128" s="102"/>
      <c r="S128" s="102"/>
      <c r="T128" s="102"/>
      <c r="U128" s="102"/>
      <c r="V128" s="102"/>
      <c r="W128" s="102"/>
      <c r="X128" s="102"/>
      <c r="Y128" s="102"/>
      <c r="Z128" s="84"/>
      <c r="AA128" s="132"/>
      <c r="AB128" s="132"/>
      <c r="AC128" s="132"/>
      <c r="AD128" s="132"/>
      <c r="AE128" s="132"/>
      <c r="AF128" s="132"/>
      <c r="AG128" s="132"/>
      <c r="AH128" s="132"/>
      <c r="AI128" s="132"/>
      <c r="AJ128" s="132"/>
      <c r="AK128" s="132"/>
      <c r="AL128" s="132"/>
      <c r="AM128" s="132"/>
      <c r="AN128" s="132"/>
      <c r="AO128" s="132"/>
      <c r="AP128" s="132"/>
      <c r="AQ128" s="132"/>
      <c r="AR128" s="132"/>
      <c r="AS128" s="132"/>
      <c r="AT128" s="132"/>
    </row>
    <row r="129" spans="1:46" ht="15" hidden="1" customHeight="1" x14ac:dyDescent="0.2">
      <c r="A129" s="149"/>
      <c r="B129" s="109"/>
      <c r="C129" s="102"/>
      <c r="D129" s="161"/>
      <c r="E129" s="102"/>
      <c r="F129" s="102"/>
      <c r="G129" s="102"/>
      <c r="H129" s="102"/>
      <c r="I129" s="102"/>
      <c r="J129" s="102"/>
      <c r="K129" s="102"/>
      <c r="L129" s="102"/>
      <c r="M129" s="102"/>
      <c r="N129" s="131"/>
      <c r="O129" s="102"/>
      <c r="P129" s="102"/>
      <c r="Q129" s="102"/>
      <c r="R129" s="102"/>
      <c r="S129" s="102"/>
      <c r="T129" s="102"/>
      <c r="U129" s="102"/>
      <c r="V129" s="102"/>
      <c r="W129" s="102"/>
      <c r="X129" s="102"/>
      <c r="Y129" s="102"/>
      <c r="Z129" s="84"/>
      <c r="AA129" s="132"/>
      <c r="AB129" s="132"/>
      <c r="AC129" s="132"/>
      <c r="AD129" s="132"/>
      <c r="AE129" s="132"/>
      <c r="AF129" s="132"/>
      <c r="AG129" s="132"/>
      <c r="AH129" s="132"/>
      <c r="AI129" s="132"/>
      <c r="AJ129" s="132"/>
      <c r="AK129" s="132"/>
      <c r="AL129" s="132"/>
      <c r="AM129" s="132"/>
      <c r="AN129" s="132"/>
      <c r="AO129" s="132"/>
      <c r="AP129" s="132"/>
      <c r="AQ129" s="132"/>
      <c r="AR129" s="132"/>
      <c r="AS129" s="132"/>
      <c r="AT129" s="132"/>
    </row>
    <row r="130" spans="1:46" ht="15" hidden="1" customHeight="1" x14ac:dyDescent="0.2">
      <c r="A130" s="149"/>
      <c r="B130" s="109"/>
      <c r="C130" s="102"/>
      <c r="D130" s="161"/>
      <c r="E130" s="102"/>
      <c r="F130" s="102"/>
      <c r="G130" s="102"/>
      <c r="H130" s="102"/>
      <c r="I130" s="102"/>
      <c r="J130" s="102"/>
      <c r="K130" s="102"/>
      <c r="L130" s="102"/>
      <c r="M130" s="102"/>
      <c r="N130" s="131"/>
      <c r="O130" s="102"/>
      <c r="P130" s="102"/>
      <c r="Q130" s="102"/>
      <c r="R130" s="102"/>
      <c r="S130" s="102"/>
      <c r="T130" s="102"/>
      <c r="U130" s="102"/>
      <c r="V130" s="102"/>
      <c r="W130" s="102"/>
      <c r="X130" s="102"/>
      <c r="Y130" s="102"/>
      <c r="Z130" s="84"/>
      <c r="AA130" s="132"/>
      <c r="AB130" s="132"/>
      <c r="AC130" s="132"/>
      <c r="AD130" s="132"/>
      <c r="AE130" s="132"/>
      <c r="AF130" s="132"/>
      <c r="AG130" s="132"/>
      <c r="AH130" s="132"/>
      <c r="AI130" s="132"/>
      <c r="AJ130" s="132"/>
      <c r="AK130" s="132"/>
      <c r="AL130" s="132"/>
      <c r="AM130" s="132"/>
      <c r="AN130" s="132"/>
      <c r="AO130" s="132"/>
      <c r="AP130" s="132"/>
      <c r="AQ130" s="132"/>
      <c r="AR130" s="132"/>
      <c r="AS130" s="132"/>
      <c r="AT130" s="132"/>
    </row>
    <row r="131" spans="1:46" ht="15" hidden="1" customHeight="1" x14ac:dyDescent="0.2">
      <c r="A131" s="149"/>
      <c r="B131" s="109"/>
      <c r="C131" s="102"/>
      <c r="D131" s="161"/>
      <c r="E131" s="102"/>
      <c r="F131" s="102"/>
      <c r="G131" s="102"/>
      <c r="H131" s="102"/>
      <c r="I131" s="102"/>
      <c r="J131" s="102"/>
      <c r="K131" s="102"/>
      <c r="L131" s="102"/>
      <c r="M131" s="102"/>
      <c r="N131" s="131"/>
      <c r="O131" s="102"/>
      <c r="P131" s="102"/>
      <c r="Q131" s="102"/>
      <c r="R131" s="102"/>
      <c r="S131" s="102"/>
      <c r="T131" s="102"/>
      <c r="U131" s="102"/>
      <c r="V131" s="102"/>
      <c r="W131" s="102"/>
      <c r="X131" s="102"/>
      <c r="Y131" s="102"/>
      <c r="Z131" s="84"/>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row>
    <row r="132" spans="1:46" ht="15" hidden="1" customHeight="1" x14ac:dyDescent="0.2">
      <c r="A132" s="149"/>
      <c r="B132" s="109"/>
      <c r="C132" s="102"/>
      <c r="D132" s="161"/>
      <c r="E132" s="102"/>
      <c r="F132" s="102"/>
      <c r="G132" s="102"/>
      <c r="H132" s="102"/>
      <c r="I132" s="102"/>
      <c r="J132" s="102"/>
      <c r="K132" s="102"/>
      <c r="L132" s="102"/>
      <c r="M132" s="102"/>
      <c r="N132" s="131"/>
      <c r="O132" s="102"/>
      <c r="P132" s="102"/>
      <c r="Q132" s="102"/>
      <c r="R132" s="102"/>
      <c r="S132" s="102"/>
      <c r="T132" s="102"/>
      <c r="U132" s="102"/>
      <c r="V132" s="102"/>
      <c r="W132" s="102"/>
      <c r="X132" s="102"/>
      <c r="Y132" s="102"/>
      <c r="Z132" s="84"/>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row>
    <row r="133" spans="1:46" ht="15" hidden="1" customHeight="1" x14ac:dyDescent="0.2">
      <c r="A133" s="152"/>
      <c r="B133" s="109"/>
      <c r="C133" s="102"/>
      <c r="D133" s="161"/>
      <c r="E133" s="102"/>
      <c r="F133" s="102"/>
      <c r="G133" s="102"/>
      <c r="H133" s="102"/>
      <c r="I133" s="102"/>
      <c r="J133" s="102"/>
      <c r="K133" s="134"/>
      <c r="L133" s="102"/>
      <c r="M133" s="102"/>
      <c r="N133" s="131"/>
      <c r="O133" s="102"/>
      <c r="P133" s="102"/>
      <c r="Q133" s="102"/>
      <c r="R133" s="102"/>
      <c r="S133" s="102"/>
      <c r="T133" s="102"/>
      <c r="U133" s="102"/>
      <c r="V133" s="102"/>
      <c r="W133" s="102"/>
      <c r="X133" s="102"/>
      <c r="Y133" s="102"/>
      <c r="Z133" s="84"/>
      <c r="AA133" s="132"/>
      <c r="AB133" s="132"/>
      <c r="AC133" s="132"/>
      <c r="AD133" s="132"/>
      <c r="AE133" s="132"/>
      <c r="AF133" s="132"/>
      <c r="AG133" s="132"/>
      <c r="AH133" s="132"/>
      <c r="AI133" s="132"/>
      <c r="AJ133" s="132"/>
      <c r="AK133" s="132"/>
      <c r="AL133" s="132"/>
      <c r="AM133" s="132"/>
      <c r="AN133" s="132"/>
      <c r="AO133" s="132"/>
      <c r="AP133" s="132"/>
      <c r="AQ133" s="132"/>
      <c r="AR133" s="132"/>
      <c r="AS133" s="132"/>
      <c r="AT133" s="132"/>
    </row>
    <row r="134" spans="1:46" ht="15" hidden="1" customHeight="1" x14ac:dyDescent="0.2">
      <c r="A134" s="152"/>
      <c r="B134" s="109"/>
      <c r="C134" s="102"/>
      <c r="D134" s="161"/>
      <c r="E134" s="102"/>
      <c r="F134" s="102"/>
      <c r="G134" s="102"/>
      <c r="H134" s="102"/>
      <c r="I134" s="102"/>
      <c r="J134" s="102"/>
      <c r="K134" s="134"/>
      <c r="L134" s="102"/>
      <c r="M134" s="102"/>
      <c r="N134" s="131"/>
      <c r="O134" s="102"/>
      <c r="P134" s="102"/>
      <c r="Q134" s="102"/>
      <c r="R134" s="102"/>
      <c r="S134" s="102"/>
      <c r="T134" s="102"/>
      <c r="U134" s="102"/>
      <c r="V134" s="102"/>
      <c r="W134" s="102"/>
      <c r="X134" s="102"/>
      <c r="Y134" s="102"/>
      <c r="Z134" s="90"/>
      <c r="AA134" s="133"/>
      <c r="AB134" s="133"/>
      <c r="AC134" s="133"/>
      <c r="AD134" s="133"/>
      <c r="AE134" s="133"/>
      <c r="AF134" s="133"/>
      <c r="AG134" s="133"/>
      <c r="AH134" s="133"/>
      <c r="AI134" s="133"/>
      <c r="AJ134" s="133"/>
      <c r="AK134" s="133"/>
      <c r="AL134" s="133"/>
      <c r="AM134" s="133"/>
      <c r="AN134" s="133"/>
      <c r="AO134" s="133"/>
      <c r="AP134" s="133"/>
      <c r="AQ134" s="133"/>
      <c r="AR134" s="133"/>
      <c r="AS134" s="133"/>
      <c r="AT134" s="133"/>
    </row>
    <row r="135" spans="1:46" ht="15" hidden="1" customHeight="1" x14ac:dyDescent="0.2">
      <c r="A135" s="152"/>
      <c r="B135" s="109"/>
      <c r="C135" s="102"/>
      <c r="D135" s="161"/>
      <c r="E135" s="102"/>
      <c r="F135" s="102"/>
      <c r="G135" s="102"/>
      <c r="H135" s="102"/>
      <c r="I135" s="102"/>
      <c r="J135" s="102"/>
      <c r="K135" s="134"/>
      <c r="L135" s="102"/>
      <c r="M135" s="102"/>
      <c r="N135" s="131"/>
      <c r="O135" s="102"/>
      <c r="P135" s="102"/>
      <c r="Q135" s="102"/>
      <c r="R135" s="102"/>
      <c r="S135" s="102"/>
      <c r="T135" s="102"/>
      <c r="U135" s="102"/>
      <c r="V135" s="102"/>
      <c r="W135" s="102"/>
      <c r="X135" s="102"/>
      <c r="Y135" s="102"/>
      <c r="Z135" s="90"/>
      <c r="AA135" s="133"/>
      <c r="AB135" s="133"/>
      <c r="AC135" s="133"/>
      <c r="AD135" s="133"/>
      <c r="AE135" s="133"/>
      <c r="AF135" s="133"/>
      <c r="AG135" s="133"/>
      <c r="AH135" s="133"/>
      <c r="AI135" s="133"/>
      <c r="AJ135" s="133"/>
      <c r="AK135" s="133"/>
      <c r="AL135" s="133"/>
      <c r="AM135" s="133"/>
      <c r="AN135" s="133"/>
      <c r="AO135" s="133"/>
      <c r="AP135" s="133"/>
      <c r="AQ135" s="133"/>
      <c r="AR135" s="133"/>
      <c r="AS135" s="133"/>
      <c r="AT135" s="133"/>
    </row>
    <row r="136" spans="1:46" ht="15" hidden="1" customHeight="1" x14ac:dyDescent="0.2">
      <c r="A136" s="152"/>
      <c r="B136" s="109"/>
      <c r="C136" s="102"/>
      <c r="D136" s="161"/>
      <c r="E136" s="102"/>
      <c r="F136" s="102"/>
      <c r="G136" s="102"/>
      <c r="H136" s="102"/>
      <c r="I136" s="102"/>
      <c r="J136" s="102"/>
      <c r="K136" s="134"/>
      <c r="L136" s="102"/>
      <c r="M136" s="102"/>
      <c r="N136" s="131"/>
      <c r="O136" s="102"/>
      <c r="P136" s="102"/>
      <c r="Q136" s="102"/>
      <c r="R136" s="102"/>
      <c r="S136" s="102"/>
      <c r="T136" s="102"/>
      <c r="U136" s="102"/>
      <c r="V136" s="102"/>
      <c r="W136" s="102"/>
      <c r="X136" s="102"/>
      <c r="Y136" s="102"/>
      <c r="Z136" s="90"/>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row>
    <row r="137" spans="1:46" ht="15" hidden="1" customHeight="1" x14ac:dyDescent="0.2">
      <c r="A137" s="152"/>
      <c r="B137" s="109"/>
      <c r="C137" s="102"/>
      <c r="D137" s="161"/>
      <c r="E137" s="102"/>
      <c r="F137" s="102"/>
      <c r="G137" s="102"/>
      <c r="H137" s="102"/>
      <c r="I137" s="102"/>
      <c r="J137" s="102"/>
      <c r="K137" s="134"/>
      <c r="L137" s="102"/>
      <c r="M137" s="102"/>
      <c r="N137" s="131"/>
      <c r="O137" s="102"/>
      <c r="P137" s="102"/>
      <c r="Q137" s="102"/>
      <c r="R137" s="102"/>
      <c r="S137" s="102"/>
      <c r="T137" s="102"/>
      <c r="U137" s="102"/>
      <c r="V137" s="102"/>
      <c r="W137" s="102"/>
      <c r="X137" s="102"/>
      <c r="Y137" s="102"/>
      <c r="Z137" s="90"/>
      <c r="AA137" s="133"/>
      <c r="AB137" s="133"/>
      <c r="AC137" s="133"/>
      <c r="AD137" s="133"/>
      <c r="AE137" s="133"/>
      <c r="AF137" s="133"/>
      <c r="AG137" s="133"/>
      <c r="AH137" s="133"/>
      <c r="AI137" s="133"/>
      <c r="AJ137" s="133"/>
      <c r="AK137" s="133"/>
      <c r="AL137" s="133"/>
      <c r="AM137" s="133"/>
      <c r="AN137" s="133"/>
      <c r="AO137" s="133"/>
      <c r="AP137" s="133"/>
      <c r="AQ137" s="133"/>
      <c r="AR137" s="133"/>
      <c r="AS137" s="133"/>
      <c r="AT137" s="133"/>
    </row>
    <row r="138" spans="1:46" ht="15" hidden="1" customHeight="1" x14ac:dyDescent="0.2">
      <c r="A138" s="152"/>
      <c r="B138" s="109"/>
      <c r="C138" s="102"/>
      <c r="D138" s="161"/>
      <c r="E138" s="102"/>
      <c r="F138" s="102"/>
      <c r="G138" s="102"/>
      <c r="H138" s="102"/>
      <c r="I138" s="102"/>
      <c r="J138" s="102"/>
      <c r="K138" s="134"/>
      <c r="L138" s="102"/>
      <c r="M138" s="102"/>
      <c r="N138" s="131"/>
      <c r="O138" s="102"/>
      <c r="P138" s="102"/>
      <c r="Q138" s="102"/>
      <c r="R138" s="102"/>
      <c r="S138" s="102"/>
      <c r="T138" s="102"/>
      <c r="U138" s="102"/>
      <c r="V138" s="102"/>
      <c r="W138" s="102"/>
      <c r="X138" s="102"/>
      <c r="Y138" s="102"/>
      <c r="Z138" s="90"/>
      <c r="AA138" s="133"/>
      <c r="AB138" s="133"/>
      <c r="AC138" s="133"/>
      <c r="AD138" s="133"/>
      <c r="AE138" s="133"/>
      <c r="AF138" s="133"/>
      <c r="AG138" s="133"/>
      <c r="AH138" s="133"/>
      <c r="AI138" s="133"/>
      <c r="AJ138" s="133"/>
      <c r="AK138" s="133"/>
      <c r="AL138" s="133"/>
      <c r="AM138" s="133"/>
      <c r="AN138" s="133"/>
      <c r="AO138" s="133"/>
      <c r="AP138" s="133"/>
      <c r="AQ138" s="133"/>
      <c r="AR138" s="133"/>
      <c r="AS138" s="133"/>
      <c r="AT138" s="133"/>
    </row>
    <row r="139" spans="1:46" ht="15" hidden="1" customHeight="1" x14ac:dyDescent="0.2">
      <c r="A139" s="152"/>
      <c r="B139" s="109"/>
      <c r="C139" s="102"/>
      <c r="D139" s="161"/>
      <c r="E139" s="102"/>
      <c r="F139" s="102"/>
      <c r="G139" s="102"/>
      <c r="H139" s="102"/>
      <c r="I139" s="102"/>
      <c r="J139" s="102"/>
      <c r="K139" s="134"/>
      <c r="L139" s="102"/>
      <c r="M139" s="102"/>
      <c r="N139" s="131"/>
      <c r="O139" s="102"/>
      <c r="P139" s="102"/>
      <c r="Q139" s="102"/>
      <c r="R139" s="102"/>
      <c r="S139" s="102"/>
      <c r="T139" s="102"/>
      <c r="U139" s="102"/>
      <c r="V139" s="102"/>
      <c r="W139" s="102"/>
      <c r="X139" s="102"/>
      <c r="Y139" s="102"/>
      <c r="Z139" s="90"/>
      <c r="AA139" s="133"/>
      <c r="AB139" s="133"/>
      <c r="AC139" s="133"/>
      <c r="AD139" s="133"/>
      <c r="AE139" s="133"/>
      <c r="AF139" s="133"/>
      <c r="AG139" s="133"/>
      <c r="AH139" s="133"/>
      <c r="AI139" s="133"/>
      <c r="AJ139" s="133"/>
      <c r="AK139" s="133"/>
      <c r="AL139" s="133"/>
      <c r="AM139" s="133"/>
      <c r="AN139" s="133"/>
      <c r="AO139" s="133"/>
      <c r="AP139" s="133"/>
      <c r="AQ139" s="133"/>
      <c r="AR139" s="133"/>
      <c r="AS139" s="133"/>
      <c r="AT139" s="133"/>
    </row>
    <row r="140" spans="1:46" ht="15" hidden="1" customHeight="1" x14ac:dyDescent="0.2">
      <c r="A140" s="152"/>
      <c r="B140" s="109"/>
      <c r="C140" s="102"/>
      <c r="D140" s="161"/>
      <c r="E140" s="102"/>
      <c r="F140" s="102"/>
      <c r="G140" s="102"/>
      <c r="H140" s="102"/>
      <c r="I140" s="102"/>
      <c r="J140" s="102"/>
      <c r="K140" s="134"/>
      <c r="L140" s="102"/>
      <c r="M140" s="102"/>
      <c r="N140" s="131"/>
      <c r="O140" s="102"/>
      <c r="P140" s="102"/>
      <c r="Q140" s="102"/>
      <c r="R140" s="102"/>
      <c r="S140" s="102"/>
      <c r="T140" s="102"/>
      <c r="U140" s="102"/>
      <c r="V140" s="102"/>
      <c r="W140" s="102"/>
      <c r="X140" s="102"/>
      <c r="Y140" s="102"/>
      <c r="Z140" s="90"/>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row>
    <row r="141" spans="1:46" ht="15" hidden="1" customHeight="1" x14ac:dyDescent="0.2">
      <c r="A141" s="152"/>
      <c r="B141" s="109"/>
      <c r="C141" s="102"/>
      <c r="D141" s="161"/>
      <c r="E141" s="102"/>
      <c r="F141" s="102"/>
      <c r="G141" s="102"/>
      <c r="H141" s="102"/>
      <c r="I141" s="102"/>
      <c r="J141" s="102"/>
      <c r="K141" s="134"/>
      <c r="L141" s="102"/>
      <c r="M141" s="102"/>
      <c r="N141" s="131"/>
      <c r="O141" s="102"/>
      <c r="P141" s="102"/>
      <c r="Q141" s="102"/>
      <c r="R141" s="102"/>
      <c r="S141" s="102"/>
      <c r="T141" s="102"/>
      <c r="U141" s="102"/>
      <c r="V141" s="102"/>
      <c r="W141" s="102"/>
      <c r="X141" s="102"/>
      <c r="Y141" s="102"/>
      <c r="Z141" s="90"/>
      <c r="AA141" s="133"/>
      <c r="AB141" s="133"/>
      <c r="AC141" s="133"/>
      <c r="AD141" s="133"/>
      <c r="AE141" s="133"/>
      <c r="AF141" s="133"/>
      <c r="AG141" s="133"/>
      <c r="AH141" s="133"/>
      <c r="AI141" s="133"/>
      <c r="AJ141" s="133"/>
      <c r="AK141" s="133"/>
      <c r="AL141" s="133"/>
      <c r="AM141" s="133"/>
      <c r="AN141" s="133"/>
      <c r="AO141" s="133"/>
      <c r="AP141" s="133"/>
      <c r="AQ141" s="133"/>
      <c r="AR141" s="133"/>
      <c r="AS141" s="133"/>
      <c r="AT141" s="133"/>
    </row>
    <row r="142" spans="1:46" ht="15" hidden="1" customHeight="1" x14ac:dyDescent="0.2">
      <c r="A142" s="152"/>
      <c r="B142" s="109"/>
      <c r="C142" s="102"/>
      <c r="D142" s="161"/>
      <c r="E142" s="102"/>
      <c r="F142" s="102"/>
      <c r="G142" s="102"/>
      <c r="H142" s="102"/>
      <c r="I142" s="102"/>
      <c r="J142" s="102"/>
      <c r="K142" s="134"/>
      <c r="L142" s="102"/>
      <c r="M142" s="102"/>
      <c r="N142" s="131"/>
      <c r="O142" s="102"/>
      <c r="P142" s="102"/>
      <c r="Q142" s="102"/>
      <c r="R142" s="102"/>
      <c r="S142" s="102"/>
      <c r="T142" s="102"/>
      <c r="U142" s="102"/>
      <c r="V142" s="102"/>
      <c r="W142" s="102"/>
      <c r="X142" s="102"/>
      <c r="Y142" s="102"/>
      <c r="Z142" s="90"/>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row>
    <row r="143" spans="1:46" ht="15" hidden="1" customHeight="1" x14ac:dyDescent="0.2">
      <c r="A143" s="152"/>
      <c r="B143" s="109"/>
      <c r="C143" s="102"/>
      <c r="D143" s="161"/>
      <c r="E143" s="102"/>
      <c r="F143" s="102"/>
      <c r="G143" s="102"/>
      <c r="H143" s="102"/>
      <c r="I143" s="102"/>
      <c r="J143" s="102"/>
      <c r="K143" s="134"/>
      <c r="L143" s="102"/>
      <c r="M143" s="102"/>
      <c r="N143" s="131"/>
      <c r="O143" s="102"/>
      <c r="P143" s="102"/>
      <c r="Q143" s="102"/>
      <c r="R143" s="102"/>
      <c r="S143" s="102"/>
      <c r="T143" s="102"/>
      <c r="U143" s="102"/>
      <c r="V143" s="102"/>
      <c r="W143" s="102"/>
      <c r="X143" s="102"/>
      <c r="Y143" s="102"/>
      <c r="Z143" s="90"/>
      <c r="AA143" s="133"/>
      <c r="AB143" s="133"/>
      <c r="AC143" s="133"/>
      <c r="AD143" s="133"/>
      <c r="AE143" s="133"/>
      <c r="AF143" s="133"/>
      <c r="AG143" s="133"/>
      <c r="AH143" s="133"/>
      <c r="AI143" s="133"/>
      <c r="AJ143" s="133"/>
      <c r="AK143" s="133"/>
      <c r="AL143" s="133"/>
      <c r="AM143" s="133"/>
      <c r="AN143" s="133"/>
      <c r="AO143" s="133"/>
      <c r="AP143" s="133"/>
      <c r="AQ143" s="133"/>
      <c r="AR143" s="133"/>
      <c r="AS143" s="133"/>
      <c r="AT143" s="133"/>
    </row>
    <row r="144" spans="1:46" ht="15" hidden="1" customHeight="1" x14ac:dyDescent="0.2">
      <c r="A144" s="152"/>
      <c r="B144" s="109"/>
      <c r="C144" s="102"/>
      <c r="D144" s="161"/>
      <c r="E144" s="102"/>
      <c r="F144" s="102"/>
      <c r="G144" s="102"/>
      <c r="H144" s="102"/>
      <c r="I144" s="102"/>
      <c r="J144" s="102"/>
      <c r="K144" s="134"/>
      <c r="L144" s="102"/>
      <c r="M144" s="102"/>
      <c r="N144" s="131"/>
      <c r="O144" s="102"/>
      <c r="P144" s="102"/>
      <c r="Q144" s="102"/>
      <c r="R144" s="102"/>
      <c r="S144" s="102"/>
      <c r="T144" s="102"/>
      <c r="U144" s="102"/>
      <c r="V144" s="102"/>
      <c r="W144" s="102"/>
      <c r="X144" s="102"/>
      <c r="Y144" s="102"/>
      <c r="Z144" s="90"/>
      <c r="AA144" s="133"/>
      <c r="AB144" s="133"/>
      <c r="AC144" s="133"/>
      <c r="AD144" s="133"/>
      <c r="AE144" s="133"/>
      <c r="AF144" s="133"/>
      <c r="AG144" s="133"/>
      <c r="AH144" s="133"/>
      <c r="AI144" s="133"/>
      <c r="AJ144" s="133"/>
      <c r="AK144" s="133"/>
      <c r="AL144" s="133"/>
      <c r="AM144" s="133"/>
      <c r="AN144" s="133"/>
      <c r="AO144" s="133"/>
      <c r="AP144" s="133"/>
      <c r="AQ144" s="133"/>
      <c r="AR144" s="133"/>
      <c r="AS144" s="133"/>
      <c r="AT144" s="133"/>
    </row>
    <row r="145" spans="1:46" ht="15" hidden="1" customHeight="1" x14ac:dyDescent="0.2">
      <c r="A145" s="152"/>
      <c r="B145" s="109"/>
      <c r="C145" s="102"/>
      <c r="D145" s="161"/>
      <c r="E145" s="102"/>
      <c r="F145" s="102"/>
      <c r="G145" s="102"/>
      <c r="H145" s="102"/>
      <c r="I145" s="102"/>
      <c r="J145" s="102"/>
      <c r="K145" s="134"/>
      <c r="L145" s="102"/>
      <c r="M145" s="102"/>
      <c r="N145" s="131"/>
      <c r="O145" s="102"/>
      <c r="P145" s="102"/>
      <c r="Q145" s="102"/>
      <c r="R145" s="102"/>
      <c r="S145" s="102"/>
      <c r="T145" s="102"/>
      <c r="U145" s="102"/>
      <c r="V145" s="102"/>
      <c r="W145" s="102"/>
      <c r="X145" s="102"/>
      <c r="Y145" s="102"/>
      <c r="Z145" s="90"/>
      <c r="AA145" s="133"/>
      <c r="AB145" s="133"/>
      <c r="AC145" s="133"/>
      <c r="AD145" s="133"/>
      <c r="AE145" s="133"/>
      <c r="AF145" s="133"/>
      <c r="AG145" s="133"/>
      <c r="AH145" s="133"/>
      <c r="AI145" s="133"/>
      <c r="AJ145" s="133"/>
      <c r="AK145" s="133"/>
      <c r="AL145" s="133"/>
      <c r="AM145" s="133"/>
      <c r="AN145" s="133"/>
      <c r="AO145" s="133"/>
      <c r="AP145" s="133"/>
      <c r="AQ145" s="133"/>
      <c r="AR145" s="133"/>
      <c r="AS145" s="133"/>
      <c r="AT145" s="133"/>
    </row>
    <row r="146" spans="1:46" ht="15" hidden="1" customHeight="1" x14ac:dyDescent="0.2">
      <c r="A146" s="152"/>
      <c r="B146" s="109"/>
      <c r="C146" s="102"/>
      <c r="D146" s="161"/>
      <c r="E146" s="102"/>
      <c r="F146" s="102"/>
      <c r="G146" s="102"/>
      <c r="H146" s="102"/>
      <c r="I146" s="102"/>
      <c r="J146" s="102"/>
      <c r="K146" s="134"/>
      <c r="L146" s="102"/>
      <c r="M146" s="102"/>
      <c r="N146" s="131"/>
      <c r="O146" s="102"/>
      <c r="P146" s="102"/>
      <c r="Q146" s="102"/>
      <c r="R146" s="102"/>
      <c r="S146" s="102"/>
      <c r="T146" s="102"/>
      <c r="U146" s="102"/>
      <c r="V146" s="102"/>
      <c r="W146" s="102"/>
      <c r="X146" s="102"/>
      <c r="Y146" s="102"/>
      <c r="Z146" s="90"/>
      <c r="AA146" s="133"/>
      <c r="AB146" s="133"/>
      <c r="AC146" s="133"/>
      <c r="AD146" s="133"/>
      <c r="AE146" s="133"/>
      <c r="AF146" s="133"/>
      <c r="AG146" s="133"/>
      <c r="AH146" s="133"/>
      <c r="AI146" s="133"/>
      <c r="AJ146" s="133"/>
      <c r="AK146" s="133"/>
      <c r="AL146" s="133"/>
      <c r="AM146" s="133"/>
      <c r="AN146" s="133"/>
      <c r="AO146" s="133"/>
      <c r="AP146" s="133"/>
      <c r="AQ146" s="133"/>
      <c r="AR146" s="133"/>
      <c r="AS146" s="133"/>
      <c r="AT146" s="133"/>
    </row>
    <row r="147" spans="1:46" ht="15" hidden="1" customHeight="1" x14ac:dyDescent="0.2">
      <c r="A147" s="152"/>
      <c r="B147" s="109"/>
      <c r="C147" s="102"/>
      <c r="D147" s="161"/>
      <c r="E147" s="102"/>
      <c r="F147" s="102"/>
      <c r="G147" s="102"/>
      <c r="H147" s="102"/>
      <c r="I147" s="102"/>
      <c r="J147" s="102"/>
      <c r="K147" s="134"/>
      <c r="L147" s="102"/>
      <c r="M147" s="102"/>
      <c r="N147" s="131"/>
      <c r="O147" s="102"/>
      <c r="P147" s="102"/>
      <c r="Q147" s="102"/>
      <c r="R147" s="102"/>
      <c r="S147" s="102"/>
      <c r="T147" s="102"/>
      <c r="U147" s="102"/>
      <c r="V147" s="102"/>
      <c r="W147" s="102"/>
      <c r="X147" s="102"/>
      <c r="Y147" s="102"/>
      <c r="Z147" s="90"/>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row>
    <row r="148" spans="1:46" ht="15" hidden="1" customHeight="1" x14ac:dyDescent="0.2">
      <c r="A148" s="152"/>
      <c r="B148" s="109"/>
      <c r="C148" s="102"/>
      <c r="D148" s="161"/>
      <c r="E148" s="102"/>
      <c r="F148" s="102"/>
      <c r="G148" s="102"/>
      <c r="H148" s="102"/>
      <c r="I148" s="102"/>
      <c r="J148" s="102"/>
      <c r="K148" s="134"/>
      <c r="L148" s="102"/>
      <c r="M148" s="102"/>
      <c r="N148" s="131"/>
      <c r="O148" s="102"/>
      <c r="P148" s="102"/>
      <c r="Q148" s="102"/>
      <c r="R148" s="102"/>
      <c r="S148" s="102"/>
      <c r="T148" s="102"/>
      <c r="U148" s="102"/>
      <c r="V148" s="102"/>
      <c r="W148" s="102"/>
      <c r="X148" s="102"/>
      <c r="Y148" s="102"/>
      <c r="Z148" s="90"/>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row>
    <row r="149" spans="1:46" ht="15" hidden="1" customHeight="1" x14ac:dyDescent="0.2">
      <c r="A149" s="152"/>
      <c r="B149" s="109"/>
      <c r="C149" s="102"/>
      <c r="D149" s="161"/>
      <c r="E149" s="102"/>
      <c r="F149" s="102"/>
      <c r="G149" s="102"/>
      <c r="H149" s="102"/>
      <c r="I149" s="102"/>
      <c r="J149" s="102"/>
      <c r="K149" s="134"/>
      <c r="L149" s="102"/>
      <c r="M149" s="102"/>
      <c r="N149" s="131"/>
      <c r="O149" s="102"/>
      <c r="P149" s="102"/>
      <c r="Q149" s="102"/>
      <c r="R149" s="102"/>
      <c r="S149" s="102"/>
      <c r="T149" s="102"/>
      <c r="U149" s="102"/>
      <c r="V149" s="102"/>
      <c r="W149" s="102"/>
      <c r="X149" s="102"/>
      <c r="Y149" s="102"/>
      <c r="Z149" s="90"/>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row>
    <row r="150" spans="1:46" ht="15" hidden="1" customHeight="1" x14ac:dyDescent="0.2">
      <c r="A150" s="152"/>
      <c r="B150" s="109"/>
      <c r="C150" s="102"/>
      <c r="D150" s="161"/>
      <c r="E150" s="102"/>
      <c r="F150" s="102"/>
      <c r="G150" s="102"/>
      <c r="H150" s="102"/>
      <c r="I150" s="102"/>
      <c r="J150" s="102"/>
      <c r="K150" s="134"/>
      <c r="L150" s="102"/>
      <c r="M150" s="102"/>
      <c r="N150" s="131"/>
      <c r="O150" s="102"/>
      <c r="P150" s="102"/>
      <c r="Q150" s="102"/>
      <c r="R150" s="102"/>
      <c r="S150" s="102"/>
      <c r="T150" s="102"/>
      <c r="U150" s="102"/>
      <c r="V150" s="102"/>
      <c r="W150" s="102"/>
      <c r="X150" s="102"/>
      <c r="Y150" s="102"/>
      <c r="Z150" s="90"/>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row>
    <row r="151" spans="1:46" ht="15" hidden="1" customHeight="1" x14ac:dyDescent="0.2">
      <c r="A151" s="152"/>
      <c r="B151" s="109"/>
      <c r="C151" s="102"/>
      <c r="D151" s="161"/>
      <c r="E151" s="102"/>
      <c r="F151" s="102"/>
      <c r="G151" s="102"/>
      <c r="H151" s="102"/>
      <c r="I151" s="102"/>
      <c r="J151" s="102"/>
      <c r="K151" s="134"/>
      <c r="L151" s="102"/>
      <c r="M151" s="102"/>
      <c r="N151" s="131"/>
      <c r="O151" s="102"/>
      <c r="P151" s="102"/>
      <c r="Q151" s="102"/>
      <c r="R151" s="102"/>
      <c r="S151" s="102"/>
      <c r="T151" s="102"/>
      <c r="U151" s="102"/>
      <c r="V151" s="102"/>
      <c r="W151" s="102"/>
      <c r="X151" s="102"/>
      <c r="Y151" s="102"/>
      <c r="Z151" s="90"/>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row>
    <row r="152" spans="1:46" ht="15" hidden="1" customHeight="1" x14ac:dyDescent="0.2">
      <c r="A152" s="152"/>
      <c r="B152" s="109"/>
      <c r="C152" s="102"/>
      <c r="D152" s="161"/>
      <c r="E152" s="102"/>
      <c r="F152" s="102"/>
      <c r="G152" s="102"/>
      <c r="H152" s="102"/>
      <c r="I152" s="102"/>
      <c r="J152" s="102"/>
      <c r="K152" s="134"/>
      <c r="L152" s="102"/>
      <c r="M152" s="102"/>
      <c r="N152" s="131"/>
      <c r="O152" s="102"/>
      <c r="P152" s="102"/>
      <c r="Q152" s="102"/>
      <c r="R152" s="102"/>
      <c r="S152" s="102"/>
      <c r="T152" s="102"/>
      <c r="U152" s="102"/>
      <c r="V152" s="102"/>
      <c r="W152" s="102"/>
      <c r="X152" s="102"/>
      <c r="Y152" s="102"/>
      <c r="Z152" s="90"/>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row>
    <row r="153" spans="1:46" ht="15" hidden="1" customHeight="1" x14ac:dyDescent="0.2">
      <c r="A153" s="152"/>
      <c r="B153" s="109"/>
      <c r="C153" s="102"/>
      <c r="D153" s="161"/>
      <c r="E153" s="102"/>
      <c r="F153" s="102"/>
      <c r="G153" s="102"/>
      <c r="H153" s="102"/>
      <c r="I153" s="102"/>
      <c r="J153" s="102"/>
      <c r="K153" s="134"/>
      <c r="L153" s="102"/>
      <c r="M153" s="102"/>
      <c r="N153" s="131"/>
      <c r="O153" s="102"/>
      <c r="P153" s="102"/>
      <c r="Q153" s="102"/>
      <c r="R153" s="102"/>
      <c r="S153" s="102"/>
      <c r="T153" s="102"/>
      <c r="U153" s="102"/>
      <c r="V153" s="102"/>
      <c r="W153" s="102"/>
      <c r="X153" s="102"/>
      <c r="Y153" s="102"/>
      <c r="Z153" s="90"/>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row>
    <row r="154" spans="1:46" ht="15" hidden="1" customHeight="1" x14ac:dyDescent="0.2">
      <c r="A154" s="152"/>
      <c r="B154" s="109"/>
      <c r="C154" s="102"/>
      <c r="D154" s="161"/>
      <c r="E154" s="102"/>
      <c r="F154" s="102"/>
      <c r="G154" s="102"/>
      <c r="H154" s="102"/>
      <c r="I154" s="102"/>
      <c r="J154" s="102"/>
      <c r="K154" s="134"/>
      <c r="L154" s="102"/>
      <c r="M154" s="102"/>
      <c r="N154" s="131"/>
      <c r="O154" s="102"/>
      <c r="P154" s="102"/>
      <c r="Q154" s="102"/>
      <c r="R154" s="102"/>
      <c r="S154" s="102"/>
      <c r="T154" s="102"/>
      <c r="U154" s="102"/>
      <c r="V154" s="102"/>
      <c r="W154" s="102"/>
      <c r="X154" s="102"/>
      <c r="Y154" s="102"/>
      <c r="Z154" s="90"/>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row>
    <row r="155" spans="1:46" ht="15" hidden="1" customHeight="1" x14ac:dyDescent="0.2">
      <c r="A155" s="152"/>
      <c r="B155" s="109"/>
      <c r="C155" s="102"/>
      <c r="D155" s="161"/>
      <c r="E155" s="102"/>
      <c r="F155" s="102"/>
      <c r="G155" s="102"/>
      <c r="H155" s="102"/>
      <c r="I155" s="102"/>
      <c r="J155" s="102"/>
      <c r="K155" s="134"/>
      <c r="L155" s="102"/>
      <c r="M155" s="102"/>
      <c r="N155" s="131"/>
      <c r="O155" s="102"/>
      <c r="P155" s="102"/>
      <c r="Q155" s="102"/>
      <c r="R155" s="102"/>
      <c r="S155" s="102"/>
      <c r="T155" s="102"/>
      <c r="U155" s="102"/>
      <c r="V155" s="102"/>
      <c r="W155" s="102"/>
      <c r="X155" s="102"/>
      <c r="Y155" s="102"/>
      <c r="Z155" s="90"/>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row>
    <row r="156" spans="1:46" ht="15" hidden="1" customHeight="1" x14ac:dyDescent="0.2">
      <c r="A156" s="152"/>
      <c r="B156" s="109"/>
      <c r="C156" s="102"/>
      <c r="D156" s="161"/>
      <c r="E156" s="102"/>
      <c r="F156" s="102"/>
      <c r="G156" s="102"/>
      <c r="H156" s="102"/>
      <c r="I156" s="102"/>
      <c r="J156" s="102"/>
      <c r="K156" s="134"/>
      <c r="L156" s="102"/>
      <c r="M156" s="102"/>
      <c r="N156" s="131"/>
      <c r="O156" s="102"/>
      <c r="P156" s="102"/>
      <c r="Q156" s="102"/>
      <c r="R156" s="102"/>
      <c r="S156" s="102"/>
      <c r="T156" s="102"/>
      <c r="U156" s="102"/>
      <c r="V156" s="102"/>
      <c r="W156" s="102"/>
      <c r="X156" s="102"/>
      <c r="Y156" s="102"/>
      <c r="Z156" s="90"/>
      <c r="AA156" s="133"/>
      <c r="AB156" s="133"/>
      <c r="AC156" s="133"/>
      <c r="AD156" s="133"/>
      <c r="AE156" s="133"/>
      <c r="AF156" s="133"/>
      <c r="AG156" s="133"/>
      <c r="AH156" s="133"/>
      <c r="AI156" s="133"/>
      <c r="AJ156" s="133"/>
      <c r="AK156" s="133"/>
      <c r="AL156" s="133"/>
      <c r="AM156" s="133"/>
      <c r="AN156" s="133"/>
      <c r="AO156" s="133"/>
      <c r="AP156" s="133"/>
      <c r="AQ156" s="133"/>
      <c r="AR156" s="133"/>
      <c r="AS156" s="133"/>
      <c r="AT156" s="133"/>
    </row>
    <row r="157" spans="1:46" ht="15" hidden="1" customHeight="1" x14ac:dyDescent="0.2">
      <c r="A157" s="152"/>
      <c r="B157" s="109"/>
      <c r="C157" s="102"/>
      <c r="D157" s="161"/>
      <c r="E157" s="102"/>
      <c r="F157" s="102"/>
      <c r="G157" s="102"/>
      <c r="H157" s="102"/>
      <c r="I157" s="102"/>
      <c r="J157" s="102"/>
      <c r="K157" s="134"/>
      <c r="L157" s="102"/>
      <c r="M157" s="102"/>
      <c r="N157" s="131"/>
      <c r="O157" s="102"/>
      <c r="P157" s="102"/>
      <c r="Q157" s="102"/>
      <c r="R157" s="102"/>
      <c r="S157" s="102"/>
      <c r="T157" s="102"/>
      <c r="U157" s="102"/>
      <c r="V157" s="102"/>
      <c r="W157" s="102"/>
      <c r="X157" s="102"/>
      <c r="Y157" s="102"/>
      <c r="Z157" s="90"/>
      <c r="AA157" s="133"/>
      <c r="AB157" s="133"/>
      <c r="AC157" s="133"/>
      <c r="AD157" s="133"/>
      <c r="AE157" s="133"/>
      <c r="AF157" s="133"/>
      <c r="AG157" s="133"/>
      <c r="AH157" s="133"/>
      <c r="AI157" s="133"/>
      <c r="AJ157" s="133"/>
      <c r="AK157" s="133"/>
      <c r="AL157" s="133"/>
      <c r="AM157" s="133"/>
      <c r="AN157" s="133"/>
      <c r="AO157" s="133"/>
      <c r="AP157" s="133"/>
      <c r="AQ157" s="133"/>
      <c r="AR157" s="133"/>
      <c r="AS157" s="133"/>
      <c r="AT157" s="133"/>
    </row>
    <row r="158" spans="1:46" ht="15" hidden="1" customHeight="1" x14ac:dyDescent="0.2">
      <c r="A158" s="152"/>
      <c r="B158" s="109"/>
      <c r="C158" s="102"/>
      <c r="D158" s="161"/>
      <c r="E158" s="102"/>
      <c r="F158" s="102"/>
      <c r="G158" s="102"/>
      <c r="H158" s="102"/>
      <c r="I158" s="102"/>
      <c r="J158" s="102"/>
      <c r="K158" s="134"/>
      <c r="L158" s="102"/>
      <c r="M158" s="102"/>
      <c r="N158" s="131"/>
      <c r="O158" s="102"/>
      <c r="P158" s="102"/>
      <c r="Q158" s="102"/>
      <c r="R158" s="102"/>
      <c r="S158" s="102"/>
      <c r="T158" s="102"/>
      <c r="U158" s="102"/>
      <c r="V158" s="102"/>
      <c r="W158" s="102"/>
      <c r="X158" s="102"/>
      <c r="Y158" s="102"/>
      <c r="Z158" s="90"/>
      <c r="AA158" s="133"/>
      <c r="AB158" s="133"/>
      <c r="AC158" s="133"/>
      <c r="AD158" s="133"/>
      <c r="AE158" s="133"/>
      <c r="AF158" s="133"/>
      <c r="AG158" s="133"/>
      <c r="AH158" s="133"/>
      <c r="AI158" s="133"/>
      <c r="AJ158" s="133"/>
      <c r="AK158" s="133"/>
      <c r="AL158" s="133"/>
      <c r="AM158" s="133"/>
      <c r="AN158" s="133"/>
      <c r="AO158" s="133"/>
      <c r="AP158" s="133"/>
      <c r="AQ158" s="133"/>
      <c r="AR158" s="133"/>
      <c r="AS158" s="133"/>
      <c r="AT158" s="133"/>
    </row>
    <row r="159" spans="1:46" ht="15" hidden="1" customHeight="1" x14ac:dyDescent="0.2">
      <c r="A159" s="152"/>
      <c r="B159" s="109"/>
      <c r="C159" s="102"/>
      <c r="D159" s="161"/>
      <c r="E159" s="102"/>
      <c r="F159" s="102"/>
      <c r="G159" s="102"/>
      <c r="H159" s="102"/>
      <c r="I159" s="102"/>
      <c r="J159" s="102"/>
      <c r="K159" s="134"/>
      <c r="L159" s="102"/>
      <c r="M159" s="102"/>
      <c r="N159" s="131"/>
      <c r="O159" s="102"/>
      <c r="P159" s="102"/>
      <c r="Q159" s="102"/>
      <c r="R159" s="102"/>
      <c r="S159" s="102"/>
      <c r="T159" s="102"/>
      <c r="U159" s="102"/>
      <c r="V159" s="102"/>
      <c r="W159" s="102"/>
      <c r="X159" s="102"/>
      <c r="Y159" s="102"/>
      <c r="Z159" s="90"/>
      <c r="AA159" s="133"/>
      <c r="AB159" s="133"/>
      <c r="AC159" s="133"/>
      <c r="AD159" s="133"/>
      <c r="AE159" s="133"/>
      <c r="AF159" s="133"/>
      <c r="AG159" s="133"/>
      <c r="AH159" s="133"/>
      <c r="AI159" s="133"/>
      <c r="AJ159" s="133"/>
      <c r="AK159" s="133"/>
      <c r="AL159" s="133"/>
      <c r="AM159" s="133"/>
      <c r="AN159" s="133"/>
      <c r="AO159" s="133"/>
      <c r="AP159" s="133"/>
      <c r="AQ159" s="133"/>
      <c r="AR159" s="133"/>
      <c r="AS159" s="133"/>
      <c r="AT159" s="133"/>
    </row>
    <row r="160" spans="1:46" ht="15" hidden="1" customHeight="1" x14ac:dyDescent="0.2">
      <c r="A160" s="152"/>
      <c r="B160" s="109"/>
      <c r="C160" s="102"/>
      <c r="D160" s="161"/>
      <c r="E160" s="162"/>
      <c r="F160" s="102"/>
      <c r="G160" s="102"/>
      <c r="H160" s="109"/>
      <c r="I160" s="103"/>
      <c r="J160" s="102"/>
      <c r="K160" s="136"/>
      <c r="L160" s="137"/>
      <c r="M160" s="138"/>
      <c r="N160" s="138"/>
      <c r="O160" s="138"/>
      <c r="P160" s="138"/>
      <c r="Q160" s="138"/>
      <c r="R160" s="102"/>
      <c r="S160" s="102"/>
      <c r="T160" s="102"/>
      <c r="U160" s="102"/>
      <c r="V160" s="102"/>
      <c r="W160" s="102"/>
      <c r="X160" s="102"/>
      <c r="Y160" s="102"/>
      <c r="Z160" s="90"/>
      <c r="AA160" s="133"/>
      <c r="AB160" s="133"/>
      <c r="AC160" s="133"/>
      <c r="AD160" s="133"/>
      <c r="AE160" s="133"/>
      <c r="AF160" s="133"/>
      <c r="AG160" s="133"/>
      <c r="AH160" s="133"/>
      <c r="AI160" s="133"/>
      <c r="AJ160" s="133"/>
      <c r="AK160" s="133"/>
      <c r="AL160" s="133"/>
      <c r="AM160" s="133"/>
      <c r="AN160" s="133"/>
      <c r="AO160" s="133"/>
      <c r="AP160" s="133"/>
      <c r="AQ160" s="133"/>
      <c r="AR160" s="133"/>
      <c r="AS160" s="133"/>
      <c r="AT160" s="133"/>
    </row>
    <row r="161" spans="1:46" ht="15" hidden="1" customHeight="1" x14ac:dyDescent="0.2">
      <c r="A161" s="152"/>
      <c r="B161" s="109"/>
      <c r="C161" s="109"/>
      <c r="D161" s="161"/>
      <c r="E161" s="163"/>
      <c r="F161" s="109"/>
      <c r="G161" s="102"/>
      <c r="H161" s="107"/>
      <c r="I161" s="100"/>
      <c r="J161" s="103"/>
      <c r="K161" s="139"/>
      <c r="L161" s="140"/>
      <c r="M161" s="135"/>
      <c r="N161" s="135"/>
      <c r="O161" s="141"/>
      <c r="P161" s="135"/>
      <c r="Q161" s="135"/>
      <c r="R161" s="102"/>
      <c r="S161" s="102"/>
      <c r="T161" s="102"/>
      <c r="U161" s="102"/>
      <c r="V161" s="102"/>
      <c r="W161" s="102"/>
      <c r="X161" s="135"/>
      <c r="Y161" s="135"/>
      <c r="Z161" s="90"/>
      <c r="AA161" s="133"/>
      <c r="AB161" s="133"/>
      <c r="AC161" s="133"/>
      <c r="AD161" s="133"/>
      <c r="AE161" s="133"/>
      <c r="AF161" s="133"/>
      <c r="AG161" s="133"/>
      <c r="AH161" s="133"/>
      <c r="AI161" s="133"/>
      <c r="AJ161" s="133"/>
      <c r="AK161" s="133"/>
      <c r="AL161" s="133"/>
      <c r="AM161" s="133"/>
      <c r="AN161" s="133"/>
      <c r="AO161" s="133"/>
      <c r="AP161" s="133"/>
      <c r="AQ161" s="133"/>
      <c r="AR161" s="133"/>
      <c r="AS161" s="133"/>
      <c r="AT161" s="133"/>
    </row>
    <row r="162" spans="1:46" ht="15" hidden="1" customHeight="1" x14ac:dyDescent="0.2">
      <c r="A162" s="152"/>
      <c r="B162" s="167"/>
      <c r="C162" s="107"/>
      <c r="D162" s="158"/>
      <c r="E162" s="159"/>
      <c r="F162" s="107"/>
      <c r="G162" s="109"/>
      <c r="H162" s="110"/>
      <c r="I162" s="104"/>
      <c r="J162" s="100"/>
      <c r="K162" s="142"/>
      <c r="L162" s="143"/>
      <c r="M162" s="104"/>
      <c r="N162" s="104"/>
      <c r="O162" s="104"/>
      <c r="P162" s="117"/>
      <c r="Q162" s="122"/>
      <c r="R162" s="138"/>
      <c r="S162" s="138"/>
      <c r="T162" s="138"/>
      <c r="U162" s="138"/>
      <c r="V162" s="138"/>
      <c r="W162" s="138"/>
      <c r="X162" s="135"/>
      <c r="Y162" s="135"/>
    </row>
    <row r="163" spans="1:46" ht="15" hidden="1" customHeight="1" x14ac:dyDescent="0.2">
      <c r="A163" s="152"/>
      <c r="B163" s="168"/>
      <c r="C163" s="110"/>
      <c r="D163" s="158"/>
      <c r="E163" s="164"/>
      <c r="F163" s="110"/>
      <c r="G163" s="107"/>
      <c r="H163" s="105"/>
      <c r="I163" s="105"/>
      <c r="J163" s="104"/>
      <c r="K163" s="144"/>
      <c r="L163" s="104"/>
      <c r="M163" s="117"/>
      <c r="N163" s="117"/>
      <c r="O163" s="117"/>
      <c r="P163" s="104"/>
      <c r="Q163" s="104"/>
      <c r="R163" s="135"/>
      <c r="S163" s="135"/>
      <c r="T163" s="135"/>
      <c r="U163" s="135"/>
      <c r="V163" s="135"/>
      <c r="W163" s="135"/>
      <c r="X163" s="117"/>
      <c r="Y163" s="117"/>
    </row>
    <row r="164" spans="1:46" ht="15" hidden="1" customHeight="1" x14ac:dyDescent="0.2">
      <c r="A164" s="153"/>
      <c r="B164" s="109"/>
      <c r="C164" s="105"/>
      <c r="D164" s="165"/>
      <c r="E164" s="105"/>
      <c r="F164" s="105"/>
      <c r="G164" s="110"/>
      <c r="H164" s="102"/>
      <c r="I164" s="102"/>
      <c r="J164" s="105"/>
      <c r="K164" s="134"/>
      <c r="L164" s="105"/>
      <c r="M164" s="105"/>
      <c r="N164" s="145"/>
      <c r="O164" s="105"/>
      <c r="P164" s="105"/>
      <c r="Q164" s="105"/>
      <c r="R164" s="117"/>
      <c r="S164" s="117"/>
      <c r="T164" s="117"/>
      <c r="U164" s="117"/>
      <c r="V164" s="117"/>
      <c r="W164" s="117"/>
      <c r="X164" s="104"/>
      <c r="Y164" s="104"/>
    </row>
    <row r="165" spans="1:46" s="78" customFormat="1" ht="15" hidden="1" customHeight="1" x14ac:dyDescent="0.2">
      <c r="A165" s="152"/>
      <c r="B165" s="109"/>
      <c r="C165" s="102"/>
      <c r="D165" s="161"/>
      <c r="E165" s="102"/>
      <c r="F165" s="102"/>
      <c r="G165" s="105"/>
      <c r="H165" s="102"/>
      <c r="I165" s="102"/>
      <c r="J165" s="102"/>
      <c r="K165" s="134"/>
      <c r="L165" s="102"/>
      <c r="M165" s="102"/>
      <c r="N165" s="131"/>
      <c r="O165" s="102"/>
      <c r="P165" s="102"/>
      <c r="Q165" s="102"/>
      <c r="R165" s="104"/>
      <c r="S165" s="104"/>
      <c r="T165" s="104"/>
      <c r="U165" s="104"/>
      <c r="V165" s="104"/>
      <c r="W165" s="104"/>
      <c r="X165" s="105"/>
      <c r="Y165" s="105"/>
    </row>
    <row r="166" spans="1:46" ht="15" hidden="1" customHeight="1" x14ac:dyDescent="0.2">
      <c r="A166" s="152"/>
      <c r="B166" s="109"/>
      <c r="C166" s="102"/>
      <c r="D166" s="161"/>
      <c r="E166" s="102"/>
      <c r="F166" s="102"/>
      <c r="G166" s="102"/>
      <c r="H166" s="102"/>
      <c r="I166" s="102"/>
      <c r="J166" s="102"/>
      <c r="K166" s="134"/>
      <c r="L166" s="102"/>
      <c r="M166" s="102"/>
      <c r="N166" s="131"/>
      <c r="O166" s="102"/>
      <c r="P166" s="102"/>
      <c r="Q166" s="102"/>
      <c r="R166" s="105"/>
      <c r="S166" s="105"/>
      <c r="T166" s="105"/>
      <c r="U166" s="105"/>
      <c r="V166" s="105"/>
      <c r="W166" s="105"/>
      <c r="X166" s="102"/>
      <c r="Y166" s="102"/>
    </row>
    <row r="167" spans="1:46" ht="15" hidden="1" customHeight="1" x14ac:dyDescent="0.2">
      <c r="A167" s="152"/>
      <c r="B167" s="109"/>
      <c r="C167" s="102"/>
      <c r="D167" s="161"/>
      <c r="E167" s="102"/>
      <c r="F167" s="102"/>
      <c r="G167" s="102"/>
      <c r="H167" s="102"/>
      <c r="I167" s="102"/>
      <c r="J167" s="102"/>
      <c r="K167" s="134"/>
      <c r="L167" s="102"/>
      <c r="M167" s="102"/>
      <c r="N167" s="131"/>
      <c r="O167" s="102"/>
      <c r="P167" s="102"/>
      <c r="Q167" s="102"/>
      <c r="R167" s="102"/>
      <c r="S167" s="102"/>
      <c r="T167" s="102"/>
      <c r="U167" s="102"/>
      <c r="V167" s="102"/>
      <c r="W167" s="102"/>
      <c r="X167" s="102"/>
      <c r="Y167" s="102"/>
    </row>
    <row r="168" spans="1:46" ht="15" hidden="1" customHeight="1" x14ac:dyDescent="0.2">
      <c r="A168" s="152"/>
      <c r="B168" s="109"/>
      <c r="C168" s="102"/>
      <c r="D168" s="161"/>
      <c r="E168" s="102"/>
      <c r="F168" s="102"/>
      <c r="G168" s="102"/>
      <c r="H168" s="102"/>
      <c r="I168" s="102"/>
      <c r="J168" s="102"/>
      <c r="K168" s="134"/>
      <c r="L168" s="102"/>
      <c r="M168" s="102"/>
      <c r="N168" s="131"/>
      <c r="O168" s="102"/>
      <c r="P168" s="102"/>
      <c r="Q168" s="102"/>
      <c r="R168" s="102"/>
      <c r="S168" s="102"/>
      <c r="T168" s="102"/>
      <c r="U168" s="102"/>
      <c r="V168" s="102"/>
      <c r="W168" s="102"/>
      <c r="X168" s="102"/>
      <c r="Y168" s="102"/>
    </row>
    <row r="169" spans="1:46" ht="15" hidden="1" customHeight="1" x14ac:dyDescent="0.2">
      <c r="A169" s="152"/>
      <c r="B169" s="109"/>
      <c r="C169" s="102"/>
      <c r="D169" s="161"/>
      <c r="E169" s="102"/>
      <c r="F169" s="102"/>
      <c r="G169" s="102"/>
      <c r="H169" s="102"/>
      <c r="I169" s="102"/>
      <c r="J169" s="102"/>
      <c r="K169" s="134"/>
      <c r="L169" s="102"/>
      <c r="M169" s="102"/>
      <c r="N169" s="131"/>
      <c r="O169" s="102"/>
      <c r="P169" s="102"/>
      <c r="Q169" s="102"/>
      <c r="R169" s="102"/>
      <c r="S169" s="102"/>
      <c r="T169" s="102"/>
      <c r="U169" s="102"/>
      <c r="V169" s="102"/>
      <c r="W169" s="102"/>
      <c r="X169" s="102"/>
      <c r="Y169" s="102"/>
    </row>
    <row r="170" spans="1:46" ht="15" hidden="1" customHeight="1" x14ac:dyDescent="0.2">
      <c r="A170" s="152"/>
      <c r="B170" s="109"/>
      <c r="C170" s="102"/>
      <c r="D170" s="161"/>
      <c r="E170" s="102"/>
      <c r="F170" s="102"/>
      <c r="G170" s="102"/>
      <c r="H170" s="102"/>
      <c r="I170" s="102"/>
      <c r="J170" s="102"/>
      <c r="K170" s="134"/>
      <c r="L170" s="102"/>
      <c r="M170" s="102"/>
      <c r="N170" s="131"/>
      <c r="O170" s="102"/>
      <c r="P170" s="102"/>
      <c r="Q170" s="102"/>
      <c r="R170" s="102"/>
      <c r="S170" s="102"/>
      <c r="T170" s="102"/>
      <c r="U170" s="102"/>
      <c r="V170" s="102"/>
      <c r="W170" s="102"/>
      <c r="X170" s="102"/>
      <c r="Y170" s="102"/>
    </row>
    <row r="171" spans="1:46" ht="15" hidden="1" customHeight="1" x14ac:dyDescent="0.2">
      <c r="A171" s="152"/>
      <c r="B171" s="109"/>
      <c r="C171" s="102"/>
      <c r="D171" s="161"/>
      <c r="E171" s="102"/>
      <c r="F171" s="102"/>
      <c r="G171" s="102"/>
      <c r="H171" s="102"/>
      <c r="I171" s="102"/>
      <c r="J171" s="102"/>
      <c r="K171" s="134"/>
      <c r="L171" s="102"/>
      <c r="M171" s="102"/>
      <c r="N171" s="131"/>
      <c r="O171" s="102"/>
      <c r="P171" s="102"/>
      <c r="Q171" s="102"/>
      <c r="R171" s="102"/>
      <c r="S171" s="102"/>
      <c r="T171" s="102"/>
      <c r="U171" s="102"/>
      <c r="V171" s="102"/>
      <c r="W171" s="102"/>
      <c r="X171" s="102"/>
      <c r="Y171" s="102"/>
    </row>
    <row r="172" spans="1:46" ht="15" hidden="1" customHeight="1" x14ac:dyDescent="0.2">
      <c r="A172" s="152"/>
      <c r="B172" s="109"/>
      <c r="C172" s="102"/>
      <c r="D172" s="161"/>
      <c r="E172" s="102"/>
      <c r="F172" s="102"/>
      <c r="G172" s="102"/>
      <c r="H172" s="102"/>
      <c r="I172" s="102"/>
      <c r="J172" s="102"/>
      <c r="K172" s="134"/>
      <c r="L172" s="102"/>
      <c r="M172" s="102"/>
      <c r="N172" s="131"/>
      <c r="O172" s="102"/>
      <c r="P172" s="102"/>
      <c r="Q172" s="102"/>
      <c r="R172" s="102"/>
      <c r="S172" s="102"/>
      <c r="T172" s="102"/>
      <c r="U172" s="102"/>
      <c r="V172" s="102"/>
      <c r="W172" s="102"/>
      <c r="X172" s="102"/>
      <c r="Y172" s="102"/>
    </row>
    <row r="173" spans="1:46" ht="15" hidden="1" customHeight="1" x14ac:dyDescent="0.2">
      <c r="A173" s="152"/>
      <c r="B173" s="109"/>
      <c r="C173" s="102"/>
      <c r="D173" s="161"/>
      <c r="E173" s="102"/>
      <c r="F173" s="102"/>
      <c r="G173" s="102"/>
      <c r="H173" s="102"/>
      <c r="I173" s="102"/>
      <c r="J173" s="102"/>
      <c r="K173" s="134"/>
      <c r="L173" s="102"/>
      <c r="M173" s="102"/>
      <c r="N173" s="131"/>
      <c r="O173" s="102"/>
      <c r="P173" s="102"/>
      <c r="Q173" s="102"/>
      <c r="R173" s="102"/>
      <c r="S173" s="102"/>
      <c r="T173" s="102"/>
      <c r="U173" s="102"/>
      <c r="V173" s="102"/>
      <c r="W173" s="102"/>
      <c r="X173" s="102"/>
      <c r="Y173" s="102"/>
    </row>
    <row r="174" spans="1:46" ht="15" hidden="1" customHeight="1" x14ac:dyDescent="0.2">
      <c r="A174" s="152"/>
      <c r="B174" s="109"/>
      <c r="C174" s="102"/>
      <c r="D174" s="161"/>
      <c r="E174" s="102"/>
      <c r="F174" s="102"/>
      <c r="G174" s="102"/>
      <c r="H174" s="102"/>
      <c r="I174" s="102"/>
      <c r="J174" s="102"/>
      <c r="K174" s="134"/>
      <c r="L174" s="102"/>
      <c r="M174" s="102"/>
      <c r="N174" s="131"/>
      <c r="O174" s="102"/>
      <c r="P174" s="102"/>
      <c r="Q174" s="102"/>
      <c r="R174" s="102"/>
      <c r="S174" s="102"/>
      <c r="T174" s="102"/>
      <c r="U174" s="102"/>
      <c r="V174" s="102"/>
      <c r="W174" s="102"/>
      <c r="X174" s="102"/>
      <c r="Y174" s="102"/>
    </row>
    <row r="175" spans="1:46" ht="15" hidden="1" customHeight="1" x14ac:dyDescent="0.2">
      <c r="A175" s="152"/>
      <c r="B175" s="168"/>
      <c r="C175" s="102"/>
      <c r="D175" s="161"/>
      <c r="E175" s="102"/>
      <c r="F175" s="102"/>
      <c r="G175" s="102"/>
      <c r="H175" s="105"/>
      <c r="I175" s="105"/>
      <c r="J175" s="102"/>
      <c r="K175" s="134"/>
      <c r="L175" s="102"/>
      <c r="M175" s="102"/>
      <c r="N175" s="131"/>
      <c r="O175" s="102"/>
      <c r="P175" s="102"/>
      <c r="Q175" s="102"/>
      <c r="R175" s="102"/>
      <c r="S175" s="102"/>
      <c r="T175" s="102"/>
      <c r="U175" s="102"/>
      <c r="V175" s="102"/>
      <c r="W175" s="102"/>
      <c r="X175" s="102"/>
      <c r="Y175" s="102"/>
    </row>
    <row r="176" spans="1:46" ht="15" hidden="1" customHeight="1" x14ac:dyDescent="0.2">
      <c r="A176" s="153"/>
      <c r="B176" s="109"/>
      <c r="C176" s="105"/>
      <c r="D176" s="165"/>
      <c r="E176" s="105"/>
      <c r="F176" s="105"/>
      <c r="G176" s="102"/>
      <c r="H176" s="102"/>
      <c r="I176" s="102"/>
      <c r="J176" s="105"/>
      <c r="K176" s="134"/>
      <c r="L176" s="105"/>
      <c r="M176" s="105"/>
      <c r="N176" s="145"/>
      <c r="O176" s="105"/>
      <c r="P176" s="105"/>
      <c r="Q176" s="105"/>
      <c r="R176" s="102"/>
      <c r="S176" s="102"/>
      <c r="T176" s="102"/>
      <c r="U176" s="102"/>
      <c r="V176" s="102"/>
      <c r="W176" s="102"/>
      <c r="X176" s="102"/>
      <c r="Y176" s="102"/>
    </row>
    <row r="177" spans="1:25" s="78" customFormat="1" ht="15" hidden="1" customHeight="1" x14ac:dyDescent="0.2">
      <c r="A177" s="152"/>
      <c r="B177" s="109"/>
      <c r="C177" s="102"/>
      <c r="D177" s="161"/>
      <c r="E177" s="102"/>
      <c r="F177" s="102"/>
      <c r="G177" s="105"/>
      <c r="H177" s="102"/>
      <c r="I177" s="102"/>
      <c r="J177" s="102"/>
      <c r="K177" s="134"/>
      <c r="L177" s="102"/>
      <c r="M177" s="102"/>
      <c r="N177" s="131"/>
      <c r="O177" s="102"/>
      <c r="P177" s="102"/>
      <c r="Q177" s="102"/>
      <c r="R177" s="102"/>
      <c r="S177" s="102"/>
      <c r="T177" s="102"/>
      <c r="U177" s="102"/>
      <c r="V177" s="102"/>
      <c r="W177" s="102"/>
      <c r="X177" s="105"/>
      <c r="Y177" s="105"/>
    </row>
    <row r="178" spans="1:25" ht="15" hidden="1" customHeight="1" x14ac:dyDescent="0.2">
      <c r="A178" s="152"/>
      <c r="B178" s="109"/>
      <c r="C178" s="102"/>
      <c r="D178" s="161"/>
      <c r="E178" s="102"/>
      <c r="F178" s="102"/>
      <c r="G178" s="102"/>
      <c r="H178" s="102"/>
      <c r="I178" s="102"/>
      <c r="J178" s="102"/>
      <c r="K178" s="134"/>
      <c r="L178" s="102"/>
      <c r="M178" s="102"/>
      <c r="N178" s="131"/>
      <c r="O178" s="102"/>
      <c r="P178" s="102"/>
      <c r="Q178" s="102"/>
      <c r="R178" s="105"/>
      <c r="S178" s="105"/>
      <c r="T178" s="105"/>
      <c r="U178" s="105"/>
      <c r="V178" s="105"/>
      <c r="W178" s="105"/>
      <c r="X178" s="102"/>
      <c r="Y178" s="102"/>
    </row>
    <row r="179" spans="1:25" ht="15" hidden="1" customHeight="1" x14ac:dyDescent="0.2">
      <c r="A179" s="152"/>
      <c r="B179" s="109"/>
      <c r="C179" s="102"/>
      <c r="D179" s="161"/>
      <c r="E179" s="102"/>
      <c r="F179" s="102"/>
      <c r="G179" s="102"/>
      <c r="H179" s="102"/>
      <c r="I179" s="102"/>
      <c r="J179" s="102"/>
      <c r="K179" s="134"/>
      <c r="L179" s="102"/>
      <c r="M179" s="102"/>
      <c r="N179" s="131"/>
      <c r="O179" s="102"/>
      <c r="P179" s="102"/>
      <c r="Q179" s="102"/>
      <c r="R179" s="102"/>
      <c r="S179" s="102"/>
      <c r="T179" s="102"/>
      <c r="U179" s="102"/>
      <c r="V179" s="102"/>
      <c r="W179" s="102"/>
      <c r="X179" s="102"/>
      <c r="Y179" s="102"/>
    </row>
    <row r="180" spans="1:25" ht="15" hidden="1" customHeight="1" x14ac:dyDescent="0.2">
      <c r="A180" s="152"/>
      <c r="B180" s="109"/>
      <c r="C180" s="102"/>
      <c r="D180" s="161"/>
      <c r="E180" s="102"/>
      <c r="F180" s="102"/>
      <c r="G180" s="102"/>
      <c r="H180" s="102"/>
      <c r="I180" s="102"/>
      <c r="J180" s="102"/>
      <c r="K180" s="134"/>
      <c r="L180" s="102"/>
      <c r="M180" s="102"/>
      <c r="N180" s="131"/>
      <c r="O180" s="102"/>
      <c r="P180" s="102"/>
      <c r="Q180" s="102"/>
      <c r="R180" s="102"/>
      <c r="S180" s="102"/>
      <c r="T180" s="102"/>
      <c r="U180" s="102"/>
      <c r="V180" s="102"/>
      <c r="W180" s="102"/>
      <c r="X180" s="102"/>
      <c r="Y180" s="102"/>
    </row>
    <row r="181" spans="1:25" ht="15" hidden="1" customHeight="1" x14ac:dyDescent="0.2">
      <c r="A181" s="152"/>
      <c r="B181" s="168"/>
      <c r="C181" s="102"/>
      <c r="D181" s="161"/>
      <c r="E181" s="102"/>
      <c r="F181" s="102"/>
      <c r="G181" s="102"/>
      <c r="H181" s="105"/>
      <c r="I181" s="105"/>
      <c r="J181" s="102"/>
      <c r="K181" s="134"/>
      <c r="L181" s="102"/>
      <c r="M181" s="102"/>
      <c r="N181" s="131"/>
      <c r="O181" s="102"/>
      <c r="P181" s="102"/>
      <c r="Q181" s="102"/>
      <c r="R181" s="102"/>
      <c r="S181" s="102"/>
      <c r="T181" s="102"/>
      <c r="U181" s="102"/>
      <c r="V181" s="102"/>
      <c r="W181" s="102"/>
      <c r="X181" s="102"/>
      <c r="Y181" s="102"/>
    </row>
    <row r="182" spans="1:25" ht="15" hidden="1" customHeight="1" x14ac:dyDescent="0.2">
      <c r="A182" s="153"/>
      <c r="B182" s="109"/>
      <c r="C182" s="105"/>
      <c r="D182" s="165"/>
      <c r="E182" s="105"/>
      <c r="F182" s="105"/>
      <c r="G182" s="102"/>
      <c r="H182" s="102"/>
      <c r="I182" s="102"/>
      <c r="J182" s="105"/>
      <c r="K182" s="134"/>
      <c r="L182" s="105"/>
      <c r="M182" s="105"/>
      <c r="N182" s="145"/>
      <c r="O182" s="105"/>
      <c r="P182" s="105"/>
      <c r="Q182" s="105"/>
      <c r="R182" s="102"/>
      <c r="S182" s="102"/>
      <c r="T182" s="102"/>
      <c r="U182" s="102"/>
      <c r="V182" s="102"/>
      <c r="W182" s="102"/>
      <c r="X182" s="102"/>
      <c r="Y182" s="102"/>
    </row>
    <row r="183" spans="1:25" s="78" customFormat="1" ht="15" hidden="1" customHeight="1" x14ac:dyDescent="0.2">
      <c r="A183" s="152"/>
      <c r="B183" s="109"/>
      <c r="C183" s="102"/>
      <c r="D183" s="161"/>
      <c r="E183" s="102"/>
      <c r="F183" s="102"/>
      <c r="G183" s="105"/>
      <c r="H183" s="102"/>
      <c r="I183" s="102"/>
      <c r="J183" s="102"/>
      <c r="K183" s="134"/>
      <c r="L183" s="102"/>
      <c r="M183" s="102"/>
      <c r="N183" s="131"/>
      <c r="O183" s="102"/>
      <c r="P183" s="102"/>
      <c r="Q183" s="102"/>
      <c r="R183" s="102"/>
      <c r="S183" s="102"/>
      <c r="T183" s="102"/>
      <c r="U183" s="102"/>
      <c r="V183" s="102"/>
      <c r="W183" s="102"/>
      <c r="X183" s="105"/>
      <c r="Y183" s="105"/>
    </row>
    <row r="184" spans="1:25" ht="15" hidden="1" customHeight="1" x14ac:dyDescent="0.2">
      <c r="A184" s="152"/>
      <c r="B184" s="109"/>
      <c r="C184" s="102"/>
      <c r="D184" s="161"/>
      <c r="E184" s="102"/>
      <c r="F184" s="102"/>
      <c r="G184" s="102"/>
      <c r="H184" s="102"/>
      <c r="I184" s="102"/>
      <c r="J184" s="102"/>
      <c r="K184" s="134"/>
      <c r="L184" s="102"/>
      <c r="M184" s="102"/>
      <c r="N184" s="131"/>
      <c r="O184" s="102"/>
      <c r="P184" s="102"/>
      <c r="Q184" s="102"/>
      <c r="R184" s="105"/>
      <c r="S184" s="105"/>
      <c r="T184" s="105"/>
      <c r="U184" s="105"/>
      <c r="V184" s="105"/>
      <c r="W184" s="105"/>
      <c r="X184" s="102"/>
      <c r="Y184" s="102"/>
    </row>
    <row r="185" spans="1:25" ht="15" hidden="1" customHeight="1" x14ac:dyDescent="0.2">
      <c r="A185" s="152"/>
      <c r="B185" s="109"/>
      <c r="C185" s="102"/>
      <c r="D185" s="161"/>
      <c r="E185" s="102"/>
      <c r="F185" s="102"/>
      <c r="G185" s="102"/>
      <c r="H185" s="102"/>
      <c r="I185" s="102"/>
      <c r="J185" s="102"/>
      <c r="K185" s="134"/>
      <c r="L185" s="102"/>
      <c r="M185" s="102"/>
      <c r="N185" s="131"/>
      <c r="O185" s="102"/>
      <c r="P185" s="102"/>
      <c r="Q185" s="102"/>
      <c r="R185" s="102"/>
      <c r="S185" s="102"/>
      <c r="T185" s="102"/>
      <c r="U185" s="102"/>
      <c r="V185" s="102"/>
      <c r="W185" s="102"/>
      <c r="X185" s="102"/>
      <c r="Y185" s="102"/>
    </row>
    <row r="186" spans="1:25" ht="15" hidden="1" customHeight="1" x14ac:dyDescent="0.2">
      <c r="A186" s="152"/>
      <c r="B186" s="109"/>
      <c r="C186" s="102"/>
      <c r="D186" s="161"/>
      <c r="E186" s="102"/>
      <c r="F186" s="102"/>
      <c r="G186" s="102"/>
      <c r="H186" s="102"/>
      <c r="I186" s="102"/>
      <c r="J186" s="102"/>
      <c r="K186" s="134"/>
      <c r="L186" s="102"/>
      <c r="M186" s="102"/>
      <c r="N186" s="131"/>
      <c r="O186" s="102"/>
      <c r="P186" s="102"/>
      <c r="Q186" s="102"/>
      <c r="R186" s="102"/>
      <c r="S186" s="102"/>
      <c r="T186" s="102"/>
      <c r="U186" s="102"/>
      <c r="V186" s="102"/>
      <c r="W186" s="102"/>
      <c r="X186" s="102"/>
      <c r="Y186" s="102"/>
    </row>
    <row r="187" spans="1:25" ht="15" hidden="1" customHeight="1" x14ac:dyDescent="0.2">
      <c r="A187" s="152"/>
      <c r="B187" s="168"/>
      <c r="C187" s="102"/>
      <c r="D187" s="161"/>
      <c r="E187" s="102"/>
      <c r="F187" s="102"/>
      <c r="G187" s="102"/>
      <c r="H187" s="105"/>
      <c r="I187" s="105"/>
      <c r="J187" s="102"/>
      <c r="K187" s="134"/>
      <c r="L187" s="102"/>
      <c r="M187" s="102"/>
      <c r="N187" s="131"/>
      <c r="O187" s="102"/>
      <c r="P187" s="102"/>
      <c r="Q187" s="102"/>
      <c r="R187" s="102"/>
      <c r="S187" s="102"/>
      <c r="T187" s="102"/>
      <c r="U187" s="102"/>
      <c r="V187" s="102"/>
      <c r="W187" s="102"/>
      <c r="X187" s="102"/>
      <c r="Y187" s="102"/>
    </row>
    <row r="188" spans="1:25" ht="15" hidden="1" customHeight="1" x14ac:dyDescent="0.2">
      <c r="A188" s="153"/>
      <c r="B188" s="109"/>
      <c r="C188" s="105"/>
      <c r="D188" s="165"/>
      <c r="E188" s="105"/>
      <c r="F188" s="105"/>
      <c r="G188" s="102"/>
      <c r="H188" s="102"/>
      <c r="I188" s="102"/>
      <c r="J188" s="105"/>
      <c r="K188" s="134"/>
      <c r="L188" s="105"/>
      <c r="M188" s="105"/>
      <c r="N188" s="145"/>
      <c r="O188" s="105"/>
      <c r="P188" s="105"/>
      <c r="Q188" s="105"/>
      <c r="R188" s="102"/>
      <c r="S188" s="102"/>
      <c r="T188" s="102"/>
      <c r="U188" s="102"/>
      <c r="V188" s="102"/>
      <c r="W188" s="102"/>
      <c r="X188" s="102"/>
      <c r="Y188" s="102"/>
    </row>
    <row r="189" spans="1:25" s="78" customFormat="1" ht="15" hidden="1" customHeight="1" x14ac:dyDescent="0.2">
      <c r="A189" s="152"/>
      <c r="B189" s="109"/>
      <c r="C189" s="102"/>
      <c r="D189" s="161"/>
      <c r="E189" s="102"/>
      <c r="F189" s="102"/>
      <c r="G189" s="105"/>
      <c r="H189" s="102"/>
      <c r="I189" s="102"/>
      <c r="J189" s="102"/>
      <c r="K189" s="134"/>
      <c r="L189" s="102"/>
      <c r="M189" s="102"/>
      <c r="N189" s="131"/>
      <c r="O189" s="102"/>
      <c r="P189" s="102"/>
      <c r="Q189" s="102"/>
      <c r="R189" s="102"/>
      <c r="S189" s="102"/>
      <c r="T189" s="102"/>
      <c r="U189" s="102"/>
      <c r="V189" s="102"/>
      <c r="W189" s="102"/>
      <c r="X189" s="105"/>
      <c r="Y189" s="105"/>
    </row>
    <row r="190" spans="1:25" ht="15" hidden="1" customHeight="1" x14ac:dyDescent="0.2">
      <c r="A190" s="152"/>
      <c r="B190" s="109"/>
      <c r="C190" s="102"/>
      <c r="D190" s="161"/>
      <c r="E190" s="102"/>
      <c r="F190" s="102"/>
      <c r="G190" s="102"/>
      <c r="H190" s="102"/>
      <c r="I190" s="102"/>
      <c r="J190" s="102"/>
      <c r="K190" s="134"/>
      <c r="L190" s="102"/>
      <c r="M190" s="102"/>
      <c r="N190" s="131"/>
      <c r="O190" s="102"/>
      <c r="P190" s="102"/>
      <c r="Q190" s="102"/>
      <c r="R190" s="105"/>
      <c r="S190" s="105"/>
      <c r="T190" s="105"/>
      <c r="U190" s="105"/>
      <c r="V190" s="105"/>
      <c r="W190" s="105"/>
      <c r="X190" s="102"/>
      <c r="Y190" s="102"/>
    </row>
    <row r="191" spans="1:25" ht="15" hidden="1" customHeight="1" x14ac:dyDescent="0.2">
      <c r="A191" s="152"/>
      <c r="B191" s="109"/>
      <c r="C191" s="102"/>
      <c r="D191" s="161"/>
      <c r="E191" s="102"/>
      <c r="F191" s="102"/>
      <c r="G191" s="102"/>
      <c r="H191" s="102"/>
      <c r="I191" s="102"/>
      <c r="J191" s="102"/>
      <c r="K191" s="134"/>
      <c r="L191" s="102"/>
      <c r="M191" s="102"/>
      <c r="N191" s="131"/>
      <c r="O191" s="102"/>
      <c r="P191" s="102"/>
      <c r="Q191" s="102"/>
      <c r="R191" s="102"/>
      <c r="S191" s="102"/>
      <c r="T191" s="102"/>
      <c r="U191" s="102"/>
      <c r="V191" s="102"/>
      <c r="W191" s="102"/>
      <c r="X191" s="102"/>
      <c r="Y191" s="102"/>
    </row>
    <row r="192" spans="1:25" ht="15" hidden="1" customHeight="1" x14ac:dyDescent="0.2">
      <c r="A192" s="152"/>
      <c r="B192" s="109"/>
      <c r="C192" s="102"/>
      <c r="D192" s="161"/>
      <c r="E192" s="102"/>
      <c r="F192" s="102"/>
      <c r="G192" s="102"/>
      <c r="H192" s="102"/>
      <c r="I192" s="102"/>
      <c r="J192" s="102"/>
      <c r="K192" s="134"/>
      <c r="L192" s="102"/>
      <c r="M192" s="102"/>
      <c r="N192" s="131"/>
      <c r="O192" s="102"/>
      <c r="P192" s="102"/>
      <c r="Q192" s="102"/>
      <c r="R192" s="102"/>
      <c r="S192" s="102"/>
      <c r="T192" s="102"/>
      <c r="U192" s="102"/>
      <c r="V192" s="102"/>
      <c r="W192" s="102"/>
      <c r="X192" s="102"/>
      <c r="Y192" s="102"/>
    </row>
    <row r="193" spans="1:25" ht="15" hidden="1" customHeight="1" x14ac:dyDescent="0.2">
      <c r="A193" s="152"/>
      <c r="B193" s="168"/>
      <c r="C193" s="102"/>
      <c r="D193" s="161"/>
      <c r="E193" s="102"/>
      <c r="F193" s="102"/>
      <c r="G193" s="102"/>
      <c r="H193" s="105"/>
      <c r="I193" s="105"/>
      <c r="J193" s="102"/>
      <c r="K193" s="134"/>
      <c r="L193" s="102"/>
      <c r="M193" s="102"/>
      <c r="N193" s="131"/>
      <c r="O193" s="102"/>
      <c r="P193" s="102"/>
      <c r="Q193" s="102"/>
      <c r="R193" s="102"/>
      <c r="S193" s="102"/>
      <c r="T193" s="102"/>
      <c r="U193" s="102"/>
      <c r="V193" s="102"/>
      <c r="W193" s="102"/>
      <c r="X193" s="102"/>
      <c r="Y193" s="102"/>
    </row>
    <row r="194" spans="1:25" ht="15" hidden="1" customHeight="1" x14ac:dyDescent="0.2">
      <c r="A194" s="153"/>
      <c r="B194" s="109"/>
      <c r="C194" s="105"/>
      <c r="D194" s="165"/>
      <c r="E194" s="105"/>
      <c r="F194" s="105"/>
      <c r="G194" s="102"/>
      <c r="H194" s="102"/>
      <c r="I194" s="102"/>
      <c r="J194" s="105"/>
      <c r="K194" s="134"/>
      <c r="L194" s="105"/>
      <c r="M194" s="105"/>
      <c r="N194" s="145"/>
      <c r="O194" s="105"/>
      <c r="P194" s="105"/>
      <c r="Q194" s="105"/>
      <c r="R194" s="102"/>
      <c r="S194" s="102"/>
      <c r="T194" s="102"/>
      <c r="U194" s="102"/>
      <c r="V194" s="102"/>
      <c r="W194" s="102"/>
      <c r="X194" s="102"/>
      <c r="Y194" s="102"/>
    </row>
    <row r="195" spans="1:25" s="78" customFormat="1" ht="15" hidden="1" customHeight="1" x14ac:dyDescent="0.2">
      <c r="A195" s="152"/>
      <c r="B195" s="109"/>
      <c r="C195" s="102"/>
      <c r="D195" s="161"/>
      <c r="E195" s="102"/>
      <c r="F195" s="102"/>
      <c r="G195" s="105"/>
      <c r="H195" s="102"/>
      <c r="I195" s="102"/>
      <c r="J195" s="102"/>
      <c r="K195" s="134"/>
      <c r="L195" s="102"/>
      <c r="M195" s="102"/>
      <c r="N195" s="131"/>
      <c r="O195" s="102"/>
      <c r="P195" s="102"/>
      <c r="Q195" s="102"/>
      <c r="R195" s="102"/>
      <c r="S195" s="102"/>
      <c r="T195" s="102"/>
      <c r="U195" s="102"/>
      <c r="V195" s="102"/>
      <c r="W195" s="102"/>
      <c r="X195" s="105"/>
      <c r="Y195" s="105"/>
    </row>
    <row r="196" spans="1:25" ht="15" hidden="1" customHeight="1" x14ac:dyDescent="0.2">
      <c r="A196" s="152"/>
      <c r="B196" s="109"/>
      <c r="C196" s="102"/>
      <c r="D196" s="161"/>
      <c r="E196" s="102"/>
      <c r="F196" s="102"/>
      <c r="G196" s="102"/>
      <c r="H196" s="102"/>
      <c r="I196" s="102"/>
      <c r="J196" s="102"/>
      <c r="K196" s="134"/>
      <c r="L196" s="102"/>
      <c r="M196" s="102"/>
      <c r="N196" s="131"/>
      <c r="O196" s="102"/>
      <c r="P196" s="102"/>
      <c r="Q196" s="102"/>
      <c r="R196" s="105"/>
      <c r="S196" s="105"/>
      <c r="T196" s="105"/>
      <c r="U196" s="105"/>
      <c r="V196" s="105"/>
      <c r="W196" s="105"/>
      <c r="X196" s="102"/>
      <c r="Y196" s="102"/>
    </row>
    <row r="197" spans="1:25" ht="15" hidden="1" customHeight="1" x14ac:dyDescent="0.2">
      <c r="A197" s="152"/>
      <c r="B197" s="109"/>
      <c r="C197" s="102"/>
      <c r="D197" s="161"/>
      <c r="E197" s="102"/>
      <c r="F197" s="102"/>
      <c r="G197" s="102"/>
      <c r="H197" s="102"/>
      <c r="I197" s="102"/>
      <c r="J197" s="102"/>
      <c r="K197" s="134"/>
      <c r="L197" s="102"/>
      <c r="M197" s="102"/>
      <c r="N197" s="131"/>
      <c r="O197" s="102"/>
      <c r="P197" s="102"/>
      <c r="Q197" s="102"/>
      <c r="R197" s="102"/>
      <c r="S197" s="102"/>
      <c r="T197" s="102"/>
      <c r="U197" s="102"/>
      <c r="V197" s="102"/>
      <c r="W197" s="102"/>
      <c r="X197" s="102"/>
      <c r="Y197" s="102"/>
    </row>
    <row r="198" spans="1:25" ht="15" hidden="1" customHeight="1" x14ac:dyDescent="0.2">
      <c r="A198" s="152"/>
      <c r="B198" s="109"/>
      <c r="C198" s="102"/>
      <c r="D198" s="161"/>
      <c r="E198" s="102"/>
      <c r="F198" s="102"/>
      <c r="G198" s="102"/>
      <c r="H198" s="102"/>
      <c r="I198" s="102"/>
      <c r="J198" s="102"/>
      <c r="K198" s="134"/>
      <c r="L198" s="102"/>
      <c r="M198" s="102"/>
      <c r="N198" s="131"/>
      <c r="O198" s="102"/>
      <c r="P198" s="102"/>
      <c r="Q198" s="102"/>
      <c r="R198" s="102"/>
      <c r="S198" s="102"/>
      <c r="T198" s="102"/>
      <c r="U198" s="102"/>
      <c r="V198" s="102"/>
      <c r="W198" s="102"/>
      <c r="X198" s="102"/>
      <c r="Y198" s="102"/>
    </row>
    <row r="199" spans="1:25" ht="15" hidden="1" customHeight="1" x14ac:dyDescent="0.2">
      <c r="A199" s="152"/>
      <c r="B199" s="109"/>
      <c r="C199" s="102"/>
      <c r="D199" s="161"/>
      <c r="E199" s="102"/>
      <c r="F199" s="102"/>
      <c r="G199" s="102"/>
      <c r="H199" s="102"/>
      <c r="I199" s="102"/>
      <c r="J199" s="102"/>
      <c r="K199" s="134"/>
      <c r="L199" s="102"/>
      <c r="M199" s="102"/>
      <c r="N199" s="131"/>
      <c r="O199" s="102"/>
      <c r="P199" s="102"/>
      <c r="Q199" s="102"/>
      <c r="R199" s="102"/>
      <c r="S199" s="102"/>
      <c r="T199" s="102"/>
      <c r="U199" s="102"/>
      <c r="V199" s="102"/>
      <c r="W199" s="102"/>
      <c r="X199" s="102"/>
      <c r="Y199" s="102"/>
    </row>
    <row r="200" spans="1:25" ht="15" hidden="1" customHeight="1" x14ac:dyDescent="0.2">
      <c r="A200" s="152"/>
      <c r="B200" s="109"/>
      <c r="C200" s="102"/>
      <c r="D200" s="161"/>
      <c r="E200" s="102"/>
      <c r="F200" s="102"/>
      <c r="G200" s="102"/>
      <c r="H200" s="102"/>
      <c r="I200" s="102"/>
      <c r="J200" s="102"/>
      <c r="K200" s="134"/>
      <c r="L200" s="102"/>
      <c r="M200" s="102"/>
      <c r="N200" s="131"/>
      <c r="O200" s="102"/>
      <c r="P200" s="102"/>
      <c r="Q200" s="102"/>
      <c r="R200" s="102"/>
      <c r="S200" s="102"/>
      <c r="T200" s="102"/>
      <c r="U200" s="102"/>
      <c r="V200" s="102"/>
      <c r="W200" s="102"/>
      <c r="X200" s="102"/>
      <c r="Y200" s="102"/>
    </row>
    <row r="201" spans="1:25" ht="15" hidden="1" customHeight="1" x14ac:dyDescent="0.2">
      <c r="A201" s="152"/>
      <c r="B201" s="90"/>
      <c r="C201" s="102"/>
      <c r="D201" s="161"/>
      <c r="E201" s="102"/>
      <c r="F201" s="102"/>
      <c r="G201" s="102"/>
      <c r="H201" s="114"/>
      <c r="J201" s="102"/>
      <c r="K201" s="134"/>
      <c r="L201" s="102"/>
      <c r="M201" s="102"/>
      <c r="N201" s="131"/>
      <c r="O201" s="102"/>
      <c r="P201" s="102"/>
      <c r="Q201" s="102"/>
      <c r="R201" s="102"/>
      <c r="S201" s="102"/>
      <c r="T201" s="102"/>
      <c r="U201" s="102"/>
      <c r="V201" s="102"/>
      <c r="W201" s="102"/>
      <c r="X201" s="102"/>
      <c r="Y201" s="102"/>
    </row>
    <row r="202" spans="1:25" ht="15" hidden="1" customHeight="1" x14ac:dyDescent="0.2">
      <c r="A202" s="152"/>
      <c r="B202" s="90"/>
      <c r="C202" s="90"/>
      <c r="D202" s="157"/>
      <c r="E202" s="90"/>
      <c r="F202" s="90"/>
      <c r="G202" s="102"/>
      <c r="H202" s="114"/>
      <c r="R202" s="102"/>
      <c r="S202" s="102"/>
      <c r="T202" s="102"/>
      <c r="U202" s="102"/>
      <c r="V202" s="102"/>
      <c r="W202" s="102"/>
      <c r="X202" s="102"/>
      <c r="Y202" s="102"/>
    </row>
    <row r="203" spans="1:25" ht="15" hidden="1" customHeight="1" x14ac:dyDescent="0.2">
      <c r="A203" s="152"/>
      <c r="C203" s="90"/>
      <c r="D203" s="157"/>
      <c r="E203" s="90"/>
      <c r="F203" s="90"/>
      <c r="G203" s="90"/>
      <c r="H203" s="114"/>
      <c r="R203" s="102"/>
      <c r="S203" s="102"/>
      <c r="T203" s="102"/>
      <c r="U203" s="102"/>
      <c r="V203" s="102"/>
      <c r="W203" s="102"/>
    </row>
    <row r="204" spans="1:25" ht="15" hidden="1" customHeight="1" x14ac:dyDescent="0.2">
      <c r="A204" s="152"/>
      <c r="D204" s="157"/>
      <c r="E204" s="90"/>
      <c r="F204" s="90"/>
      <c r="G204" s="90"/>
      <c r="H204" s="114"/>
    </row>
    <row r="205" spans="1:25" ht="15" hidden="1" customHeight="1" x14ac:dyDescent="0.2">
      <c r="A205" s="152"/>
      <c r="D205" s="157"/>
      <c r="E205" s="90"/>
      <c r="F205" s="90"/>
      <c r="G205" s="90"/>
      <c r="H205" s="114"/>
    </row>
    <row r="206" spans="1:25" ht="15" hidden="1" customHeight="1" x14ac:dyDescent="0.2">
      <c r="A206" s="152"/>
      <c r="C206" s="169"/>
      <c r="D206" s="157"/>
      <c r="E206" s="90"/>
      <c r="F206" s="90"/>
      <c r="G206" s="90"/>
      <c r="H206" s="114"/>
    </row>
    <row r="207" spans="1:25" ht="15" hidden="1" customHeight="1" x14ac:dyDescent="0.2">
      <c r="A207" s="152"/>
      <c r="B207" s="170"/>
      <c r="D207" s="157"/>
      <c r="E207" s="90"/>
      <c r="F207" s="90"/>
      <c r="G207" s="90"/>
      <c r="H207" s="114"/>
    </row>
    <row r="208" spans="1:25" ht="15" hidden="1" customHeight="1" x14ac:dyDescent="0.2">
      <c r="A208" s="152"/>
      <c r="B208" s="170"/>
      <c r="C208" s="170"/>
      <c r="D208" s="157"/>
      <c r="E208" s="90"/>
      <c r="F208" s="90"/>
      <c r="G208" s="90"/>
      <c r="H208" s="114"/>
    </row>
    <row r="209" spans="1:8" ht="15" hidden="1" customHeight="1" x14ac:dyDescent="0.2">
      <c r="A209" s="152"/>
      <c r="B209" s="171"/>
      <c r="C209" s="170"/>
      <c r="D209" s="157"/>
      <c r="E209" s="90"/>
      <c r="F209" s="90"/>
      <c r="G209" s="90"/>
      <c r="H209" s="114"/>
    </row>
    <row r="210" spans="1:8" ht="9" hidden="1" customHeight="1" x14ac:dyDescent="0.2">
      <c r="A210" s="152"/>
      <c r="B210" s="171"/>
      <c r="C210" s="78"/>
      <c r="D210" s="157"/>
      <c r="E210" s="90"/>
      <c r="F210" s="90"/>
      <c r="G210" s="90"/>
      <c r="H210" s="114"/>
    </row>
    <row r="211" spans="1:8" ht="15" hidden="1" customHeight="1" x14ac:dyDescent="0.2">
      <c r="A211" s="152"/>
      <c r="B211" s="171"/>
      <c r="D211" s="157"/>
      <c r="E211" s="90"/>
      <c r="F211" s="90"/>
      <c r="G211" s="90"/>
      <c r="H211" s="114"/>
    </row>
    <row r="212" spans="1:8" ht="15" hidden="1" customHeight="1" x14ac:dyDescent="0.2">
      <c r="A212" s="152"/>
      <c r="B212" s="171"/>
      <c r="C212" s="78"/>
      <c r="D212" s="157"/>
      <c r="E212" s="90"/>
      <c r="F212" s="90"/>
      <c r="G212" s="90"/>
      <c r="H212" s="114"/>
    </row>
    <row r="213" spans="1:8" ht="15" hidden="1" customHeight="1" x14ac:dyDescent="0.2">
      <c r="A213" s="152"/>
      <c r="B213" s="171"/>
      <c r="D213" s="157"/>
      <c r="E213" s="90"/>
      <c r="F213" s="90"/>
      <c r="G213" s="90"/>
      <c r="H213" s="114"/>
    </row>
    <row r="214" spans="1:8" ht="15" hidden="1" customHeight="1" x14ac:dyDescent="0.2">
      <c r="A214" s="152"/>
      <c r="B214" s="171"/>
      <c r="C214" s="78"/>
      <c r="D214" s="157"/>
      <c r="E214" s="90"/>
      <c r="F214" s="90"/>
      <c r="G214" s="90"/>
      <c r="H214" s="114"/>
    </row>
    <row r="215" spans="1:8" ht="15" hidden="1" customHeight="1" x14ac:dyDescent="0.2">
      <c r="A215" s="152"/>
      <c r="B215" s="171"/>
      <c r="D215" s="157"/>
      <c r="E215" s="90"/>
      <c r="F215" s="90"/>
      <c r="G215" s="90"/>
      <c r="H215" s="114"/>
    </row>
    <row r="216" spans="1:8" ht="15" hidden="1" customHeight="1" x14ac:dyDescent="0.2">
      <c r="A216" s="152"/>
      <c r="B216" s="171"/>
      <c r="C216" s="78"/>
      <c r="D216" s="157"/>
      <c r="E216" s="90"/>
      <c r="F216" s="90"/>
      <c r="G216" s="90"/>
      <c r="H216" s="114"/>
    </row>
    <row r="217" spans="1:8" ht="3" hidden="1" customHeight="1" x14ac:dyDescent="0.2">
      <c r="A217" s="152"/>
      <c r="B217" s="171"/>
      <c r="D217" s="157"/>
      <c r="E217" s="90"/>
      <c r="F217" s="90"/>
      <c r="G217" s="90"/>
      <c r="H217" s="114"/>
    </row>
    <row r="218" spans="1:8" ht="15" hidden="1" customHeight="1" x14ac:dyDescent="0.2">
      <c r="A218" s="152"/>
      <c r="B218" s="171"/>
      <c r="C218" s="78"/>
      <c r="D218" s="157"/>
      <c r="E218" s="90"/>
      <c r="F218" s="90"/>
      <c r="G218" s="90"/>
      <c r="H218" s="114"/>
    </row>
    <row r="219" spans="1:8" ht="15" hidden="1" customHeight="1" x14ac:dyDescent="0.2">
      <c r="A219" s="152"/>
      <c r="B219" s="171"/>
      <c r="D219" s="157"/>
      <c r="E219" s="90"/>
      <c r="F219" s="90"/>
      <c r="G219" s="90"/>
      <c r="H219" s="114"/>
    </row>
    <row r="220" spans="1:8" ht="15" hidden="1" customHeight="1" x14ac:dyDescent="0.2">
      <c r="A220" s="152"/>
      <c r="B220" s="171"/>
      <c r="C220" s="78"/>
      <c r="D220" s="157"/>
      <c r="E220" s="90"/>
      <c r="F220" s="90"/>
      <c r="G220" s="90"/>
      <c r="H220" s="114"/>
    </row>
    <row r="221" spans="1:8" ht="15" hidden="1" customHeight="1" x14ac:dyDescent="0.2">
      <c r="A221" s="152"/>
      <c r="B221" s="171"/>
      <c r="D221" s="157"/>
      <c r="E221" s="90"/>
      <c r="F221" s="90"/>
      <c r="G221" s="90"/>
      <c r="H221" s="114"/>
    </row>
    <row r="222" spans="1:8" ht="15" hidden="1" customHeight="1" x14ac:dyDescent="0.2">
      <c r="A222" s="152"/>
      <c r="B222" s="171"/>
      <c r="C222" s="78"/>
      <c r="D222" s="157"/>
      <c r="E222" s="90"/>
      <c r="F222" s="90"/>
      <c r="G222" s="90"/>
      <c r="H222" s="114"/>
    </row>
    <row r="223" spans="1:8" ht="15" hidden="1" customHeight="1" x14ac:dyDescent="0.2">
      <c r="A223" s="152"/>
      <c r="B223" s="171"/>
      <c r="D223" s="157"/>
      <c r="E223" s="90"/>
      <c r="F223" s="90"/>
      <c r="G223" s="90"/>
      <c r="H223" s="114"/>
    </row>
    <row r="224" spans="1:8" ht="15" hidden="1" customHeight="1" x14ac:dyDescent="0.2">
      <c r="A224" s="152"/>
      <c r="B224" s="171"/>
      <c r="C224" s="78"/>
      <c r="D224" s="157"/>
      <c r="E224" s="90"/>
      <c r="F224" s="90"/>
      <c r="G224" s="90"/>
      <c r="H224" s="114"/>
    </row>
    <row r="225" spans="1:8" ht="15" hidden="1" customHeight="1" x14ac:dyDescent="0.2">
      <c r="A225" s="152"/>
      <c r="B225" s="171"/>
      <c r="D225" s="157"/>
      <c r="E225" s="90"/>
      <c r="F225" s="90"/>
      <c r="G225" s="90"/>
      <c r="H225" s="114"/>
    </row>
    <row r="226" spans="1:8" ht="15" hidden="1" customHeight="1" x14ac:dyDescent="0.2">
      <c r="A226" s="152"/>
      <c r="B226" s="171"/>
      <c r="C226" s="78"/>
      <c r="D226" s="157"/>
      <c r="E226" s="90"/>
      <c r="F226" s="90"/>
      <c r="G226" s="90"/>
      <c r="H226" s="114"/>
    </row>
    <row r="227" spans="1:8" ht="15" hidden="1" customHeight="1" x14ac:dyDescent="0.2">
      <c r="A227" s="152"/>
      <c r="B227" s="171"/>
      <c r="D227" s="157"/>
      <c r="E227" s="90"/>
      <c r="F227" s="90"/>
      <c r="G227" s="90"/>
      <c r="H227" s="114"/>
    </row>
    <row r="228" spans="1:8" ht="15" hidden="1" customHeight="1" x14ac:dyDescent="0.2">
      <c r="A228" s="152"/>
      <c r="B228" s="171"/>
      <c r="C228" s="78"/>
      <c r="D228" s="157"/>
      <c r="E228" s="90"/>
      <c r="F228" s="90"/>
      <c r="G228" s="90"/>
      <c r="H228" s="114"/>
    </row>
    <row r="229" spans="1:8" ht="15" hidden="1" customHeight="1" x14ac:dyDescent="0.2">
      <c r="A229" s="152"/>
      <c r="B229" s="171"/>
      <c r="D229" s="157"/>
      <c r="E229" s="90"/>
      <c r="F229" s="90"/>
      <c r="G229" s="90"/>
      <c r="H229" s="114"/>
    </row>
    <row r="230" spans="1:8" ht="15" hidden="1" customHeight="1" x14ac:dyDescent="0.2">
      <c r="A230" s="152"/>
      <c r="B230" s="171"/>
      <c r="C230" s="78"/>
      <c r="D230" s="157"/>
      <c r="E230" s="90"/>
      <c r="F230" s="90"/>
      <c r="G230" s="90"/>
      <c r="H230" s="114"/>
    </row>
    <row r="231" spans="1:8" ht="15" hidden="1" customHeight="1" x14ac:dyDescent="0.2">
      <c r="A231" s="152"/>
      <c r="B231" s="171"/>
      <c r="D231" s="157"/>
      <c r="E231" s="90"/>
      <c r="F231" s="90"/>
      <c r="G231" s="90"/>
      <c r="H231" s="114"/>
    </row>
    <row r="232" spans="1:8" ht="5.25" hidden="1" customHeight="1" x14ac:dyDescent="0.2">
      <c r="A232" s="152"/>
      <c r="B232" s="171"/>
      <c r="C232" s="78"/>
      <c r="D232" s="157"/>
      <c r="E232" s="90"/>
      <c r="F232" s="90"/>
      <c r="G232" s="90"/>
      <c r="H232" s="114"/>
    </row>
    <row r="233" spans="1:8" ht="15" hidden="1" customHeight="1" x14ac:dyDescent="0.2">
      <c r="A233" s="152"/>
      <c r="B233" s="171"/>
      <c r="D233" s="157"/>
      <c r="E233" s="90"/>
      <c r="F233" s="90"/>
      <c r="G233" s="90"/>
      <c r="H233" s="114"/>
    </row>
    <row r="234" spans="1:8" ht="15" hidden="1" customHeight="1" x14ac:dyDescent="0.2">
      <c r="A234" s="152"/>
      <c r="B234" s="171"/>
      <c r="C234" s="99"/>
      <c r="D234" s="157"/>
      <c r="E234" s="90"/>
      <c r="F234" s="90"/>
      <c r="G234" s="90"/>
      <c r="H234" s="114"/>
    </row>
    <row r="235" spans="1:8" ht="15" hidden="1" customHeight="1" x14ac:dyDescent="0.2">
      <c r="A235" s="152"/>
      <c r="B235" s="171"/>
      <c r="C235" s="99"/>
      <c r="D235" s="157"/>
      <c r="E235" s="90"/>
      <c r="F235" s="90"/>
      <c r="G235" s="90"/>
      <c r="H235" s="114"/>
    </row>
    <row r="236" spans="1:8" ht="15" hidden="1" customHeight="1" x14ac:dyDescent="0.2">
      <c r="A236" s="152"/>
      <c r="B236" s="171"/>
      <c r="C236" s="99"/>
      <c r="D236" s="157"/>
      <c r="E236" s="90"/>
      <c r="F236" s="90"/>
      <c r="G236" s="90"/>
      <c r="H236" s="114"/>
    </row>
    <row r="237" spans="1:8" ht="15" hidden="1" customHeight="1" x14ac:dyDescent="0.2">
      <c r="A237" s="152"/>
      <c r="B237" s="171"/>
      <c r="C237" s="99"/>
      <c r="D237" s="157"/>
      <c r="E237" s="90"/>
      <c r="F237" s="90"/>
      <c r="G237" s="90"/>
      <c r="H237" s="114"/>
    </row>
    <row r="238" spans="1:8" ht="15" hidden="1" customHeight="1" x14ac:dyDescent="0.2">
      <c r="A238" s="152"/>
      <c r="B238" s="171"/>
      <c r="C238" s="172"/>
      <c r="D238" s="157"/>
      <c r="E238" s="90"/>
      <c r="F238" s="90"/>
      <c r="G238" s="90"/>
      <c r="H238" s="114"/>
    </row>
    <row r="239" spans="1:8" ht="15" hidden="1" customHeight="1" x14ac:dyDescent="0.2">
      <c r="A239" s="152"/>
      <c r="B239" s="171"/>
      <c r="C239" s="172"/>
      <c r="D239" s="157"/>
      <c r="E239" s="90"/>
      <c r="F239" s="90"/>
      <c r="G239" s="90"/>
      <c r="H239" s="114"/>
    </row>
    <row r="240" spans="1:8" ht="6.75" hidden="1" customHeight="1" x14ac:dyDescent="0.2">
      <c r="A240" s="152"/>
      <c r="B240" s="171"/>
      <c r="D240" s="157"/>
      <c r="E240" s="90"/>
      <c r="F240" s="90"/>
      <c r="G240" s="90"/>
      <c r="H240" s="114"/>
    </row>
    <row r="241" spans="1:8" ht="15" hidden="1" customHeight="1" x14ac:dyDescent="0.2">
      <c r="A241" s="152"/>
      <c r="B241" s="171"/>
      <c r="D241" s="157"/>
      <c r="E241" s="90"/>
      <c r="F241" s="90"/>
      <c r="G241" s="90"/>
      <c r="H241" s="114"/>
    </row>
    <row r="242" spans="1:8" ht="15" hidden="1" customHeight="1" x14ac:dyDescent="0.2">
      <c r="A242" s="152"/>
      <c r="B242" s="171"/>
      <c r="C242" s="78"/>
      <c r="D242" s="157"/>
      <c r="E242" s="90"/>
      <c r="F242" s="90"/>
      <c r="G242" s="90"/>
      <c r="H242" s="114"/>
    </row>
    <row r="243" spans="1:8" ht="15" hidden="1" customHeight="1" x14ac:dyDescent="0.2">
      <c r="A243" s="152"/>
      <c r="B243" s="171"/>
      <c r="D243" s="157"/>
      <c r="E243" s="90"/>
      <c r="F243" s="90"/>
      <c r="G243" s="90"/>
      <c r="H243" s="114"/>
    </row>
    <row r="244" spans="1:8" ht="15" hidden="1" customHeight="1" x14ac:dyDescent="0.2">
      <c r="A244" s="152"/>
      <c r="B244" s="171"/>
      <c r="C244" s="78"/>
      <c r="D244" s="157"/>
      <c r="E244" s="90"/>
      <c r="F244" s="90"/>
      <c r="G244" s="90"/>
      <c r="H244" s="114"/>
    </row>
    <row r="245" spans="1:8" ht="15" hidden="1" customHeight="1" x14ac:dyDescent="0.2">
      <c r="A245" s="152"/>
      <c r="B245" s="171"/>
      <c r="D245" s="157"/>
      <c r="E245" s="90"/>
      <c r="F245" s="90"/>
      <c r="G245" s="90"/>
      <c r="H245" s="114"/>
    </row>
    <row r="246" spans="1:8" ht="15" hidden="1" customHeight="1" x14ac:dyDescent="0.2">
      <c r="A246" s="152"/>
      <c r="B246" s="171"/>
      <c r="C246" s="78"/>
      <c r="D246" s="157"/>
      <c r="E246" s="90"/>
      <c r="F246" s="90"/>
      <c r="G246" s="90"/>
      <c r="H246" s="114"/>
    </row>
    <row r="247" spans="1:8" ht="15" hidden="1" customHeight="1" x14ac:dyDescent="0.2">
      <c r="A247" s="152"/>
      <c r="B247" s="171"/>
      <c r="D247" s="157"/>
      <c r="E247" s="90"/>
      <c r="F247" s="90"/>
      <c r="G247" s="90"/>
      <c r="H247" s="114"/>
    </row>
    <row r="248" spans="1:8" ht="15" hidden="1" customHeight="1" x14ac:dyDescent="0.2">
      <c r="A248" s="152"/>
      <c r="B248" s="171"/>
      <c r="C248" s="78"/>
      <c r="D248" s="157"/>
      <c r="E248" s="90"/>
      <c r="F248" s="90"/>
      <c r="G248" s="90"/>
      <c r="H248" s="114"/>
    </row>
    <row r="249" spans="1:8" ht="15" hidden="1" customHeight="1" x14ac:dyDescent="0.2">
      <c r="A249" s="152"/>
      <c r="B249" s="171"/>
      <c r="D249" s="157"/>
      <c r="E249" s="90"/>
      <c r="F249" s="90"/>
      <c r="G249" s="90"/>
      <c r="H249" s="114"/>
    </row>
    <row r="250" spans="1:8" ht="15" hidden="1" customHeight="1" x14ac:dyDescent="0.2">
      <c r="A250" s="152"/>
      <c r="B250" s="171"/>
      <c r="C250" s="78"/>
      <c r="D250" s="157"/>
      <c r="E250" s="90"/>
      <c r="F250" s="90"/>
      <c r="G250" s="90"/>
      <c r="H250" s="114"/>
    </row>
    <row r="251" spans="1:8" ht="15" hidden="1" customHeight="1" x14ac:dyDescent="0.2">
      <c r="A251" s="152"/>
      <c r="B251" s="99"/>
      <c r="D251" s="157"/>
      <c r="E251" s="90"/>
      <c r="F251" s="90"/>
      <c r="G251" s="90"/>
      <c r="H251" s="114"/>
    </row>
    <row r="252" spans="1:8" ht="15" hidden="1" customHeight="1" x14ac:dyDescent="0.2">
      <c r="A252" s="152"/>
      <c r="B252" s="99"/>
      <c r="C252" s="78"/>
      <c r="D252" s="157"/>
      <c r="E252" s="90"/>
      <c r="F252" s="90"/>
      <c r="G252" s="90"/>
      <c r="H252" s="114"/>
    </row>
    <row r="253" spans="1:8" ht="15" hidden="1" customHeight="1" x14ac:dyDescent="0.2">
      <c r="A253" s="152"/>
      <c r="B253" s="99"/>
      <c r="D253" s="157"/>
      <c r="E253" s="90"/>
      <c r="F253" s="90"/>
      <c r="G253" s="90"/>
      <c r="H253" s="114"/>
    </row>
    <row r="254" spans="1:8" ht="15" hidden="1" customHeight="1" x14ac:dyDescent="0.2">
      <c r="A254" s="152"/>
      <c r="B254" s="99"/>
      <c r="C254" s="78"/>
      <c r="D254" s="157"/>
      <c r="E254" s="90"/>
      <c r="F254" s="90"/>
      <c r="G254" s="90"/>
      <c r="H254" s="114"/>
    </row>
    <row r="255" spans="1:8" ht="15" hidden="1" customHeight="1" x14ac:dyDescent="0.2">
      <c r="A255" s="152"/>
      <c r="B255" s="99"/>
      <c r="D255" s="157"/>
      <c r="E255" s="90"/>
      <c r="F255" s="90"/>
      <c r="G255" s="90"/>
      <c r="H255" s="114"/>
    </row>
    <row r="256" spans="1:8" ht="15" hidden="1" customHeight="1" x14ac:dyDescent="0.2">
      <c r="A256" s="152"/>
      <c r="B256" s="99"/>
      <c r="C256" s="78"/>
      <c r="D256" s="157"/>
      <c r="E256" s="90"/>
      <c r="F256" s="90"/>
      <c r="G256" s="90"/>
      <c r="H256" s="114"/>
    </row>
    <row r="257" spans="1:8" ht="15" hidden="1" customHeight="1" x14ac:dyDescent="0.2">
      <c r="A257" s="152"/>
      <c r="B257" s="99"/>
      <c r="D257" s="157"/>
      <c r="E257" s="90"/>
      <c r="F257" s="90"/>
      <c r="G257" s="90"/>
      <c r="H257" s="114"/>
    </row>
    <row r="258" spans="1:8" ht="15" hidden="1" customHeight="1" x14ac:dyDescent="0.2">
      <c r="A258" s="152"/>
      <c r="B258" s="171"/>
      <c r="D258" s="157"/>
      <c r="E258" s="90"/>
      <c r="F258" s="90"/>
      <c r="G258" s="90"/>
      <c r="H258" s="114"/>
    </row>
    <row r="259" spans="1:8" ht="6.75" hidden="1" customHeight="1" x14ac:dyDescent="0.2">
      <c r="A259" s="152"/>
      <c r="B259" s="171"/>
      <c r="D259" s="157"/>
      <c r="E259" s="90"/>
      <c r="F259" s="90"/>
      <c r="G259" s="90"/>
      <c r="H259" s="114"/>
    </row>
    <row r="260" spans="1:8" ht="5.25" hidden="1" customHeight="1" x14ac:dyDescent="0.2">
      <c r="A260" s="152"/>
      <c r="B260" s="171"/>
      <c r="C260" s="78"/>
      <c r="D260" s="157"/>
      <c r="E260" s="90"/>
      <c r="F260" s="90"/>
      <c r="G260" s="90"/>
      <c r="H260" s="114"/>
    </row>
    <row r="261" spans="1:8" ht="15" hidden="1" customHeight="1" x14ac:dyDescent="0.2">
      <c r="A261" s="152"/>
      <c r="B261" s="171"/>
      <c r="D261" s="157"/>
      <c r="E261" s="90"/>
      <c r="F261" s="90"/>
      <c r="G261" s="90"/>
      <c r="H261" s="114"/>
    </row>
    <row r="262" spans="1:8" ht="15" hidden="1" customHeight="1" x14ac:dyDescent="0.2">
      <c r="A262" s="152"/>
      <c r="B262" s="171"/>
      <c r="C262" s="78"/>
      <c r="D262" s="157"/>
      <c r="E262" s="90"/>
      <c r="F262" s="90"/>
      <c r="G262" s="90"/>
      <c r="H262" s="114"/>
    </row>
    <row r="263" spans="1:8" ht="15" hidden="1" customHeight="1" x14ac:dyDescent="0.2">
      <c r="A263" s="152"/>
      <c r="B263" s="171"/>
      <c r="D263" s="157"/>
      <c r="E263" s="90"/>
      <c r="F263" s="90"/>
      <c r="G263" s="90"/>
      <c r="H263" s="114"/>
    </row>
    <row r="264" spans="1:8" ht="15" hidden="1" customHeight="1" x14ac:dyDescent="0.2">
      <c r="A264" s="152"/>
      <c r="B264" s="171"/>
      <c r="C264" s="78"/>
      <c r="D264" s="157"/>
      <c r="E264" s="90"/>
      <c r="F264" s="90"/>
      <c r="G264" s="90"/>
      <c r="H264" s="114"/>
    </row>
    <row r="265" spans="1:8" ht="15" hidden="1" customHeight="1" x14ac:dyDescent="0.2">
      <c r="A265" s="152"/>
      <c r="B265" s="171"/>
      <c r="D265" s="157"/>
      <c r="E265" s="90"/>
      <c r="F265" s="90"/>
      <c r="G265" s="90"/>
      <c r="H265" s="114"/>
    </row>
    <row r="266" spans="1:8" ht="15" hidden="1" customHeight="1" x14ac:dyDescent="0.2">
      <c r="A266" s="152"/>
      <c r="B266" s="171"/>
      <c r="C266" s="78"/>
      <c r="D266" s="157"/>
      <c r="E266" s="90"/>
      <c r="F266" s="90"/>
      <c r="G266" s="90"/>
      <c r="H266" s="114"/>
    </row>
    <row r="267" spans="1:8" ht="15" hidden="1" customHeight="1" x14ac:dyDescent="0.2">
      <c r="A267" s="152"/>
      <c r="B267" s="171"/>
      <c r="D267" s="157"/>
      <c r="E267" s="90"/>
      <c r="F267" s="90"/>
      <c r="G267" s="90"/>
      <c r="H267" s="114"/>
    </row>
    <row r="268" spans="1:8" ht="15" hidden="1" customHeight="1" x14ac:dyDescent="0.2">
      <c r="A268" s="152"/>
      <c r="B268" s="171"/>
      <c r="C268" s="78"/>
      <c r="D268" s="157"/>
      <c r="E268" s="90"/>
      <c r="F268" s="90"/>
      <c r="G268" s="90"/>
      <c r="H268" s="114"/>
    </row>
    <row r="269" spans="1:8" ht="15" hidden="1" customHeight="1" x14ac:dyDescent="0.2">
      <c r="A269" s="152"/>
      <c r="B269" s="171"/>
      <c r="D269" s="157"/>
      <c r="E269" s="90"/>
      <c r="F269" s="90"/>
      <c r="G269" s="90"/>
      <c r="H269" s="114"/>
    </row>
    <row r="270" spans="1:8" ht="15" hidden="1" customHeight="1" x14ac:dyDescent="0.2">
      <c r="A270" s="152"/>
      <c r="B270" s="171"/>
      <c r="C270" s="78"/>
      <c r="D270" s="157"/>
      <c r="E270" s="90"/>
      <c r="F270" s="90"/>
      <c r="G270" s="90"/>
      <c r="H270" s="114"/>
    </row>
    <row r="271" spans="1:8" ht="15" hidden="1" customHeight="1" x14ac:dyDescent="0.2">
      <c r="A271" s="152"/>
      <c r="B271" s="171"/>
      <c r="D271" s="157"/>
      <c r="E271" s="90"/>
      <c r="F271" s="90"/>
      <c r="G271" s="90"/>
      <c r="H271" s="114"/>
    </row>
    <row r="272" spans="1:8" ht="15" hidden="1" customHeight="1" x14ac:dyDescent="0.2">
      <c r="A272" s="152"/>
      <c r="B272" s="171"/>
      <c r="C272" s="78"/>
      <c r="D272" s="157"/>
      <c r="E272" s="90"/>
      <c r="F272" s="90"/>
      <c r="G272" s="90"/>
      <c r="H272" s="114"/>
    </row>
    <row r="273" spans="1:8" ht="15" hidden="1" customHeight="1" x14ac:dyDescent="0.2">
      <c r="A273" s="152"/>
      <c r="B273" s="171"/>
      <c r="D273" s="157"/>
      <c r="E273" s="90"/>
      <c r="F273" s="90"/>
      <c r="G273" s="90"/>
      <c r="H273" s="114"/>
    </row>
    <row r="274" spans="1:8" ht="15" hidden="1" customHeight="1" x14ac:dyDescent="0.2">
      <c r="A274" s="152"/>
      <c r="B274" s="171"/>
      <c r="C274" s="78"/>
      <c r="D274" s="157"/>
      <c r="E274" s="90"/>
      <c r="F274" s="90"/>
      <c r="G274" s="90"/>
      <c r="H274" s="114"/>
    </row>
    <row r="275" spans="1:8" ht="15" hidden="1" customHeight="1" x14ac:dyDescent="0.2">
      <c r="A275" s="152"/>
      <c r="B275" s="171"/>
      <c r="D275" s="157"/>
      <c r="E275" s="90"/>
      <c r="F275" s="90"/>
      <c r="G275" s="90"/>
      <c r="H275" s="114"/>
    </row>
    <row r="276" spans="1:8" ht="15" hidden="1" customHeight="1" x14ac:dyDescent="0.2">
      <c r="A276" s="152"/>
      <c r="B276" s="171"/>
      <c r="C276" s="78"/>
      <c r="D276" s="157"/>
      <c r="E276" s="90"/>
      <c r="F276" s="90"/>
      <c r="G276" s="90"/>
      <c r="H276" s="114"/>
    </row>
    <row r="277" spans="1:8" ht="15" hidden="1" customHeight="1" x14ac:dyDescent="0.2">
      <c r="A277" s="152"/>
      <c r="B277" s="90"/>
      <c r="D277" s="157"/>
      <c r="E277" s="90"/>
      <c r="F277" s="90"/>
      <c r="G277" s="90"/>
      <c r="H277" s="114"/>
    </row>
    <row r="278" spans="1:8" ht="15" hidden="1" customHeight="1" x14ac:dyDescent="0.2">
      <c r="A278" s="152"/>
      <c r="B278" s="90"/>
      <c r="C278" s="90"/>
      <c r="D278" s="157"/>
      <c r="E278" s="90"/>
      <c r="F278" s="90"/>
      <c r="G278" s="90"/>
      <c r="H278" s="114"/>
    </row>
    <row r="279" spans="1:8" ht="15" hidden="1" customHeight="1" x14ac:dyDescent="0.2">
      <c r="A279" s="152"/>
      <c r="B279" s="90"/>
      <c r="C279" s="90"/>
      <c r="D279" s="157"/>
      <c r="E279" s="90"/>
      <c r="F279" s="90"/>
      <c r="G279" s="90"/>
      <c r="H279" s="114"/>
    </row>
    <row r="280" spans="1:8" ht="15" hidden="1" customHeight="1" x14ac:dyDescent="0.2">
      <c r="A280" s="152"/>
      <c r="B280" s="90"/>
      <c r="C280" s="90"/>
      <c r="D280" s="157"/>
      <c r="E280" s="90"/>
      <c r="F280" s="90"/>
      <c r="G280" s="90"/>
      <c r="H280" s="114"/>
    </row>
    <row r="281" spans="1:8" ht="15" hidden="1" customHeight="1" x14ac:dyDescent="0.2">
      <c r="A281" s="152"/>
      <c r="B281" s="90"/>
      <c r="C281" s="90"/>
      <c r="D281" s="157"/>
      <c r="E281" s="90"/>
      <c r="F281" s="90"/>
      <c r="G281" s="90"/>
      <c r="H281" s="114"/>
    </row>
    <row r="282" spans="1:8" ht="15" hidden="1" customHeight="1" x14ac:dyDescent="0.2">
      <c r="A282" s="152"/>
      <c r="B282" s="90"/>
      <c r="C282" s="90"/>
      <c r="D282" s="157"/>
      <c r="E282" s="90"/>
      <c r="F282" s="90"/>
      <c r="G282" s="90"/>
      <c r="H282" s="114"/>
    </row>
    <row r="283" spans="1:8" ht="15" hidden="1" customHeight="1" x14ac:dyDescent="0.2">
      <c r="A283" s="152"/>
      <c r="B283" s="90"/>
      <c r="C283" s="90"/>
      <c r="D283" s="157"/>
      <c r="E283" s="90"/>
      <c r="F283" s="90"/>
      <c r="G283" s="90"/>
      <c r="H283" s="114"/>
    </row>
    <row r="284" spans="1:8" ht="15" hidden="1" customHeight="1" x14ac:dyDescent="0.2">
      <c r="A284" s="152"/>
      <c r="B284" s="90"/>
      <c r="C284" s="90"/>
      <c r="D284" s="157"/>
      <c r="E284" s="90"/>
      <c r="F284" s="90"/>
      <c r="G284" s="90"/>
      <c r="H284" s="114"/>
    </row>
    <row r="285" spans="1:8" ht="15" hidden="1" customHeight="1" x14ac:dyDescent="0.2">
      <c r="A285" s="152"/>
      <c r="B285" s="90"/>
      <c r="C285" s="90"/>
      <c r="D285" s="157"/>
      <c r="E285" s="90"/>
      <c r="F285" s="90"/>
      <c r="G285" s="90"/>
      <c r="H285" s="114"/>
    </row>
    <row r="286" spans="1:8" ht="15" hidden="1" customHeight="1" x14ac:dyDescent="0.2">
      <c r="A286" s="152"/>
      <c r="B286" s="90"/>
      <c r="C286" s="90"/>
      <c r="D286" s="157"/>
      <c r="E286" s="90"/>
      <c r="F286" s="90"/>
      <c r="G286" s="90"/>
      <c r="H286" s="114"/>
    </row>
    <row r="287" spans="1:8" ht="15" hidden="1" customHeight="1" x14ac:dyDescent="0.2">
      <c r="A287" s="152"/>
      <c r="B287" s="90"/>
      <c r="C287" s="90"/>
      <c r="D287" s="157"/>
      <c r="E287" s="90"/>
      <c r="F287" s="90"/>
      <c r="G287" s="90"/>
      <c r="H287" s="114"/>
    </row>
    <row r="288" spans="1:8" ht="15" hidden="1" customHeight="1" x14ac:dyDescent="0.2">
      <c r="A288" s="152"/>
      <c r="B288" s="90"/>
      <c r="C288" s="90"/>
      <c r="D288" s="157"/>
      <c r="E288" s="90"/>
      <c r="F288" s="90"/>
      <c r="G288" s="90"/>
      <c r="H288" s="114"/>
    </row>
    <row r="289" spans="1:8" ht="15" hidden="1" customHeight="1" x14ac:dyDescent="0.2">
      <c r="A289" s="152"/>
      <c r="B289" s="90"/>
      <c r="C289" s="90"/>
      <c r="D289" s="157"/>
      <c r="E289" s="90"/>
      <c r="F289" s="90"/>
      <c r="G289" s="90"/>
      <c r="H289" s="114"/>
    </row>
    <row r="290" spans="1:8" ht="15" hidden="1" customHeight="1" x14ac:dyDescent="0.2">
      <c r="A290" s="152"/>
      <c r="B290" s="90"/>
      <c r="C290" s="90"/>
      <c r="D290" s="157"/>
      <c r="E290" s="90"/>
      <c r="F290" s="90"/>
      <c r="G290" s="90"/>
      <c r="H290" s="114"/>
    </row>
    <row r="291" spans="1:8" ht="15" hidden="1" customHeight="1" x14ac:dyDescent="0.2">
      <c r="A291" s="152"/>
      <c r="B291" s="90"/>
      <c r="C291" s="90"/>
      <c r="D291" s="157"/>
      <c r="E291" s="90"/>
      <c r="F291" s="90"/>
      <c r="G291" s="90"/>
      <c r="H291" s="114"/>
    </row>
    <row r="292" spans="1:8" ht="15" hidden="1" customHeight="1" x14ac:dyDescent="0.2">
      <c r="A292" s="152"/>
      <c r="B292" s="90"/>
      <c r="C292" s="90"/>
      <c r="D292" s="157"/>
      <c r="E292" s="90"/>
      <c r="F292" s="90"/>
      <c r="G292" s="90"/>
      <c r="H292" s="114"/>
    </row>
    <row r="293" spans="1:8" ht="15" hidden="1" customHeight="1" x14ac:dyDescent="0.2">
      <c r="A293" s="152"/>
      <c r="B293" s="90"/>
      <c r="C293" s="90"/>
      <c r="D293" s="157"/>
      <c r="E293" s="90"/>
      <c r="F293" s="90"/>
      <c r="G293" s="90"/>
      <c r="H293" s="114"/>
    </row>
    <row r="294" spans="1:8" ht="15" hidden="1" customHeight="1" x14ac:dyDescent="0.2">
      <c r="A294" s="152"/>
      <c r="B294" s="90"/>
      <c r="C294" s="90"/>
      <c r="D294" s="157"/>
      <c r="E294" s="90"/>
      <c r="F294" s="90"/>
      <c r="G294" s="90"/>
      <c r="H294" s="114"/>
    </row>
    <row r="295" spans="1:8" ht="15" hidden="1" customHeight="1" x14ac:dyDescent="0.2">
      <c r="A295" s="152"/>
      <c r="B295" s="90"/>
      <c r="C295" s="90"/>
      <c r="D295" s="157"/>
      <c r="E295" s="90"/>
      <c r="F295" s="90"/>
      <c r="G295" s="90"/>
      <c r="H295" s="114"/>
    </row>
    <row r="296" spans="1:8" ht="15" hidden="1" customHeight="1" x14ac:dyDescent="0.2">
      <c r="A296" s="152"/>
      <c r="B296" s="90"/>
      <c r="C296" s="90"/>
      <c r="D296" s="157"/>
      <c r="E296" s="90"/>
      <c r="F296" s="90"/>
      <c r="G296" s="90"/>
      <c r="H296" s="114"/>
    </row>
    <row r="297" spans="1:8" ht="15" hidden="1" customHeight="1" x14ac:dyDescent="0.2">
      <c r="A297" s="152"/>
      <c r="B297" s="90"/>
      <c r="C297" s="90"/>
      <c r="D297" s="157"/>
      <c r="E297" s="90"/>
      <c r="F297" s="90"/>
      <c r="G297" s="90"/>
      <c r="H297" s="114"/>
    </row>
    <row r="298" spans="1:8" ht="15" hidden="1" customHeight="1" x14ac:dyDescent="0.2">
      <c r="A298" s="152"/>
      <c r="B298" s="90"/>
      <c r="C298" s="90"/>
      <c r="D298" s="157"/>
      <c r="E298" s="90"/>
      <c r="F298" s="90"/>
      <c r="G298" s="90"/>
      <c r="H298" s="114"/>
    </row>
    <row r="299" spans="1:8" ht="15" hidden="1" customHeight="1" x14ac:dyDescent="0.2">
      <c r="A299" s="152"/>
      <c r="B299" s="90"/>
      <c r="C299" s="90"/>
      <c r="D299" s="157"/>
      <c r="E299" s="90"/>
      <c r="F299" s="90"/>
      <c r="G299" s="90"/>
      <c r="H299" s="114"/>
    </row>
    <row r="300" spans="1:8" ht="15" hidden="1" customHeight="1" x14ac:dyDescent="0.2">
      <c r="A300" s="152"/>
      <c r="B300" s="90"/>
      <c r="C300" s="90"/>
      <c r="D300" s="157"/>
      <c r="E300" s="90"/>
      <c r="F300" s="90"/>
      <c r="G300" s="90"/>
      <c r="H300" s="114"/>
    </row>
    <row r="301" spans="1:8" ht="15" hidden="1" customHeight="1" x14ac:dyDescent="0.2">
      <c r="A301" s="152"/>
      <c r="B301" s="90"/>
      <c r="C301" s="90"/>
      <c r="D301" s="157"/>
      <c r="E301" s="90"/>
      <c r="F301" s="90"/>
      <c r="G301" s="90"/>
      <c r="H301" s="114"/>
    </row>
    <row r="302" spans="1:8" ht="15" hidden="1" customHeight="1" x14ac:dyDescent="0.2">
      <c r="A302" s="152"/>
      <c r="B302" s="90"/>
      <c r="C302" s="90"/>
      <c r="D302" s="157"/>
      <c r="E302" s="90"/>
      <c r="F302" s="90"/>
      <c r="G302" s="90"/>
      <c r="H302" s="114"/>
    </row>
    <row r="303" spans="1:8" ht="15" hidden="1" customHeight="1" x14ac:dyDescent="0.2">
      <c r="A303" s="152"/>
      <c r="B303" s="90"/>
      <c r="C303" s="90"/>
      <c r="D303" s="157"/>
      <c r="E303" s="90"/>
      <c r="F303" s="90"/>
      <c r="G303" s="90"/>
      <c r="H303" s="114"/>
    </row>
    <row r="304" spans="1:8" ht="15" hidden="1" customHeight="1" x14ac:dyDescent="0.2">
      <c r="A304" s="152"/>
      <c r="B304" s="90"/>
      <c r="C304" s="90"/>
      <c r="D304" s="157"/>
      <c r="E304" s="90"/>
      <c r="F304" s="90"/>
      <c r="G304" s="90"/>
      <c r="H304" s="114"/>
    </row>
    <row r="305" spans="1:8" ht="15" hidden="1" customHeight="1" x14ac:dyDescent="0.2">
      <c r="A305" s="152"/>
      <c r="B305" s="90"/>
      <c r="C305" s="90"/>
      <c r="D305" s="157"/>
      <c r="E305" s="90"/>
      <c r="F305" s="90"/>
      <c r="G305" s="90"/>
      <c r="H305" s="114"/>
    </row>
    <row r="306" spans="1:8" ht="15" hidden="1" customHeight="1" x14ac:dyDescent="0.2">
      <c r="A306" s="152"/>
      <c r="B306" s="90"/>
      <c r="C306" s="90"/>
      <c r="D306" s="157"/>
      <c r="E306" s="90"/>
      <c r="F306" s="90"/>
      <c r="G306" s="90"/>
      <c r="H306" s="114"/>
    </row>
    <row r="307" spans="1:8" ht="15" hidden="1" customHeight="1" x14ac:dyDescent="0.2">
      <c r="A307" s="152"/>
      <c r="B307" s="90"/>
      <c r="C307" s="90"/>
      <c r="D307" s="157"/>
      <c r="E307" s="90"/>
      <c r="F307" s="90"/>
      <c r="G307" s="90"/>
      <c r="H307" s="114"/>
    </row>
    <row r="308" spans="1:8" ht="15" hidden="1" customHeight="1" x14ac:dyDescent="0.2">
      <c r="A308" s="152"/>
      <c r="B308" s="90"/>
      <c r="C308" s="90"/>
      <c r="D308" s="157"/>
      <c r="E308" s="90"/>
      <c r="F308" s="90"/>
      <c r="G308" s="90"/>
      <c r="H308" s="114"/>
    </row>
    <row r="309" spans="1:8" ht="15" hidden="1" customHeight="1" x14ac:dyDescent="0.2">
      <c r="A309" s="152"/>
      <c r="B309" s="90"/>
      <c r="C309" s="90"/>
      <c r="D309" s="157"/>
      <c r="E309" s="90"/>
      <c r="F309" s="90"/>
      <c r="G309" s="90"/>
      <c r="H309" s="114"/>
    </row>
    <row r="310" spans="1:8" ht="15" hidden="1" customHeight="1" x14ac:dyDescent="0.2">
      <c r="A310" s="152"/>
      <c r="B310" s="90"/>
      <c r="C310" s="90"/>
      <c r="D310" s="157"/>
      <c r="E310" s="90"/>
      <c r="F310" s="90"/>
      <c r="G310" s="90"/>
      <c r="H310" s="114"/>
    </row>
    <row r="311" spans="1:8" ht="15" hidden="1" customHeight="1" x14ac:dyDescent="0.2">
      <c r="A311" s="152"/>
      <c r="B311" s="90"/>
      <c r="C311" s="90"/>
      <c r="D311" s="157"/>
      <c r="E311" s="90"/>
      <c r="F311" s="90"/>
      <c r="G311" s="90"/>
      <c r="H311" s="114"/>
    </row>
    <row r="312" spans="1:8" ht="15" hidden="1" customHeight="1" x14ac:dyDescent="0.2">
      <c r="A312" s="152"/>
      <c r="B312" s="90"/>
      <c r="C312" s="90"/>
      <c r="D312" s="157"/>
      <c r="E312" s="90"/>
      <c r="F312" s="90"/>
      <c r="G312" s="90"/>
      <c r="H312" s="114"/>
    </row>
    <row r="313" spans="1:8" ht="15" hidden="1" customHeight="1" x14ac:dyDescent="0.2">
      <c r="A313" s="152"/>
      <c r="B313" s="90"/>
      <c r="C313" s="90"/>
      <c r="D313" s="157"/>
      <c r="E313" s="90"/>
      <c r="F313" s="90"/>
      <c r="G313" s="90"/>
      <c r="H313" s="114"/>
    </row>
    <row r="314" spans="1:8" ht="15" hidden="1" customHeight="1" x14ac:dyDescent="0.2">
      <c r="A314" s="152"/>
      <c r="B314" s="90"/>
      <c r="C314" s="90"/>
      <c r="D314" s="157"/>
      <c r="E314" s="90"/>
      <c r="F314" s="90"/>
      <c r="G314" s="90"/>
      <c r="H314" s="114"/>
    </row>
    <row r="315" spans="1:8" ht="15" hidden="1" customHeight="1" x14ac:dyDescent="0.2">
      <c r="A315" s="152"/>
      <c r="B315" s="90"/>
      <c r="C315" s="90"/>
      <c r="D315" s="157"/>
      <c r="E315" s="90"/>
      <c r="F315" s="90"/>
      <c r="G315" s="90"/>
      <c r="H315" s="114"/>
    </row>
    <row r="316" spans="1:8" ht="15" hidden="1" customHeight="1" x14ac:dyDescent="0.2">
      <c r="A316" s="152"/>
      <c r="B316" s="90"/>
      <c r="C316" s="90"/>
      <c r="D316" s="157"/>
      <c r="E316" s="90"/>
      <c r="F316" s="90"/>
      <c r="G316" s="90"/>
      <c r="H316" s="114"/>
    </row>
    <row r="317" spans="1:8" ht="15" hidden="1" customHeight="1" x14ac:dyDescent="0.2">
      <c r="A317" s="152"/>
      <c r="B317" s="90"/>
      <c r="C317" s="90"/>
      <c r="D317" s="157"/>
      <c r="E317" s="90"/>
      <c r="F317" s="90"/>
      <c r="G317" s="90"/>
      <c r="H317" s="114"/>
    </row>
    <row r="318" spans="1:8" ht="15" hidden="1" customHeight="1" x14ac:dyDescent="0.2">
      <c r="A318" s="152"/>
      <c r="B318" s="90"/>
      <c r="C318" s="90"/>
      <c r="D318" s="157"/>
      <c r="E318" s="90"/>
      <c r="F318" s="90"/>
      <c r="G318" s="90"/>
      <c r="H318" s="114"/>
    </row>
    <row r="319" spans="1:8" ht="15" hidden="1" customHeight="1" x14ac:dyDescent="0.2">
      <c r="A319" s="152"/>
      <c r="B319" s="90"/>
      <c r="C319" s="90"/>
      <c r="D319" s="157"/>
      <c r="E319" s="90"/>
      <c r="F319" s="90"/>
      <c r="G319" s="90"/>
      <c r="H319" s="114"/>
    </row>
    <row r="320" spans="1:8" ht="15" hidden="1" customHeight="1" x14ac:dyDescent="0.2">
      <c r="A320" s="152"/>
      <c r="B320" s="90"/>
      <c r="C320" s="90"/>
      <c r="D320" s="157"/>
      <c r="E320" s="90"/>
      <c r="F320" s="90"/>
      <c r="G320" s="90"/>
      <c r="H320" s="114"/>
    </row>
    <row r="321" spans="1:8" ht="15" hidden="1" customHeight="1" x14ac:dyDescent="0.2">
      <c r="A321" s="152"/>
      <c r="B321" s="90"/>
      <c r="C321" s="90"/>
      <c r="D321" s="157"/>
      <c r="E321" s="90"/>
      <c r="F321" s="90"/>
      <c r="G321" s="90"/>
      <c r="H321" s="114"/>
    </row>
    <row r="322" spans="1:8" ht="15" hidden="1" customHeight="1" x14ac:dyDescent="0.2">
      <c r="A322" s="152"/>
      <c r="B322" s="90"/>
      <c r="C322" s="90"/>
      <c r="D322" s="157"/>
      <c r="E322" s="90"/>
      <c r="F322" s="90"/>
      <c r="G322" s="90"/>
      <c r="H322" s="114"/>
    </row>
    <row r="323" spans="1:8" ht="15" hidden="1" customHeight="1" x14ac:dyDescent="0.2">
      <c r="A323" s="152"/>
      <c r="B323" s="90"/>
      <c r="C323" s="90"/>
      <c r="D323" s="157"/>
      <c r="E323" s="90"/>
      <c r="F323" s="90"/>
      <c r="G323" s="90"/>
      <c r="H323" s="114"/>
    </row>
    <row r="324" spans="1:8" ht="15" hidden="1" customHeight="1" x14ac:dyDescent="0.2">
      <c r="A324" s="152"/>
      <c r="B324" s="90"/>
      <c r="C324" s="90"/>
      <c r="D324" s="157"/>
      <c r="E324" s="90"/>
      <c r="F324" s="90"/>
      <c r="G324" s="90"/>
      <c r="H324" s="114"/>
    </row>
    <row r="325" spans="1:8" ht="15" hidden="1" customHeight="1" x14ac:dyDescent="0.2">
      <c r="A325" s="152"/>
      <c r="B325" s="90"/>
      <c r="C325" s="90"/>
      <c r="D325" s="157"/>
      <c r="E325" s="90"/>
      <c r="F325" s="90"/>
      <c r="G325" s="90"/>
      <c r="H325" s="114"/>
    </row>
    <row r="326" spans="1:8" ht="15" hidden="1" customHeight="1" x14ac:dyDescent="0.2">
      <c r="A326" s="152"/>
      <c r="B326" s="90"/>
      <c r="C326" s="90"/>
      <c r="D326" s="157"/>
      <c r="E326" s="90"/>
      <c r="F326" s="90"/>
      <c r="G326" s="90"/>
      <c r="H326" s="114"/>
    </row>
    <row r="327" spans="1:8" ht="15" hidden="1" customHeight="1" x14ac:dyDescent="0.2">
      <c r="A327" s="152"/>
      <c r="B327" s="90"/>
      <c r="C327" s="90"/>
      <c r="D327" s="157"/>
      <c r="E327" s="90"/>
      <c r="F327" s="90"/>
      <c r="G327" s="90"/>
      <c r="H327" s="114"/>
    </row>
    <row r="328" spans="1:8" ht="15" hidden="1" customHeight="1" x14ac:dyDescent="0.2">
      <c r="A328" s="152"/>
      <c r="B328" s="90"/>
      <c r="C328" s="90"/>
      <c r="D328" s="157"/>
      <c r="E328" s="90"/>
      <c r="F328" s="90"/>
      <c r="G328" s="90"/>
      <c r="H328" s="114"/>
    </row>
    <row r="329" spans="1:8" ht="15" hidden="1" customHeight="1" x14ac:dyDescent="0.2">
      <c r="A329" s="152"/>
      <c r="B329" s="90"/>
      <c r="C329" s="90"/>
      <c r="D329" s="157"/>
      <c r="E329" s="90"/>
      <c r="F329" s="90"/>
      <c r="G329" s="90"/>
      <c r="H329" s="114"/>
    </row>
    <row r="330" spans="1:8" ht="15" hidden="1" customHeight="1" x14ac:dyDescent="0.2">
      <c r="A330" s="152"/>
      <c r="B330" s="90"/>
      <c r="C330" s="90"/>
      <c r="D330" s="157"/>
      <c r="E330" s="90"/>
      <c r="F330" s="90"/>
      <c r="G330" s="90"/>
      <c r="H330" s="114"/>
    </row>
    <row r="331" spans="1:8" ht="15" hidden="1" customHeight="1" x14ac:dyDescent="0.2">
      <c r="A331" s="152"/>
      <c r="B331" s="90"/>
      <c r="C331" s="90"/>
      <c r="D331" s="157"/>
      <c r="E331" s="90"/>
      <c r="F331" s="90"/>
      <c r="G331" s="90"/>
      <c r="H331" s="114"/>
    </row>
    <row r="332" spans="1:8" ht="15" hidden="1" customHeight="1" x14ac:dyDescent="0.2">
      <c r="A332" s="152"/>
      <c r="B332" s="90"/>
      <c r="C332" s="90"/>
      <c r="D332" s="157"/>
      <c r="E332" s="90"/>
      <c r="F332" s="90"/>
      <c r="G332" s="90"/>
      <c r="H332" s="114"/>
    </row>
    <row r="333" spans="1:8" ht="15" hidden="1" customHeight="1" x14ac:dyDescent="0.2">
      <c r="A333" s="152"/>
      <c r="B333" s="90"/>
      <c r="C333" s="90"/>
      <c r="D333" s="157"/>
      <c r="E333" s="90"/>
      <c r="F333" s="90"/>
      <c r="G333" s="90"/>
      <c r="H333" s="114"/>
    </row>
    <row r="334" spans="1:8" ht="15" hidden="1" customHeight="1" x14ac:dyDescent="0.2">
      <c r="A334" s="152"/>
      <c r="B334" s="90"/>
      <c r="C334" s="90"/>
      <c r="D334" s="157"/>
      <c r="E334" s="90"/>
      <c r="F334" s="90"/>
      <c r="G334" s="90"/>
      <c r="H334" s="114"/>
    </row>
    <row r="335" spans="1:8" ht="15" hidden="1" customHeight="1" x14ac:dyDescent="0.2">
      <c r="A335" s="152"/>
      <c r="B335" s="90"/>
      <c r="C335" s="90"/>
      <c r="D335" s="157"/>
      <c r="E335" s="90"/>
      <c r="F335" s="90"/>
      <c r="G335" s="90"/>
      <c r="H335" s="114"/>
    </row>
    <row r="336" spans="1:8" ht="15" hidden="1" customHeight="1" x14ac:dyDescent="0.2">
      <c r="A336" s="152"/>
      <c r="B336" s="90"/>
      <c r="C336" s="90"/>
      <c r="D336" s="157"/>
      <c r="E336" s="90"/>
      <c r="F336" s="90"/>
      <c r="G336" s="90"/>
      <c r="H336" s="114"/>
    </row>
    <row r="337" spans="1:8" ht="15" hidden="1" customHeight="1" x14ac:dyDescent="0.2">
      <c r="A337" s="152"/>
      <c r="B337" s="90"/>
      <c r="C337" s="90"/>
      <c r="D337" s="157"/>
      <c r="E337" s="90"/>
      <c r="F337" s="90"/>
      <c r="G337" s="90"/>
      <c r="H337" s="114"/>
    </row>
    <row r="338" spans="1:8" ht="15" hidden="1" customHeight="1" x14ac:dyDescent="0.2">
      <c r="A338" s="152"/>
      <c r="B338" s="90"/>
      <c r="C338" s="90"/>
      <c r="D338" s="157"/>
      <c r="E338" s="90"/>
      <c r="F338" s="90"/>
      <c r="G338" s="90"/>
      <c r="H338" s="114"/>
    </row>
    <row r="339" spans="1:8" ht="15" hidden="1" customHeight="1" x14ac:dyDescent="0.2">
      <c r="A339" s="152"/>
      <c r="B339" s="90"/>
      <c r="C339" s="90"/>
      <c r="D339" s="157"/>
      <c r="E339" s="90"/>
      <c r="F339" s="90"/>
      <c r="G339" s="90"/>
      <c r="H339" s="114"/>
    </row>
    <row r="340" spans="1:8" ht="15" hidden="1" customHeight="1" x14ac:dyDescent="0.2">
      <c r="A340" s="152"/>
      <c r="B340" s="90"/>
      <c r="C340" s="90"/>
      <c r="D340" s="157"/>
      <c r="E340" s="90"/>
      <c r="F340" s="90"/>
      <c r="G340" s="90"/>
      <c r="H340" s="114"/>
    </row>
    <row r="341" spans="1:8" ht="15" hidden="1" customHeight="1" x14ac:dyDescent="0.2">
      <c r="A341" s="152"/>
      <c r="B341" s="90"/>
      <c r="C341" s="90"/>
      <c r="D341" s="157"/>
      <c r="E341" s="90"/>
      <c r="F341" s="90"/>
      <c r="G341" s="90"/>
      <c r="H341" s="114"/>
    </row>
    <row r="342" spans="1:8" ht="15" hidden="1" customHeight="1" x14ac:dyDescent="0.2">
      <c r="A342" s="152"/>
      <c r="B342" s="90"/>
      <c r="C342" s="90"/>
      <c r="D342" s="157"/>
      <c r="E342" s="90"/>
      <c r="F342" s="90"/>
      <c r="G342" s="90"/>
      <c r="H342" s="114"/>
    </row>
    <row r="343" spans="1:8" ht="15" hidden="1" customHeight="1" x14ac:dyDescent="0.2">
      <c r="A343" s="152"/>
      <c r="B343" s="90"/>
      <c r="C343" s="90"/>
      <c r="D343" s="157"/>
      <c r="E343" s="90"/>
      <c r="F343" s="90"/>
      <c r="G343" s="90"/>
      <c r="H343" s="114"/>
    </row>
    <row r="344" spans="1:8" ht="15" hidden="1" customHeight="1" x14ac:dyDescent="0.2">
      <c r="A344" s="152"/>
      <c r="B344" s="90"/>
      <c r="C344" s="90"/>
      <c r="D344" s="157"/>
      <c r="E344" s="90"/>
      <c r="F344" s="90"/>
      <c r="G344" s="90"/>
      <c r="H344" s="114"/>
    </row>
    <row r="345" spans="1:8" ht="15" hidden="1" customHeight="1" x14ac:dyDescent="0.2">
      <c r="A345" s="152"/>
      <c r="B345" s="90"/>
      <c r="C345" s="90"/>
      <c r="D345" s="157"/>
      <c r="E345" s="90"/>
      <c r="F345" s="90"/>
      <c r="G345" s="90"/>
      <c r="H345" s="114"/>
    </row>
    <row r="346" spans="1:8" ht="15" hidden="1" customHeight="1" x14ac:dyDescent="0.2">
      <c r="A346" s="152"/>
      <c r="B346" s="90"/>
      <c r="C346" s="90"/>
      <c r="D346" s="157"/>
      <c r="E346" s="90"/>
      <c r="F346" s="90"/>
      <c r="G346" s="90"/>
      <c r="H346" s="114"/>
    </row>
    <row r="347" spans="1:8" ht="15" hidden="1" customHeight="1" x14ac:dyDescent="0.2">
      <c r="A347" s="152"/>
      <c r="B347" s="90"/>
      <c r="C347" s="90"/>
      <c r="D347" s="157"/>
      <c r="E347" s="90"/>
      <c r="F347" s="90"/>
      <c r="G347" s="90"/>
      <c r="H347" s="114"/>
    </row>
    <row r="348" spans="1:8" ht="15" hidden="1" customHeight="1" x14ac:dyDescent="0.2">
      <c r="A348" s="152"/>
      <c r="B348" s="90"/>
      <c r="C348" s="90"/>
      <c r="D348" s="157"/>
      <c r="E348" s="90"/>
      <c r="F348" s="90"/>
      <c r="G348" s="90"/>
      <c r="H348" s="114"/>
    </row>
    <row r="349" spans="1:8" ht="15" hidden="1" customHeight="1" x14ac:dyDescent="0.2">
      <c r="A349" s="152"/>
      <c r="B349" s="90"/>
      <c r="C349" s="90"/>
      <c r="D349" s="157"/>
      <c r="E349" s="90"/>
      <c r="F349" s="90"/>
      <c r="G349" s="90"/>
      <c r="H349" s="114"/>
    </row>
    <row r="350" spans="1:8" ht="15" hidden="1" customHeight="1" x14ac:dyDescent="0.2">
      <c r="A350" s="152"/>
      <c r="B350" s="90"/>
      <c r="C350" s="90"/>
      <c r="D350" s="157"/>
      <c r="E350" s="90"/>
      <c r="F350" s="90"/>
      <c r="G350" s="90"/>
      <c r="H350" s="114"/>
    </row>
    <row r="351" spans="1:8" ht="15" hidden="1" customHeight="1" x14ac:dyDescent="0.2">
      <c r="A351" s="152"/>
      <c r="B351" s="90"/>
      <c r="C351" s="90"/>
      <c r="D351" s="157"/>
      <c r="E351" s="90"/>
      <c r="F351" s="90"/>
      <c r="G351" s="90"/>
      <c r="H351" s="114"/>
    </row>
    <row r="352" spans="1:8" ht="15" hidden="1" customHeight="1" x14ac:dyDescent="0.2">
      <c r="A352" s="152"/>
      <c r="B352" s="90"/>
      <c r="C352" s="90"/>
      <c r="D352" s="157"/>
      <c r="E352" s="90"/>
      <c r="F352" s="90"/>
      <c r="G352" s="90"/>
      <c r="H352" s="114"/>
    </row>
    <row r="353" spans="1:8" ht="15" hidden="1" customHeight="1" x14ac:dyDescent="0.2">
      <c r="A353" s="152"/>
      <c r="B353" s="90"/>
      <c r="C353" s="90"/>
      <c r="D353" s="157"/>
      <c r="E353" s="90"/>
      <c r="F353" s="90"/>
      <c r="G353" s="90"/>
      <c r="H353" s="114"/>
    </row>
    <row r="354" spans="1:8" ht="15" hidden="1" customHeight="1" x14ac:dyDescent="0.2">
      <c r="A354" s="152"/>
      <c r="B354" s="90"/>
      <c r="C354" s="90"/>
      <c r="D354" s="157"/>
      <c r="E354" s="90"/>
      <c r="F354" s="90"/>
      <c r="G354" s="90"/>
      <c r="H354" s="114"/>
    </row>
    <row r="355" spans="1:8" ht="15" hidden="1" customHeight="1" x14ac:dyDescent="0.2">
      <c r="A355" s="152"/>
      <c r="B355" s="90"/>
      <c r="C355" s="90"/>
      <c r="D355" s="157"/>
      <c r="E355" s="90"/>
      <c r="F355" s="90"/>
      <c r="G355" s="90"/>
      <c r="H355" s="114"/>
    </row>
    <row r="356" spans="1:8" ht="15" hidden="1" customHeight="1" x14ac:dyDescent="0.2">
      <c r="A356" s="152"/>
      <c r="B356" s="90"/>
      <c r="C356" s="90"/>
      <c r="D356" s="157"/>
      <c r="E356" s="90"/>
      <c r="F356" s="90"/>
      <c r="G356" s="90"/>
      <c r="H356" s="114"/>
    </row>
    <row r="357" spans="1:8" ht="15" hidden="1" customHeight="1" x14ac:dyDescent="0.2">
      <c r="A357" s="152"/>
      <c r="B357" s="90"/>
      <c r="C357" s="90"/>
      <c r="D357" s="157"/>
      <c r="E357" s="90"/>
      <c r="F357" s="90"/>
      <c r="G357" s="90"/>
      <c r="H357" s="114"/>
    </row>
    <row r="358" spans="1:8" ht="15" hidden="1" customHeight="1" x14ac:dyDescent="0.2">
      <c r="A358" s="152"/>
      <c r="B358" s="90"/>
      <c r="C358" s="90"/>
      <c r="D358" s="157"/>
      <c r="E358" s="90"/>
      <c r="F358" s="90"/>
      <c r="G358" s="90"/>
      <c r="H358" s="114"/>
    </row>
    <row r="359" spans="1:8" ht="15" hidden="1" customHeight="1" x14ac:dyDescent="0.2">
      <c r="A359" s="152"/>
      <c r="B359" s="90"/>
      <c r="C359" s="90"/>
      <c r="D359" s="157"/>
      <c r="E359" s="90"/>
      <c r="F359" s="90"/>
      <c r="G359" s="90"/>
      <c r="H359" s="114"/>
    </row>
    <row r="360" spans="1:8" ht="15" hidden="1" customHeight="1" x14ac:dyDescent="0.2">
      <c r="A360" s="152"/>
      <c r="B360" s="90"/>
      <c r="C360" s="90"/>
      <c r="D360" s="157"/>
      <c r="E360" s="90"/>
      <c r="F360" s="90"/>
      <c r="G360" s="90"/>
      <c r="H360" s="114"/>
    </row>
    <row r="361" spans="1:8" ht="15" hidden="1" customHeight="1" x14ac:dyDescent="0.2">
      <c r="A361" s="152"/>
      <c r="B361" s="90"/>
      <c r="C361" s="90"/>
      <c r="D361" s="157"/>
      <c r="E361" s="90"/>
      <c r="F361" s="90"/>
      <c r="G361" s="90"/>
      <c r="H361" s="114"/>
    </row>
    <row r="362" spans="1:8" ht="15" hidden="1" customHeight="1" x14ac:dyDescent="0.2">
      <c r="A362" s="152"/>
      <c r="B362" s="90"/>
      <c r="C362" s="90"/>
      <c r="D362" s="157"/>
      <c r="E362" s="90"/>
      <c r="F362" s="90"/>
      <c r="G362" s="90"/>
      <c r="H362" s="114"/>
    </row>
    <row r="363" spans="1:8" ht="15" hidden="1" customHeight="1" x14ac:dyDescent="0.2">
      <c r="A363" s="152"/>
      <c r="B363" s="90"/>
      <c r="C363" s="90"/>
      <c r="D363" s="157"/>
      <c r="E363" s="90"/>
      <c r="F363" s="90"/>
      <c r="G363" s="90"/>
      <c r="H363" s="114"/>
    </row>
    <row r="364" spans="1:8" ht="15" hidden="1" customHeight="1" x14ac:dyDescent="0.2">
      <c r="A364" s="152"/>
      <c r="B364" s="90"/>
      <c r="C364" s="90"/>
      <c r="D364" s="157"/>
      <c r="E364" s="90"/>
      <c r="F364" s="90"/>
      <c r="G364" s="90"/>
      <c r="H364" s="114"/>
    </row>
    <row r="365" spans="1:8" ht="15" hidden="1" customHeight="1" x14ac:dyDescent="0.2">
      <c r="A365" s="152"/>
      <c r="B365" s="90"/>
      <c r="C365" s="90"/>
      <c r="D365" s="157"/>
      <c r="E365" s="90"/>
      <c r="F365" s="90"/>
      <c r="G365" s="90"/>
      <c r="H365" s="114"/>
    </row>
    <row r="366" spans="1:8" ht="15" hidden="1" customHeight="1" x14ac:dyDescent="0.2">
      <c r="A366" s="152"/>
      <c r="B366" s="90"/>
      <c r="C366" s="90"/>
      <c r="D366" s="157"/>
      <c r="E366" s="90"/>
      <c r="F366" s="90"/>
      <c r="G366" s="90"/>
      <c r="H366" s="114"/>
    </row>
    <row r="367" spans="1:8" ht="15" hidden="1" customHeight="1" x14ac:dyDescent="0.2">
      <c r="A367" s="152"/>
      <c r="B367" s="90"/>
      <c r="C367" s="90"/>
      <c r="D367" s="157"/>
      <c r="E367" s="90"/>
      <c r="F367" s="90"/>
      <c r="G367" s="90"/>
      <c r="H367" s="114"/>
    </row>
    <row r="368" spans="1:8" ht="15" hidden="1" customHeight="1" x14ac:dyDescent="0.2">
      <c r="A368" s="152"/>
      <c r="B368" s="90"/>
      <c r="C368" s="90"/>
      <c r="D368" s="157"/>
      <c r="E368" s="90"/>
      <c r="F368" s="90"/>
      <c r="G368" s="90"/>
      <c r="H368" s="114"/>
    </row>
    <row r="369" spans="1:8" ht="15" hidden="1" customHeight="1" x14ac:dyDescent="0.2">
      <c r="A369" s="152"/>
      <c r="B369" s="90"/>
      <c r="C369" s="90"/>
      <c r="D369" s="157"/>
      <c r="E369" s="90"/>
      <c r="F369" s="90"/>
      <c r="G369" s="90"/>
      <c r="H369" s="114"/>
    </row>
    <row r="370" spans="1:8" ht="15" hidden="1" customHeight="1" x14ac:dyDescent="0.2">
      <c r="A370" s="152"/>
      <c r="B370" s="90"/>
      <c r="C370" s="90"/>
      <c r="D370" s="157"/>
      <c r="E370" s="90"/>
      <c r="F370" s="90"/>
      <c r="G370" s="90"/>
      <c r="H370" s="114"/>
    </row>
    <row r="371" spans="1:8" ht="15" hidden="1" customHeight="1" x14ac:dyDescent="0.2">
      <c r="A371" s="152"/>
      <c r="B371" s="90"/>
      <c r="C371" s="90"/>
      <c r="D371" s="157"/>
      <c r="E371" s="90"/>
      <c r="F371" s="90"/>
      <c r="G371" s="90"/>
      <c r="H371" s="114"/>
    </row>
    <row r="372" spans="1:8" ht="15" hidden="1" customHeight="1" x14ac:dyDescent="0.2">
      <c r="A372" s="152"/>
      <c r="B372" s="90"/>
      <c r="C372" s="90"/>
      <c r="D372" s="157"/>
      <c r="E372" s="90"/>
      <c r="F372" s="90"/>
      <c r="G372" s="90"/>
      <c r="H372" s="114"/>
    </row>
    <row r="373" spans="1:8" ht="15" hidden="1" customHeight="1" x14ac:dyDescent="0.2">
      <c r="A373" s="152"/>
      <c r="B373" s="90"/>
      <c r="C373" s="90"/>
      <c r="D373" s="157"/>
      <c r="E373" s="90"/>
      <c r="F373" s="90"/>
      <c r="G373" s="90"/>
      <c r="H373" s="114"/>
    </row>
    <row r="374" spans="1:8" ht="15" hidden="1" customHeight="1" x14ac:dyDescent="0.2">
      <c r="A374" s="152"/>
      <c r="B374" s="90"/>
      <c r="C374" s="90"/>
      <c r="D374" s="157"/>
      <c r="E374" s="90"/>
      <c r="F374" s="90"/>
      <c r="G374" s="90"/>
      <c r="H374" s="114"/>
    </row>
    <row r="375" spans="1:8" ht="15" hidden="1" customHeight="1" x14ac:dyDescent="0.2">
      <c r="A375" s="152"/>
      <c r="B375" s="90"/>
      <c r="C375" s="90"/>
      <c r="D375" s="157"/>
      <c r="E375" s="90"/>
      <c r="F375" s="90"/>
      <c r="G375" s="90"/>
      <c r="H375" s="114"/>
    </row>
    <row r="376" spans="1:8" ht="15" hidden="1" customHeight="1" x14ac:dyDescent="0.2">
      <c r="A376" s="152"/>
      <c r="B376" s="90"/>
      <c r="C376" s="90"/>
      <c r="D376" s="157"/>
      <c r="E376" s="90"/>
      <c r="F376" s="90"/>
      <c r="G376" s="90"/>
      <c r="H376" s="114"/>
    </row>
    <row r="377" spans="1:8" ht="15" hidden="1" customHeight="1" x14ac:dyDescent="0.2">
      <c r="A377" s="152"/>
      <c r="B377" s="90"/>
      <c r="C377" s="90"/>
      <c r="D377" s="157"/>
      <c r="E377" s="90"/>
      <c r="F377" s="90"/>
      <c r="G377" s="90"/>
      <c r="H377" s="114"/>
    </row>
    <row r="378" spans="1:8" ht="15" hidden="1" customHeight="1" x14ac:dyDescent="0.2">
      <c r="A378" s="152"/>
      <c r="B378" s="90"/>
      <c r="C378" s="90"/>
      <c r="D378" s="157"/>
      <c r="E378" s="90"/>
      <c r="F378" s="90"/>
      <c r="G378" s="90"/>
      <c r="H378" s="114"/>
    </row>
    <row r="379" spans="1:8" ht="15" hidden="1" customHeight="1" x14ac:dyDescent="0.2">
      <c r="A379" s="152"/>
      <c r="B379" s="90"/>
      <c r="C379" s="90"/>
      <c r="D379" s="157"/>
      <c r="E379" s="90"/>
      <c r="F379" s="90"/>
      <c r="G379" s="90"/>
      <c r="H379" s="114"/>
    </row>
    <row r="380" spans="1:8" ht="15" hidden="1" customHeight="1" x14ac:dyDescent="0.2">
      <c r="A380" s="152"/>
      <c r="B380" s="90"/>
      <c r="C380" s="90"/>
      <c r="D380" s="157"/>
      <c r="E380" s="90"/>
      <c r="F380" s="90"/>
      <c r="G380" s="90"/>
      <c r="H380" s="114"/>
    </row>
    <row r="381" spans="1:8" ht="15" hidden="1" customHeight="1" x14ac:dyDescent="0.2">
      <c r="A381" s="152"/>
      <c r="B381" s="90"/>
      <c r="C381" s="90"/>
      <c r="D381" s="157"/>
      <c r="E381" s="90"/>
      <c r="F381" s="90"/>
      <c r="G381" s="90"/>
      <c r="H381" s="114"/>
    </row>
    <row r="382" spans="1:8" ht="15" hidden="1" customHeight="1" x14ac:dyDescent="0.2">
      <c r="A382" s="152"/>
      <c r="B382" s="90"/>
      <c r="C382" s="90"/>
      <c r="D382" s="157"/>
      <c r="E382" s="90"/>
      <c r="F382" s="90"/>
      <c r="G382" s="90"/>
      <c r="H382" s="114"/>
    </row>
    <row r="383" spans="1:8" ht="15" hidden="1" customHeight="1" x14ac:dyDescent="0.2">
      <c r="A383" s="152"/>
      <c r="B383" s="90"/>
      <c r="C383" s="90"/>
      <c r="D383" s="157"/>
      <c r="E383" s="90"/>
      <c r="F383" s="90"/>
      <c r="G383" s="90"/>
      <c r="H383" s="114"/>
    </row>
    <row r="384" spans="1:8" ht="15" hidden="1" customHeight="1" x14ac:dyDescent="0.2">
      <c r="A384" s="152"/>
      <c r="B384" s="90"/>
      <c r="C384" s="90"/>
      <c r="D384" s="157"/>
      <c r="E384" s="90"/>
      <c r="F384" s="90"/>
      <c r="G384" s="90"/>
      <c r="H384" s="114"/>
    </row>
    <row r="385" spans="1:8" ht="15" hidden="1" customHeight="1" x14ac:dyDescent="0.2">
      <c r="A385" s="152"/>
      <c r="B385" s="90"/>
      <c r="C385" s="90"/>
      <c r="D385" s="157"/>
      <c r="E385" s="90"/>
      <c r="F385" s="90"/>
      <c r="G385" s="90"/>
      <c r="H385" s="114"/>
    </row>
    <row r="386" spans="1:8" ht="15" hidden="1" customHeight="1" x14ac:dyDescent="0.2">
      <c r="A386" s="152"/>
      <c r="B386" s="90"/>
      <c r="C386" s="90"/>
      <c r="D386" s="157"/>
      <c r="E386" s="90"/>
      <c r="F386" s="90"/>
      <c r="G386" s="90"/>
      <c r="H386" s="114"/>
    </row>
    <row r="387" spans="1:8" ht="15" hidden="1" customHeight="1" x14ac:dyDescent="0.2">
      <c r="A387" s="152"/>
      <c r="B387" s="90"/>
      <c r="C387" s="90"/>
      <c r="D387" s="157"/>
      <c r="E387" s="90"/>
      <c r="F387" s="90"/>
      <c r="G387" s="90"/>
      <c r="H387" s="114"/>
    </row>
    <row r="388" spans="1:8" ht="15" hidden="1" customHeight="1" x14ac:dyDescent="0.2">
      <c r="A388" s="152"/>
      <c r="B388" s="90"/>
      <c r="C388" s="90"/>
      <c r="D388" s="157"/>
      <c r="E388" s="90"/>
      <c r="F388" s="90"/>
      <c r="G388" s="90"/>
      <c r="H388" s="114"/>
    </row>
    <row r="389" spans="1:8" ht="15" hidden="1" customHeight="1" x14ac:dyDescent="0.2">
      <c r="A389" s="152"/>
      <c r="B389" s="90"/>
      <c r="C389" s="90"/>
      <c r="D389" s="157"/>
      <c r="E389" s="90"/>
      <c r="F389" s="90"/>
      <c r="G389" s="90"/>
      <c r="H389" s="114"/>
    </row>
    <row r="390" spans="1:8" ht="15" hidden="1" customHeight="1" x14ac:dyDescent="0.2">
      <c r="A390" s="152"/>
      <c r="B390" s="90"/>
      <c r="C390" s="90"/>
      <c r="D390" s="157"/>
      <c r="E390" s="90"/>
      <c r="F390" s="90"/>
      <c r="G390" s="90"/>
      <c r="H390" s="114"/>
    </row>
    <row r="391" spans="1:8" ht="15" hidden="1" customHeight="1" x14ac:dyDescent="0.2">
      <c r="A391" s="152"/>
      <c r="B391" s="90"/>
      <c r="C391" s="90"/>
      <c r="D391" s="157"/>
      <c r="E391" s="90"/>
      <c r="F391" s="90"/>
      <c r="G391" s="90"/>
      <c r="H391" s="114"/>
    </row>
    <row r="392" spans="1:8" ht="15" hidden="1" customHeight="1" x14ac:dyDescent="0.2">
      <c r="A392" s="152"/>
      <c r="B392" s="90"/>
      <c r="C392" s="90"/>
      <c r="D392" s="157"/>
      <c r="E392" s="90"/>
      <c r="F392" s="90"/>
      <c r="G392" s="90"/>
      <c r="H392" s="114"/>
    </row>
    <row r="393" spans="1:8" ht="15" hidden="1" customHeight="1" x14ac:dyDescent="0.2">
      <c r="A393" s="152"/>
      <c r="B393" s="90"/>
      <c r="C393" s="90"/>
      <c r="D393" s="157"/>
      <c r="E393" s="90"/>
      <c r="F393" s="90"/>
      <c r="G393" s="90"/>
      <c r="H393" s="114"/>
    </row>
    <row r="394" spans="1:8" ht="15" hidden="1" customHeight="1" x14ac:dyDescent="0.2">
      <c r="A394" s="152"/>
      <c r="B394" s="90"/>
      <c r="C394" s="90"/>
      <c r="D394" s="157"/>
      <c r="E394" s="90"/>
      <c r="F394" s="90"/>
      <c r="G394" s="90"/>
      <c r="H394" s="114"/>
    </row>
    <row r="395" spans="1:8" ht="15" hidden="1" customHeight="1" x14ac:dyDescent="0.2">
      <c r="A395" s="152"/>
      <c r="B395" s="90"/>
      <c r="C395" s="90"/>
      <c r="D395" s="157"/>
      <c r="E395" s="90"/>
      <c r="F395" s="90"/>
      <c r="G395" s="90"/>
      <c r="H395" s="114"/>
    </row>
    <row r="396" spans="1:8" ht="15" hidden="1" customHeight="1" x14ac:dyDescent="0.2">
      <c r="A396" s="152"/>
      <c r="B396" s="90"/>
      <c r="C396" s="90"/>
      <c r="D396" s="157"/>
      <c r="E396" s="90"/>
      <c r="F396" s="90"/>
      <c r="G396" s="90"/>
      <c r="H396" s="114"/>
    </row>
    <row r="397" spans="1:8" ht="15" hidden="1" customHeight="1" x14ac:dyDescent="0.2">
      <c r="A397" s="152"/>
      <c r="B397" s="90"/>
      <c r="C397" s="90"/>
      <c r="D397" s="157"/>
      <c r="E397" s="90"/>
      <c r="F397" s="90"/>
      <c r="G397" s="90"/>
      <c r="H397" s="114"/>
    </row>
    <row r="398" spans="1:8" ht="15" hidden="1" customHeight="1" x14ac:dyDescent="0.2">
      <c r="A398" s="152"/>
      <c r="B398" s="90"/>
      <c r="C398" s="90"/>
      <c r="D398" s="157"/>
      <c r="E398" s="90"/>
      <c r="F398" s="90"/>
      <c r="G398" s="90"/>
      <c r="H398" s="114"/>
    </row>
    <row r="399" spans="1:8" ht="15" hidden="1" customHeight="1" x14ac:dyDescent="0.2">
      <c r="A399" s="152"/>
      <c r="B399" s="90"/>
      <c r="C399" s="90"/>
      <c r="D399" s="157"/>
      <c r="E399" s="90"/>
      <c r="F399" s="90"/>
      <c r="G399" s="90"/>
      <c r="H399" s="114"/>
    </row>
    <row r="400" spans="1:8" ht="15" hidden="1" customHeight="1" x14ac:dyDescent="0.2">
      <c r="A400" s="152"/>
      <c r="B400" s="90"/>
      <c r="C400" s="90"/>
      <c r="D400" s="157"/>
      <c r="E400" s="90"/>
      <c r="F400" s="90"/>
      <c r="G400" s="90"/>
      <c r="H400" s="114"/>
    </row>
    <row r="401" spans="1:8" ht="15" hidden="1" customHeight="1" x14ac:dyDescent="0.2">
      <c r="A401" s="152"/>
      <c r="B401" s="90"/>
      <c r="C401" s="90"/>
      <c r="D401" s="157"/>
      <c r="E401" s="90"/>
      <c r="F401" s="90"/>
      <c r="G401" s="90"/>
      <c r="H401" s="114"/>
    </row>
    <row r="402" spans="1:8" ht="15" hidden="1" customHeight="1" x14ac:dyDescent="0.2">
      <c r="A402" s="152"/>
      <c r="B402" s="90"/>
      <c r="C402" s="90"/>
      <c r="D402" s="157"/>
      <c r="E402" s="90"/>
      <c r="F402" s="90"/>
      <c r="G402" s="90"/>
      <c r="H402" s="114"/>
    </row>
    <row r="403" spans="1:8" ht="15" hidden="1" customHeight="1" x14ac:dyDescent="0.2">
      <c r="A403" s="152"/>
      <c r="B403" s="90"/>
      <c r="C403" s="90"/>
      <c r="D403" s="157"/>
      <c r="E403" s="90"/>
      <c r="F403" s="90"/>
      <c r="G403" s="90"/>
      <c r="H403" s="114"/>
    </row>
    <row r="404" spans="1:8" ht="15" hidden="1" customHeight="1" x14ac:dyDescent="0.2">
      <c r="A404" s="152"/>
      <c r="B404" s="90"/>
      <c r="C404" s="90"/>
      <c r="D404" s="157"/>
      <c r="E404" s="90"/>
      <c r="F404" s="90"/>
      <c r="G404" s="90"/>
      <c r="H404" s="114"/>
    </row>
    <row r="405" spans="1:8" ht="15" hidden="1" customHeight="1" x14ac:dyDescent="0.2">
      <c r="A405" s="152"/>
      <c r="B405" s="90"/>
      <c r="C405" s="90"/>
      <c r="D405" s="157"/>
      <c r="E405" s="90"/>
      <c r="F405" s="90"/>
      <c r="G405" s="90"/>
      <c r="H405" s="114"/>
    </row>
    <row r="406" spans="1:8" ht="15" hidden="1" customHeight="1" x14ac:dyDescent="0.2">
      <c r="A406" s="152"/>
      <c r="B406" s="90"/>
      <c r="C406" s="90"/>
      <c r="D406" s="157"/>
      <c r="E406" s="90"/>
      <c r="F406" s="90"/>
      <c r="G406" s="90"/>
      <c r="H406" s="114"/>
    </row>
    <row r="407" spans="1:8" ht="15" hidden="1" customHeight="1" x14ac:dyDescent="0.2">
      <c r="A407" s="152"/>
      <c r="B407" s="90"/>
      <c r="C407" s="90"/>
      <c r="D407" s="157"/>
      <c r="E407" s="90"/>
      <c r="F407" s="90"/>
      <c r="G407" s="90"/>
      <c r="H407" s="114"/>
    </row>
    <row r="408" spans="1:8" ht="15" hidden="1" customHeight="1" x14ac:dyDescent="0.2">
      <c r="A408" s="152"/>
      <c r="B408" s="90"/>
      <c r="C408" s="90"/>
      <c r="D408" s="157"/>
      <c r="E408" s="90"/>
      <c r="F408" s="90"/>
      <c r="G408" s="90"/>
      <c r="H408" s="114"/>
    </row>
    <row r="409" spans="1:8" ht="15" hidden="1" customHeight="1" x14ac:dyDescent="0.2">
      <c r="A409" s="152"/>
      <c r="B409" s="90"/>
      <c r="C409" s="90"/>
      <c r="D409" s="157"/>
      <c r="E409" s="90"/>
      <c r="F409" s="90"/>
      <c r="G409" s="90"/>
      <c r="H409" s="114"/>
    </row>
    <row r="410" spans="1:8" ht="15" hidden="1" customHeight="1" x14ac:dyDescent="0.2">
      <c r="A410" s="152"/>
      <c r="B410" s="90"/>
      <c r="C410" s="90"/>
      <c r="D410" s="157"/>
      <c r="E410" s="90"/>
      <c r="F410" s="90"/>
      <c r="G410" s="90"/>
      <c r="H410" s="114"/>
    </row>
    <row r="411" spans="1:8" ht="15" hidden="1" customHeight="1" x14ac:dyDescent="0.2">
      <c r="A411" s="152"/>
      <c r="B411" s="90"/>
      <c r="C411" s="90"/>
      <c r="D411" s="157"/>
      <c r="E411" s="90"/>
      <c r="F411" s="90"/>
      <c r="G411" s="90"/>
      <c r="H411" s="114"/>
    </row>
    <row r="412" spans="1:8" ht="15" hidden="1" customHeight="1" x14ac:dyDescent="0.2">
      <c r="A412" s="152"/>
      <c r="B412" s="90"/>
      <c r="C412" s="90"/>
      <c r="D412" s="157"/>
      <c r="E412" s="90"/>
      <c r="F412" s="90"/>
      <c r="G412" s="90"/>
      <c r="H412" s="114"/>
    </row>
    <row r="413" spans="1:8" ht="15" hidden="1" customHeight="1" x14ac:dyDescent="0.2">
      <c r="A413" s="152"/>
      <c r="B413" s="90"/>
      <c r="C413" s="90"/>
      <c r="D413" s="157"/>
      <c r="E413" s="90"/>
      <c r="F413" s="90"/>
      <c r="G413" s="90"/>
      <c r="H413" s="114"/>
    </row>
    <row r="414" spans="1:8" ht="15" hidden="1" customHeight="1" x14ac:dyDescent="0.2">
      <c r="A414" s="152"/>
      <c r="B414" s="90"/>
      <c r="C414" s="90"/>
      <c r="D414" s="157"/>
      <c r="E414" s="90"/>
      <c r="F414" s="90"/>
      <c r="G414" s="90"/>
      <c r="H414" s="114"/>
    </row>
    <row r="415" spans="1:8" ht="15" hidden="1" customHeight="1" x14ac:dyDescent="0.2">
      <c r="A415" s="152"/>
      <c r="B415" s="90"/>
      <c r="C415" s="90"/>
      <c r="D415" s="157"/>
      <c r="E415" s="90"/>
      <c r="F415" s="90"/>
      <c r="G415" s="90"/>
      <c r="H415" s="114"/>
    </row>
    <row r="416" spans="1:8" ht="15" hidden="1" customHeight="1" x14ac:dyDescent="0.2">
      <c r="A416" s="152"/>
      <c r="B416" s="90"/>
      <c r="C416" s="90"/>
      <c r="D416" s="157"/>
      <c r="E416" s="90"/>
      <c r="F416" s="90"/>
      <c r="G416" s="90"/>
      <c r="H416" s="114"/>
    </row>
    <row r="417" spans="1:8" ht="15" hidden="1" customHeight="1" x14ac:dyDescent="0.2">
      <c r="A417" s="152"/>
      <c r="B417" s="90"/>
      <c r="C417" s="90"/>
      <c r="D417" s="157"/>
      <c r="E417" s="90"/>
      <c r="F417" s="90"/>
      <c r="G417" s="90"/>
      <c r="H417" s="114"/>
    </row>
    <row r="418" spans="1:8" ht="15" hidden="1" customHeight="1" x14ac:dyDescent="0.2">
      <c r="A418" s="152"/>
      <c r="B418" s="90"/>
      <c r="C418" s="90"/>
      <c r="D418" s="157"/>
      <c r="E418" s="90"/>
      <c r="F418" s="90"/>
      <c r="G418" s="90"/>
      <c r="H418" s="114"/>
    </row>
    <row r="419" spans="1:8" ht="15" hidden="1" customHeight="1" x14ac:dyDescent="0.2">
      <c r="A419" s="152"/>
      <c r="B419" s="90"/>
      <c r="C419" s="90"/>
      <c r="D419" s="157"/>
      <c r="E419" s="90"/>
      <c r="F419" s="90"/>
      <c r="G419" s="90"/>
      <c r="H419" s="114"/>
    </row>
    <row r="420" spans="1:8" ht="15" hidden="1" customHeight="1" x14ac:dyDescent="0.2">
      <c r="A420" s="152"/>
      <c r="B420" s="90"/>
      <c r="C420" s="90"/>
      <c r="D420" s="157"/>
      <c r="E420" s="90"/>
      <c r="F420" s="90"/>
      <c r="G420" s="90"/>
      <c r="H420" s="114"/>
    </row>
    <row r="421" spans="1:8" ht="15" hidden="1" customHeight="1" x14ac:dyDescent="0.2">
      <c r="A421" s="152"/>
      <c r="B421" s="90"/>
      <c r="C421" s="90"/>
      <c r="D421" s="157"/>
      <c r="E421" s="90"/>
      <c r="F421" s="90"/>
      <c r="G421" s="90"/>
      <c r="H421" s="114"/>
    </row>
    <row r="422" spans="1:8" ht="15" hidden="1" customHeight="1" x14ac:dyDescent="0.2">
      <c r="A422" s="152"/>
      <c r="B422" s="90"/>
      <c r="C422" s="90"/>
      <c r="D422" s="157"/>
      <c r="E422" s="90"/>
      <c r="F422" s="90"/>
      <c r="G422" s="90"/>
      <c r="H422" s="114"/>
    </row>
    <row r="423" spans="1:8" ht="15" hidden="1" customHeight="1" x14ac:dyDescent="0.2">
      <c r="A423" s="152"/>
      <c r="B423" s="90"/>
      <c r="C423" s="90"/>
      <c r="D423" s="157"/>
      <c r="E423" s="90"/>
      <c r="F423" s="90"/>
      <c r="G423" s="90"/>
      <c r="H423" s="114"/>
    </row>
    <row r="424" spans="1:8" ht="15" hidden="1" customHeight="1" x14ac:dyDescent="0.2">
      <c r="A424" s="152"/>
      <c r="B424" s="90"/>
      <c r="C424" s="90"/>
      <c r="D424" s="157"/>
      <c r="E424" s="90"/>
      <c r="F424" s="90"/>
      <c r="G424" s="90"/>
      <c r="H424" s="114"/>
    </row>
    <row r="425" spans="1:8" ht="15" hidden="1" customHeight="1" x14ac:dyDescent="0.2">
      <c r="A425" s="152"/>
      <c r="B425" s="90"/>
      <c r="C425" s="90"/>
      <c r="D425" s="157"/>
      <c r="E425" s="90"/>
      <c r="F425" s="90"/>
      <c r="G425" s="90"/>
      <c r="H425" s="114"/>
    </row>
    <row r="426" spans="1:8" ht="15" hidden="1" customHeight="1" x14ac:dyDescent="0.2">
      <c r="A426" s="152"/>
      <c r="B426" s="90"/>
      <c r="C426" s="90"/>
      <c r="D426" s="157"/>
      <c r="E426" s="90"/>
      <c r="F426" s="90"/>
      <c r="G426" s="90"/>
      <c r="H426" s="114"/>
    </row>
    <row r="427" spans="1:8" ht="15" hidden="1" customHeight="1" x14ac:dyDescent="0.2">
      <c r="A427" s="152"/>
      <c r="B427" s="90"/>
      <c r="C427" s="90"/>
      <c r="D427" s="157"/>
      <c r="E427" s="90"/>
      <c r="F427" s="90"/>
      <c r="G427" s="90"/>
      <c r="H427" s="114"/>
    </row>
    <row r="428" spans="1:8" ht="15" hidden="1" customHeight="1" x14ac:dyDescent="0.2">
      <c r="A428" s="152"/>
      <c r="B428" s="90"/>
      <c r="C428" s="90"/>
      <c r="D428" s="157"/>
      <c r="E428" s="90"/>
      <c r="F428" s="90"/>
      <c r="G428" s="90"/>
      <c r="H428" s="114"/>
    </row>
    <row r="429" spans="1:8" ht="15" hidden="1" customHeight="1" x14ac:dyDescent="0.2">
      <c r="A429" s="152"/>
      <c r="B429" s="90"/>
      <c r="C429" s="90"/>
      <c r="D429" s="157"/>
      <c r="E429" s="90"/>
      <c r="F429" s="90"/>
      <c r="G429" s="90"/>
      <c r="H429" s="114"/>
    </row>
    <row r="430" spans="1:8" ht="15" hidden="1" customHeight="1" x14ac:dyDescent="0.2">
      <c r="A430" s="152"/>
      <c r="B430" s="90"/>
      <c r="C430" s="90"/>
      <c r="D430" s="157"/>
      <c r="E430" s="90"/>
      <c r="F430" s="90"/>
      <c r="G430" s="90"/>
      <c r="H430" s="114"/>
    </row>
    <row r="431" spans="1:8" ht="15" hidden="1" customHeight="1" x14ac:dyDescent="0.2">
      <c r="A431" s="152"/>
      <c r="B431" s="90"/>
      <c r="C431" s="90"/>
      <c r="D431" s="157"/>
      <c r="E431" s="90"/>
      <c r="F431" s="90"/>
      <c r="G431" s="90"/>
      <c r="H431" s="114"/>
    </row>
    <row r="432" spans="1:8" ht="15" hidden="1" customHeight="1" x14ac:dyDescent="0.2">
      <c r="A432" s="152"/>
      <c r="B432" s="90"/>
      <c r="C432" s="90"/>
      <c r="D432" s="157"/>
      <c r="E432" s="90"/>
      <c r="F432" s="90"/>
      <c r="G432" s="90"/>
      <c r="H432" s="114"/>
    </row>
    <row r="433" spans="1:8" ht="15" hidden="1" customHeight="1" x14ac:dyDescent="0.2">
      <c r="A433" s="152"/>
      <c r="B433" s="90"/>
      <c r="C433" s="90"/>
      <c r="D433" s="157"/>
      <c r="E433" s="90"/>
      <c r="F433" s="90"/>
      <c r="G433" s="90"/>
      <c r="H433" s="114"/>
    </row>
    <row r="434" spans="1:8" ht="15" hidden="1" customHeight="1" x14ac:dyDescent="0.2">
      <c r="A434" s="152"/>
      <c r="B434" s="90"/>
      <c r="C434" s="90"/>
      <c r="D434" s="157"/>
      <c r="E434" s="90"/>
      <c r="F434" s="90"/>
      <c r="G434" s="90"/>
      <c r="H434" s="114"/>
    </row>
    <row r="435" spans="1:8" ht="15" hidden="1" customHeight="1" x14ac:dyDescent="0.2">
      <c r="A435" s="152"/>
      <c r="B435" s="90"/>
      <c r="C435" s="90"/>
      <c r="D435" s="157"/>
      <c r="E435" s="90"/>
      <c r="F435" s="90"/>
      <c r="G435" s="90"/>
      <c r="H435" s="114"/>
    </row>
    <row r="436" spans="1:8" ht="15" hidden="1" customHeight="1" x14ac:dyDescent="0.2">
      <c r="A436" s="152"/>
      <c r="B436" s="90"/>
      <c r="C436" s="90"/>
      <c r="D436" s="157"/>
      <c r="E436" s="90"/>
      <c r="F436" s="90"/>
      <c r="G436" s="90"/>
      <c r="H436" s="114"/>
    </row>
    <row r="437" spans="1:8" ht="15" hidden="1" customHeight="1" x14ac:dyDescent="0.2">
      <c r="A437" s="152"/>
      <c r="B437" s="90"/>
      <c r="C437" s="90"/>
      <c r="D437" s="157"/>
      <c r="E437" s="90"/>
      <c r="F437" s="90"/>
      <c r="G437" s="90"/>
      <c r="H437" s="114"/>
    </row>
    <row r="438" spans="1:8" ht="15" hidden="1" customHeight="1" x14ac:dyDescent="0.2">
      <c r="A438" s="152"/>
      <c r="B438" s="90"/>
      <c r="C438" s="90"/>
      <c r="D438" s="157"/>
      <c r="E438" s="90"/>
      <c r="F438" s="90"/>
      <c r="G438" s="90"/>
      <c r="H438" s="114"/>
    </row>
    <row r="439" spans="1:8" ht="15" hidden="1" customHeight="1" x14ac:dyDescent="0.2">
      <c r="A439" s="152"/>
      <c r="B439" s="90"/>
      <c r="C439" s="90"/>
      <c r="D439" s="157"/>
      <c r="E439" s="90"/>
      <c r="F439" s="90"/>
      <c r="G439" s="90"/>
      <c r="H439" s="114"/>
    </row>
    <row r="440" spans="1:8" ht="15" hidden="1" customHeight="1" x14ac:dyDescent="0.2">
      <c r="A440" s="152"/>
      <c r="B440" s="90"/>
      <c r="C440" s="90"/>
      <c r="D440" s="157"/>
      <c r="E440" s="90"/>
      <c r="F440" s="90"/>
      <c r="G440" s="90"/>
      <c r="H440" s="114"/>
    </row>
    <row r="441" spans="1:8" ht="15" hidden="1" customHeight="1" x14ac:dyDescent="0.2">
      <c r="A441" s="152"/>
      <c r="B441" s="90"/>
      <c r="C441" s="90"/>
      <c r="D441" s="157"/>
      <c r="E441" s="90"/>
      <c r="F441" s="90"/>
      <c r="G441" s="90"/>
      <c r="H441" s="114"/>
    </row>
    <row r="442" spans="1:8" ht="15" hidden="1" customHeight="1" x14ac:dyDescent="0.2">
      <c r="A442" s="152"/>
      <c r="B442" s="90"/>
      <c r="C442" s="90"/>
      <c r="D442" s="157"/>
      <c r="E442" s="90"/>
      <c r="F442" s="90"/>
      <c r="G442" s="90"/>
      <c r="H442" s="114"/>
    </row>
    <row r="443" spans="1:8" ht="15" hidden="1" customHeight="1" x14ac:dyDescent="0.2">
      <c r="A443" s="152"/>
      <c r="B443" s="90"/>
      <c r="C443" s="90"/>
      <c r="D443" s="157"/>
      <c r="E443" s="90"/>
      <c r="F443" s="90"/>
      <c r="G443" s="90"/>
      <c r="H443" s="114"/>
    </row>
    <row r="444" spans="1:8" ht="15" hidden="1" customHeight="1" x14ac:dyDescent="0.2">
      <c r="A444" s="152"/>
      <c r="B444" s="90"/>
      <c r="C444" s="90"/>
      <c r="D444" s="157"/>
      <c r="E444" s="90"/>
      <c r="F444" s="90"/>
      <c r="G444" s="90"/>
      <c r="H444" s="114"/>
    </row>
    <row r="445" spans="1:8" ht="15" hidden="1" customHeight="1" x14ac:dyDescent="0.2">
      <c r="A445" s="152"/>
      <c r="B445" s="90"/>
      <c r="C445" s="90"/>
      <c r="D445" s="157"/>
      <c r="E445" s="90"/>
      <c r="F445" s="90"/>
      <c r="G445" s="90"/>
      <c r="H445" s="114"/>
    </row>
    <row r="446" spans="1:8" ht="15" hidden="1" customHeight="1" x14ac:dyDescent="0.2">
      <c r="A446" s="152"/>
      <c r="B446" s="90"/>
      <c r="C446" s="90"/>
      <c r="D446" s="157"/>
      <c r="E446" s="90"/>
      <c r="F446" s="90"/>
      <c r="G446" s="90"/>
      <c r="H446" s="114"/>
    </row>
    <row r="447" spans="1:8" ht="15" hidden="1" customHeight="1" x14ac:dyDescent="0.2">
      <c r="A447" s="152"/>
      <c r="B447" s="90"/>
      <c r="C447" s="90"/>
      <c r="D447" s="157"/>
      <c r="E447" s="90"/>
      <c r="F447" s="90"/>
      <c r="G447" s="90"/>
      <c r="H447" s="114"/>
    </row>
    <row r="448" spans="1:8" ht="15" hidden="1" customHeight="1" x14ac:dyDescent="0.2">
      <c r="A448" s="152"/>
      <c r="B448" s="90"/>
      <c r="C448" s="90"/>
      <c r="D448" s="157"/>
      <c r="E448" s="90"/>
      <c r="F448" s="90"/>
      <c r="G448" s="90"/>
      <c r="H448" s="114"/>
    </row>
    <row r="449" spans="1:8" ht="15" hidden="1" customHeight="1" x14ac:dyDescent="0.2">
      <c r="A449" s="152"/>
      <c r="B449" s="90"/>
      <c r="C449" s="90"/>
      <c r="D449" s="157"/>
      <c r="E449" s="90"/>
      <c r="F449" s="90"/>
      <c r="G449" s="90"/>
      <c r="H449" s="114"/>
    </row>
    <row r="450" spans="1:8" ht="15" hidden="1" customHeight="1" x14ac:dyDescent="0.2">
      <c r="A450" s="152"/>
      <c r="B450" s="90"/>
      <c r="C450" s="90"/>
      <c r="D450" s="157"/>
      <c r="E450" s="90"/>
      <c r="F450" s="90"/>
      <c r="G450" s="90"/>
      <c r="H450" s="114"/>
    </row>
    <row r="451" spans="1:8" ht="15" hidden="1" customHeight="1" x14ac:dyDescent="0.2">
      <c r="A451" s="152"/>
      <c r="B451" s="90"/>
      <c r="C451" s="90"/>
      <c r="D451" s="157"/>
      <c r="E451" s="90"/>
      <c r="F451" s="90"/>
      <c r="G451" s="90"/>
      <c r="H451" s="114"/>
    </row>
    <row r="452" spans="1:8" ht="15" hidden="1" customHeight="1" x14ac:dyDescent="0.2">
      <c r="A452" s="152"/>
      <c r="B452" s="90"/>
      <c r="C452" s="90"/>
      <c r="D452" s="157"/>
      <c r="E452" s="90"/>
      <c r="F452" s="90"/>
      <c r="G452" s="90"/>
      <c r="H452" s="114"/>
    </row>
    <row r="453" spans="1:8" ht="15" hidden="1" customHeight="1" x14ac:dyDescent="0.2">
      <c r="A453" s="152"/>
      <c r="B453" s="90"/>
      <c r="C453" s="90"/>
      <c r="D453" s="157"/>
      <c r="E453" s="90"/>
      <c r="F453" s="90"/>
      <c r="G453" s="90"/>
      <c r="H453" s="114"/>
    </row>
    <row r="454" spans="1:8" ht="15" hidden="1" customHeight="1" x14ac:dyDescent="0.2">
      <c r="A454" s="152"/>
      <c r="B454" s="90"/>
      <c r="C454" s="90"/>
      <c r="D454" s="157"/>
      <c r="E454" s="90"/>
      <c r="F454" s="90"/>
      <c r="G454" s="90"/>
      <c r="H454" s="114"/>
    </row>
    <row r="455" spans="1:8" ht="15" hidden="1" customHeight="1" x14ac:dyDescent="0.2">
      <c r="A455" s="152"/>
      <c r="B455" s="90"/>
      <c r="C455" s="90"/>
      <c r="D455" s="157"/>
      <c r="E455" s="90"/>
      <c r="F455" s="90"/>
      <c r="G455" s="90"/>
      <c r="H455" s="114"/>
    </row>
    <row r="456" spans="1:8" ht="15" hidden="1" customHeight="1" x14ac:dyDescent="0.2">
      <c r="A456" s="152"/>
      <c r="B456" s="90"/>
      <c r="C456" s="90"/>
      <c r="D456" s="157"/>
      <c r="E456" s="90"/>
      <c r="F456" s="90"/>
      <c r="G456" s="90"/>
      <c r="H456" s="114"/>
    </row>
    <row r="457" spans="1:8" ht="15" hidden="1" customHeight="1" x14ac:dyDescent="0.2">
      <c r="A457" s="152"/>
      <c r="B457" s="90"/>
      <c r="C457" s="90"/>
      <c r="D457" s="157"/>
      <c r="E457" s="90"/>
      <c r="F457" s="90"/>
      <c r="G457" s="90"/>
      <c r="H457" s="114"/>
    </row>
    <row r="458" spans="1:8" ht="15" hidden="1" customHeight="1" x14ac:dyDescent="0.2">
      <c r="A458" s="152"/>
      <c r="B458" s="90"/>
      <c r="C458" s="90"/>
      <c r="D458" s="157"/>
      <c r="E458" s="90"/>
      <c r="F458" s="90"/>
      <c r="G458" s="90"/>
      <c r="H458" s="114"/>
    </row>
    <row r="459" spans="1:8" ht="15" hidden="1" customHeight="1" x14ac:dyDescent="0.2">
      <c r="A459" s="152"/>
      <c r="B459" s="90"/>
      <c r="C459" s="90"/>
      <c r="D459" s="157"/>
      <c r="E459" s="90"/>
      <c r="F459" s="90"/>
      <c r="G459" s="90"/>
      <c r="H459" s="114"/>
    </row>
    <row r="460" spans="1:8" ht="15" hidden="1" customHeight="1" x14ac:dyDescent="0.2">
      <c r="A460" s="152"/>
      <c r="B460" s="90"/>
      <c r="C460" s="90"/>
      <c r="D460" s="157"/>
      <c r="E460" s="90"/>
      <c r="F460" s="90"/>
      <c r="G460" s="90"/>
      <c r="H460" s="114"/>
    </row>
    <row r="461" spans="1:8" ht="15" hidden="1" customHeight="1" x14ac:dyDescent="0.2">
      <c r="A461" s="152"/>
      <c r="B461" s="90"/>
      <c r="C461" s="90"/>
      <c r="D461" s="157"/>
      <c r="E461" s="90"/>
      <c r="F461" s="90"/>
      <c r="G461" s="90"/>
      <c r="H461" s="114"/>
    </row>
    <row r="462" spans="1:8" ht="15" hidden="1" customHeight="1" x14ac:dyDescent="0.2">
      <c r="A462" s="152"/>
      <c r="B462" s="90"/>
      <c r="C462" s="90"/>
      <c r="D462" s="157"/>
      <c r="E462" s="90"/>
      <c r="F462" s="90"/>
      <c r="G462" s="90"/>
      <c r="H462" s="114"/>
    </row>
    <row r="463" spans="1:8" ht="15" hidden="1" customHeight="1" x14ac:dyDescent="0.2">
      <c r="A463" s="152"/>
      <c r="B463" s="90"/>
      <c r="C463" s="90"/>
      <c r="D463" s="157"/>
      <c r="E463" s="90"/>
      <c r="F463" s="90"/>
      <c r="G463" s="90"/>
      <c r="H463" s="114"/>
    </row>
    <row r="464" spans="1:8" ht="15" hidden="1" customHeight="1" x14ac:dyDescent="0.2">
      <c r="A464" s="152"/>
      <c r="B464" s="90"/>
      <c r="C464" s="90"/>
      <c r="D464" s="157"/>
      <c r="E464" s="90"/>
      <c r="F464" s="90"/>
      <c r="G464" s="90"/>
      <c r="H464" s="114"/>
    </row>
    <row r="465" spans="1:8" ht="15" hidden="1" customHeight="1" x14ac:dyDescent="0.2">
      <c r="A465" s="152"/>
      <c r="B465" s="90"/>
      <c r="C465" s="90"/>
      <c r="D465" s="157"/>
      <c r="E465" s="90"/>
      <c r="F465" s="90"/>
      <c r="G465" s="90"/>
      <c r="H465" s="114"/>
    </row>
    <row r="466" spans="1:8" ht="15" hidden="1" customHeight="1" x14ac:dyDescent="0.2">
      <c r="A466" s="152"/>
      <c r="B466" s="90"/>
      <c r="C466" s="90"/>
      <c r="D466" s="157"/>
      <c r="E466" s="90"/>
      <c r="F466" s="90"/>
      <c r="G466" s="90"/>
      <c r="H466" s="114"/>
    </row>
    <row r="467" spans="1:8" ht="15" hidden="1" customHeight="1" x14ac:dyDescent="0.2">
      <c r="A467" s="152"/>
      <c r="B467" s="90"/>
      <c r="C467" s="90"/>
      <c r="D467" s="157"/>
      <c r="E467" s="90"/>
      <c r="F467" s="90"/>
      <c r="G467" s="90"/>
      <c r="H467" s="114"/>
    </row>
    <row r="468" spans="1:8" ht="15" hidden="1" customHeight="1" x14ac:dyDescent="0.2">
      <c r="A468" s="152"/>
      <c r="B468" s="90"/>
      <c r="C468" s="90"/>
      <c r="D468" s="157"/>
      <c r="E468" s="90"/>
      <c r="F468" s="90"/>
      <c r="G468" s="90"/>
      <c r="H468" s="114"/>
    </row>
    <row r="469" spans="1:8" ht="15" hidden="1" customHeight="1" x14ac:dyDescent="0.2">
      <c r="A469" s="152"/>
      <c r="B469" s="90"/>
      <c r="C469" s="90"/>
      <c r="D469" s="157"/>
      <c r="E469" s="90"/>
      <c r="F469" s="90"/>
      <c r="G469" s="90"/>
      <c r="H469" s="114"/>
    </row>
    <row r="470" spans="1:8" ht="15" hidden="1" customHeight="1" x14ac:dyDescent="0.2">
      <c r="A470" s="152"/>
      <c r="B470" s="90"/>
      <c r="C470" s="90"/>
      <c r="D470" s="157"/>
      <c r="E470" s="90"/>
      <c r="F470" s="90"/>
      <c r="G470" s="90"/>
      <c r="H470" s="114"/>
    </row>
    <row r="471" spans="1:8" ht="15" hidden="1" customHeight="1" x14ac:dyDescent="0.2">
      <c r="A471" s="152"/>
      <c r="B471" s="90"/>
      <c r="C471" s="90"/>
      <c r="D471" s="157"/>
      <c r="E471" s="90"/>
      <c r="F471" s="90"/>
      <c r="G471" s="90"/>
      <c r="H471" s="114"/>
    </row>
    <row r="472" spans="1:8" ht="15" hidden="1" customHeight="1" x14ac:dyDescent="0.2">
      <c r="A472" s="152"/>
      <c r="B472" s="90"/>
      <c r="C472" s="90"/>
      <c r="D472" s="157"/>
      <c r="E472" s="90"/>
      <c r="F472" s="90"/>
      <c r="G472" s="90"/>
      <c r="H472" s="114"/>
    </row>
    <row r="473" spans="1:8" ht="15" hidden="1" customHeight="1" x14ac:dyDescent="0.2">
      <c r="A473" s="152"/>
      <c r="B473" s="90"/>
      <c r="C473" s="90"/>
      <c r="D473" s="157"/>
      <c r="E473" s="90"/>
      <c r="F473" s="90"/>
      <c r="G473" s="90"/>
      <c r="H473" s="114"/>
    </row>
    <row r="474" spans="1:8" ht="15" hidden="1" customHeight="1" x14ac:dyDescent="0.2">
      <c r="A474" s="152"/>
      <c r="B474" s="90"/>
      <c r="C474" s="90"/>
      <c r="D474" s="157"/>
      <c r="E474" s="90"/>
      <c r="F474" s="90"/>
      <c r="G474" s="90"/>
      <c r="H474" s="114"/>
    </row>
    <row r="475" spans="1:8" ht="15" hidden="1" customHeight="1" x14ac:dyDescent="0.2">
      <c r="A475" s="152"/>
      <c r="B475" s="90"/>
      <c r="C475" s="90"/>
      <c r="D475" s="157"/>
      <c r="E475" s="90"/>
      <c r="F475" s="90"/>
      <c r="G475" s="90"/>
      <c r="H475" s="114"/>
    </row>
    <row r="476" spans="1:8" ht="15" hidden="1" customHeight="1" x14ac:dyDescent="0.2">
      <c r="A476" s="152"/>
      <c r="B476" s="90"/>
      <c r="C476" s="90"/>
      <c r="D476" s="157"/>
      <c r="E476" s="90"/>
      <c r="F476" s="90"/>
      <c r="G476" s="90"/>
      <c r="H476" s="114"/>
    </row>
    <row r="477" spans="1:8" ht="15" hidden="1" customHeight="1" x14ac:dyDescent="0.2">
      <c r="A477" s="152"/>
      <c r="B477" s="90"/>
      <c r="C477" s="90"/>
      <c r="D477" s="157"/>
      <c r="E477" s="90"/>
      <c r="F477" s="90"/>
      <c r="G477" s="90"/>
      <c r="H477" s="114"/>
    </row>
    <row r="478" spans="1:8" ht="15" hidden="1" customHeight="1" x14ac:dyDescent="0.2">
      <c r="A478" s="152"/>
      <c r="B478" s="90"/>
      <c r="C478" s="90"/>
      <c r="D478" s="157"/>
      <c r="E478" s="90"/>
      <c r="F478" s="90"/>
      <c r="G478" s="90"/>
      <c r="H478" s="114"/>
    </row>
    <row r="479" spans="1:8" ht="15" hidden="1" customHeight="1" x14ac:dyDescent="0.2">
      <c r="A479" s="152"/>
      <c r="B479" s="90"/>
      <c r="C479" s="90"/>
      <c r="D479" s="157"/>
      <c r="E479" s="90"/>
      <c r="F479" s="90"/>
      <c r="G479" s="90"/>
      <c r="H479" s="114"/>
    </row>
    <row r="480" spans="1:8" ht="15" hidden="1" customHeight="1" x14ac:dyDescent="0.2">
      <c r="A480" s="152"/>
      <c r="B480" s="90"/>
      <c r="C480" s="90"/>
      <c r="D480" s="157"/>
      <c r="E480" s="90"/>
      <c r="F480" s="90"/>
      <c r="G480" s="90"/>
      <c r="H480" s="114"/>
    </row>
    <row r="481" spans="1:8" ht="15" hidden="1" customHeight="1" x14ac:dyDescent="0.2">
      <c r="A481" s="152"/>
      <c r="B481" s="90"/>
      <c r="C481" s="90"/>
      <c r="D481" s="157"/>
      <c r="E481" s="90"/>
      <c r="F481" s="90"/>
      <c r="G481" s="90"/>
      <c r="H481" s="114"/>
    </row>
    <row r="482" spans="1:8" ht="15" hidden="1" customHeight="1" x14ac:dyDescent="0.2">
      <c r="A482" s="152"/>
      <c r="B482" s="90"/>
      <c r="C482" s="90"/>
      <c r="D482" s="157"/>
      <c r="E482" s="90"/>
      <c r="F482" s="90"/>
      <c r="G482" s="90"/>
      <c r="H482" s="114"/>
    </row>
    <row r="483" spans="1:8" ht="15" hidden="1" customHeight="1" x14ac:dyDescent="0.2">
      <c r="A483" s="152"/>
      <c r="B483" s="90"/>
      <c r="C483" s="90"/>
      <c r="D483" s="157"/>
      <c r="E483" s="90"/>
      <c r="F483" s="90"/>
      <c r="G483" s="90"/>
      <c r="H483" s="114"/>
    </row>
    <row r="484" spans="1:8" ht="15" hidden="1" customHeight="1" x14ac:dyDescent="0.2">
      <c r="A484" s="152"/>
      <c r="B484" s="90"/>
      <c r="C484" s="90"/>
      <c r="D484" s="157"/>
      <c r="E484" s="90"/>
      <c r="F484" s="90"/>
      <c r="G484" s="90"/>
      <c r="H484" s="114"/>
    </row>
    <row r="485" spans="1:8" ht="15" hidden="1" customHeight="1" x14ac:dyDescent="0.2">
      <c r="A485" s="152"/>
      <c r="B485" s="90"/>
      <c r="C485" s="90"/>
      <c r="D485" s="157"/>
      <c r="E485" s="90"/>
      <c r="F485" s="90"/>
      <c r="G485" s="90"/>
      <c r="H485" s="114"/>
    </row>
    <row r="486" spans="1:8" ht="15" hidden="1" customHeight="1" x14ac:dyDescent="0.2">
      <c r="A486" s="152"/>
      <c r="B486" s="90"/>
      <c r="C486" s="90"/>
      <c r="D486" s="157"/>
      <c r="E486" s="90"/>
      <c r="F486" s="90"/>
      <c r="G486" s="90"/>
      <c r="H486" s="114"/>
    </row>
    <row r="487" spans="1:8" ht="15" hidden="1" customHeight="1" x14ac:dyDescent="0.2">
      <c r="A487" s="152"/>
      <c r="B487" s="90"/>
      <c r="C487" s="90"/>
      <c r="D487" s="157"/>
      <c r="E487" s="90"/>
      <c r="F487" s="90"/>
      <c r="G487" s="90"/>
      <c r="H487" s="114"/>
    </row>
    <row r="488" spans="1:8" ht="15" hidden="1" customHeight="1" x14ac:dyDescent="0.2">
      <c r="A488" s="152"/>
      <c r="B488" s="90"/>
      <c r="C488" s="90"/>
      <c r="D488" s="157"/>
      <c r="E488" s="90"/>
      <c r="F488" s="90"/>
      <c r="G488" s="90"/>
      <c r="H488" s="114"/>
    </row>
    <row r="489" spans="1:8" ht="15" hidden="1" customHeight="1" x14ac:dyDescent="0.2">
      <c r="A489" s="152"/>
      <c r="B489" s="90"/>
      <c r="C489" s="90"/>
      <c r="D489" s="157"/>
      <c r="E489" s="90"/>
      <c r="F489" s="90"/>
      <c r="G489" s="90"/>
      <c r="H489" s="114"/>
    </row>
    <row r="490" spans="1:8" ht="15" hidden="1" customHeight="1" x14ac:dyDescent="0.2">
      <c r="A490" s="152"/>
      <c r="B490" s="90"/>
      <c r="C490" s="90"/>
      <c r="D490" s="157"/>
      <c r="E490" s="90"/>
      <c r="F490" s="90"/>
      <c r="G490" s="90"/>
      <c r="H490" s="114"/>
    </row>
    <row r="491" spans="1:8" ht="15" hidden="1" customHeight="1" x14ac:dyDescent="0.2">
      <c r="A491" s="152"/>
      <c r="B491" s="90"/>
      <c r="C491" s="90"/>
      <c r="D491" s="157"/>
      <c r="E491" s="90"/>
      <c r="F491" s="90"/>
      <c r="G491" s="90"/>
      <c r="H491" s="114"/>
    </row>
    <row r="492" spans="1:8" ht="15" hidden="1" customHeight="1" x14ac:dyDescent="0.2">
      <c r="A492" s="152"/>
      <c r="B492" s="90"/>
      <c r="C492" s="90"/>
      <c r="D492" s="157"/>
      <c r="E492" s="90"/>
      <c r="F492" s="90"/>
      <c r="G492" s="90"/>
      <c r="H492" s="114"/>
    </row>
    <row r="493" spans="1:8" ht="15" hidden="1" customHeight="1" x14ac:dyDescent="0.2">
      <c r="A493" s="152"/>
      <c r="B493" s="90"/>
      <c r="C493" s="90"/>
      <c r="D493" s="157"/>
      <c r="E493" s="90"/>
      <c r="F493" s="90"/>
      <c r="G493" s="90"/>
      <c r="H493" s="114"/>
    </row>
    <row r="494" spans="1:8" ht="15" hidden="1" customHeight="1" x14ac:dyDescent="0.2">
      <c r="A494" s="152"/>
      <c r="B494" s="90"/>
      <c r="C494" s="90"/>
      <c r="D494" s="157"/>
      <c r="E494" s="90"/>
      <c r="F494" s="90"/>
      <c r="G494" s="90"/>
      <c r="H494" s="114"/>
    </row>
    <row r="495" spans="1:8" ht="15" hidden="1" customHeight="1" x14ac:dyDescent="0.2">
      <c r="A495" s="152"/>
      <c r="B495" s="90"/>
      <c r="C495" s="90"/>
      <c r="D495" s="157"/>
      <c r="E495" s="90"/>
      <c r="F495" s="90"/>
      <c r="G495" s="90"/>
      <c r="H495" s="114"/>
    </row>
    <row r="496" spans="1:8" ht="15" hidden="1" customHeight="1" x14ac:dyDescent="0.2">
      <c r="A496" s="152"/>
      <c r="B496" s="90"/>
      <c r="C496" s="90"/>
      <c r="D496" s="157"/>
      <c r="E496" s="90"/>
      <c r="F496" s="90"/>
      <c r="G496" s="90"/>
      <c r="H496" s="114"/>
    </row>
    <row r="497" spans="1:8" ht="15" hidden="1" customHeight="1" x14ac:dyDescent="0.2">
      <c r="A497" s="152"/>
      <c r="B497" s="90"/>
      <c r="C497" s="90"/>
      <c r="D497" s="157"/>
      <c r="E497" s="90"/>
      <c r="F497" s="90"/>
      <c r="G497" s="90"/>
      <c r="H497" s="114"/>
    </row>
    <row r="498" spans="1:8" ht="15" hidden="1" customHeight="1" x14ac:dyDescent="0.2">
      <c r="A498" s="152"/>
      <c r="B498" s="90"/>
      <c r="C498" s="90"/>
      <c r="D498" s="157"/>
      <c r="E498" s="90"/>
      <c r="F498" s="90"/>
      <c r="G498" s="90"/>
      <c r="H498" s="114"/>
    </row>
    <row r="499" spans="1:8" ht="15" hidden="1" customHeight="1" x14ac:dyDescent="0.2">
      <c r="A499" s="152"/>
      <c r="B499" s="90"/>
      <c r="C499" s="90"/>
      <c r="D499" s="157"/>
      <c r="E499" s="90"/>
      <c r="F499" s="90"/>
      <c r="G499" s="90"/>
      <c r="H499" s="114"/>
    </row>
    <row r="500" spans="1:8" ht="15" hidden="1" customHeight="1" x14ac:dyDescent="0.2">
      <c r="A500" s="152"/>
      <c r="B500" s="90"/>
      <c r="C500" s="90"/>
      <c r="D500" s="157"/>
      <c r="E500" s="90"/>
      <c r="F500" s="90"/>
      <c r="G500" s="90"/>
      <c r="H500" s="114"/>
    </row>
    <row r="501" spans="1:8" ht="15" hidden="1" customHeight="1" x14ac:dyDescent="0.2">
      <c r="A501" s="152"/>
      <c r="B501" s="90"/>
      <c r="C501" s="90"/>
      <c r="D501" s="157"/>
      <c r="E501" s="90"/>
      <c r="F501" s="90"/>
      <c r="G501" s="90"/>
      <c r="H501" s="114"/>
    </row>
    <row r="502" spans="1:8" ht="15" hidden="1" customHeight="1" x14ac:dyDescent="0.2">
      <c r="A502" s="152"/>
      <c r="B502" s="90"/>
      <c r="C502" s="90"/>
      <c r="D502" s="157"/>
      <c r="E502" s="90"/>
      <c r="F502" s="90"/>
      <c r="G502" s="90"/>
      <c r="H502" s="114"/>
    </row>
    <row r="503" spans="1:8" ht="15" hidden="1" customHeight="1" x14ac:dyDescent="0.2">
      <c r="A503" s="152"/>
      <c r="B503" s="90"/>
      <c r="C503" s="90"/>
      <c r="D503" s="157"/>
      <c r="E503" s="90"/>
      <c r="F503" s="90"/>
      <c r="G503" s="90"/>
      <c r="H503" s="114"/>
    </row>
    <row r="504" spans="1:8" ht="15" hidden="1" customHeight="1" x14ac:dyDescent="0.2">
      <c r="A504" s="152"/>
      <c r="B504" s="90"/>
      <c r="C504" s="90"/>
      <c r="D504" s="157"/>
      <c r="E504" s="90"/>
      <c r="F504" s="90"/>
      <c r="G504" s="90"/>
      <c r="H504" s="114"/>
    </row>
    <row r="505" spans="1:8" ht="15" hidden="1" customHeight="1" x14ac:dyDescent="0.2">
      <c r="A505" s="152"/>
      <c r="B505" s="90"/>
      <c r="C505" s="90"/>
      <c r="D505" s="157"/>
      <c r="E505" s="90"/>
      <c r="F505" s="90"/>
      <c r="G505" s="90"/>
      <c r="H505" s="114"/>
    </row>
    <row r="506" spans="1:8" ht="15" hidden="1" customHeight="1" x14ac:dyDescent="0.2">
      <c r="A506" s="152"/>
      <c r="B506" s="90"/>
      <c r="C506" s="90"/>
      <c r="D506" s="157"/>
      <c r="E506" s="90"/>
      <c r="F506" s="90"/>
      <c r="G506" s="90"/>
      <c r="H506" s="114"/>
    </row>
    <row r="507" spans="1:8" ht="15" hidden="1" customHeight="1" x14ac:dyDescent="0.2">
      <c r="A507" s="152"/>
      <c r="B507" s="90"/>
      <c r="C507" s="90"/>
      <c r="D507" s="157"/>
      <c r="E507" s="90"/>
      <c r="F507" s="90"/>
      <c r="G507" s="90"/>
      <c r="H507" s="114"/>
    </row>
    <row r="508" spans="1:8" ht="15" hidden="1" customHeight="1" x14ac:dyDescent="0.2">
      <c r="A508" s="152"/>
      <c r="B508" s="90"/>
      <c r="C508" s="90"/>
      <c r="D508" s="157"/>
      <c r="E508" s="90"/>
      <c r="F508" s="90"/>
      <c r="G508" s="90"/>
      <c r="H508" s="114"/>
    </row>
    <row r="509" spans="1:8" ht="15" hidden="1" customHeight="1" x14ac:dyDescent="0.2">
      <c r="A509" s="152"/>
      <c r="B509" s="90"/>
      <c r="C509" s="90"/>
      <c r="D509" s="157"/>
      <c r="E509" s="90"/>
      <c r="F509" s="90"/>
      <c r="G509" s="90"/>
      <c r="H509" s="114"/>
    </row>
    <row r="510" spans="1:8" ht="15" hidden="1" customHeight="1" x14ac:dyDescent="0.2">
      <c r="A510" s="152"/>
      <c r="B510" s="90"/>
      <c r="C510" s="90"/>
      <c r="D510" s="157"/>
      <c r="E510" s="90"/>
      <c r="F510" s="90"/>
      <c r="G510" s="90"/>
      <c r="H510" s="114"/>
    </row>
    <row r="511" spans="1:8" ht="15" hidden="1" customHeight="1" x14ac:dyDescent="0.2">
      <c r="A511" s="152"/>
      <c r="B511" s="90"/>
      <c r="C511" s="90"/>
      <c r="D511" s="157"/>
      <c r="E511" s="90"/>
      <c r="F511" s="90"/>
      <c r="G511" s="90"/>
      <c r="H511" s="114"/>
    </row>
    <row r="512" spans="1:8" ht="15" hidden="1" customHeight="1" x14ac:dyDescent="0.2">
      <c r="A512" s="152"/>
      <c r="B512" s="90"/>
      <c r="C512" s="90"/>
      <c r="D512" s="157"/>
      <c r="E512" s="90"/>
      <c r="F512" s="90"/>
      <c r="G512" s="90"/>
      <c r="H512" s="114"/>
    </row>
    <row r="513" spans="1:8" ht="15" hidden="1" customHeight="1" x14ac:dyDescent="0.2">
      <c r="A513" s="152"/>
      <c r="B513" s="90"/>
      <c r="C513" s="90"/>
      <c r="D513" s="157"/>
      <c r="E513" s="90"/>
      <c r="F513" s="90"/>
      <c r="G513" s="90"/>
      <c r="H513" s="114"/>
    </row>
    <row r="514" spans="1:8" ht="15" hidden="1" customHeight="1" x14ac:dyDescent="0.2">
      <c r="A514" s="152"/>
      <c r="B514" s="90"/>
      <c r="C514" s="90"/>
      <c r="D514" s="157"/>
      <c r="E514" s="90"/>
      <c r="F514" s="90"/>
      <c r="G514" s="90"/>
      <c r="H514" s="114"/>
    </row>
    <row r="515" spans="1:8" ht="15" hidden="1" customHeight="1" x14ac:dyDescent="0.2">
      <c r="A515" s="152"/>
      <c r="B515" s="90"/>
      <c r="C515" s="90"/>
      <c r="D515" s="157"/>
      <c r="E515" s="90"/>
      <c r="F515" s="90"/>
      <c r="G515" s="90"/>
      <c r="H515" s="114"/>
    </row>
    <row r="516" spans="1:8" ht="15" hidden="1" customHeight="1" x14ac:dyDescent="0.2">
      <c r="A516" s="152"/>
      <c r="B516" s="90"/>
      <c r="C516" s="90"/>
      <c r="D516" s="157"/>
      <c r="E516" s="90"/>
      <c r="F516" s="90"/>
      <c r="G516" s="90"/>
      <c r="H516" s="114"/>
    </row>
    <row r="517" spans="1:8" ht="15" hidden="1" customHeight="1" x14ac:dyDescent="0.2">
      <c r="A517" s="152"/>
      <c r="B517" s="90"/>
      <c r="C517" s="90"/>
      <c r="D517" s="157"/>
      <c r="E517" s="90"/>
      <c r="F517" s="90"/>
      <c r="G517" s="90"/>
      <c r="H517" s="114"/>
    </row>
    <row r="518" spans="1:8" ht="15" hidden="1" customHeight="1" x14ac:dyDescent="0.2">
      <c r="A518" s="152"/>
      <c r="B518" s="90"/>
      <c r="C518" s="90"/>
      <c r="D518" s="157"/>
      <c r="E518" s="90"/>
      <c r="F518" s="90"/>
      <c r="G518" s="90"/>
      <c r="H518" s="114"/>
    </row>
    <row r="519" spans="1:8" ht="15" hidden="1" customHeight="1" x14ac:dyDescent="0.2">
      <c r="A519" s="152"/>
      <c r="B519" s="90"/>
      <c r="C519" s="90"/>
      <c r="D519" s="157"/>
      <c r="E519" s="90"/>
      <c r="F519" s="90"/>
      <c r="G519" s="90"/>
      <c r="H519" s="114"/>
    </row>
    <row r="520" spans="1:8" ht="15" hidden="1" customHeight="1" x14ac:dyDescent="0.2">
      <c r="A520" s="152"/>
      <c r="B520" s="90"/>
      <c r="C520" s="90"/>
      <c r="D520" s="157"/>
      <c r="E520" s="90"/>
      <c r="F520" s="90"/>
      <c r="G520" s="90"/>
      <c r="H520" s="114"/>
    </row>
    <row r="521" spans="1:8" ht="15" hidden="1" customHeight="1" x14ac:dyDescent="0.2">
      <c r="A521" s="152"/>
      <c r="B521" s="90"/>
      <c r="C521" s="90"/>
      <c r="D521" s="157"/>
      <c r="E521" s="90"/>
      <c r="F521" s="90"/>
      <c r="G521" s="90"/>
      <c r="H521" s="114"/>
    </row>
    <row r="522" spans="1:8" ht="15" hidden="1" customHeight="1" x14ac:dyDescent="0.2">
      <c r="A522" s="152"/>
      <c r="B522" s="90"/>
      <c r="C522" s="90"/>
      <c r="D522" s="157"/>
      <c r="E522" s="90"/>
      <c r="F522" s="90"/>
      <c r="G522" s="90"/>
      <c r="H522" s="114"/>
    </row>
    <row r="523" spans="1:8" ht="15" hidden="1" customHeight="1" x14ac:dyDescent="0.2">
      <c r="A523" s="152"/>
      <c r="B523" s="90"/>
      <c r="C523" s="90"/>
      <c r="D523" s="157"/>
      <c r="E523" s="90"/>
      <c r="F523" s="90"/>
      <c r="G523" s="90"/>
      <c r="H523" s="114"/>
    </row>
    <row r="524" spans="1:8" ht="15" hidden="1" customHeight="1" x14ac:dyDescent="0.2">
      <c r="A524" s="152"/>
      <c r="B524" s="90"/>
      <c r="C524" s="90"/>
      <c r="D524" s="157"/>
      <c r="E524" s="90"/>
      <c r="F524" s="90"/>
      <c r="G524" s="90"/>
      <c r="H524" s="114"/>
    </row>
    <row r="525" spans="1:8" ht="15" hidden="1" customHeight="1" x14ac:dyDescent="0.2">
      <c r="A525" s="152"/>
      <c r="B525" s="90"/>
      <c r="C525" s="90"/>
      <c r="D525" s="157"/>
      <c r="E525" s="90"/>
      <c r="F525" s="90"/>
      <c r="G525" s="90"/>
      <c r="H525" s="114"/>
    </row>
    <row r="526" spans="1:8" ht="15" hidden="1" customHeight="1" x14ac:dyDescent="0.2">
      <c r="A526" s="152"/>
      <c r="B526" s="90"/>
      <c r="C526" s="90"/>
      <c r="D526" s="157"/>
      <c r="E526" s="90"/>
      <c r="F526" s="90"/>
      <c r="G526" s="90"/>
      <c r="H526" s="114"/>
    </row>
    <row r="527" spans="1:8" ht="15" hidden="1" customHeight="1" x14ac:dyDescent="0.2">
      <c r="A527" s="152"/>
      <c r="B527" s="90"/>
      <c r="C527" s="90"/>
      <c r="D527" s="157"/>
      <c r="E527" s="90"/>
      <c r="F527" s="90"/>
      <c r="G527" s="90"/>
      <c r="H527" s="114"/>
    </row>
    <row r="528" spans="1:8" ht="15" hidden="1" customHeight="1" x14ac:dyDescent="0.2">
      <c r="A528" s="152"/>
      <c r="B528" s="90"/>
      <c r="C528" s="90"/>
      <c r="D528" s="157"/>
      <c r="E528" s="90"/>
      <c r="F528" s="90"/>
      <c r="G528" s="90"/>
      <c r="H528" s="114"/>
    </row>
    <row r="529" spans="1:8" ht="15" hidden="1" customHeight="1" x14ac:dyDescent="0.2">
      <c r="A529" s="152"/>
      <c r="B529" s="90"/>
      <c r="C529" s="90"/>
      <c r="D529" s="157"/>
      <c r="E529" s="90"/>
      <c r="F529" s="90"/>
      <c r="G529" s="90"/>
      <c r="H529" s="114"/>
    </row>
    <row r="530" spans="1:8" ht="15" hidden="1" customHeight="1" x14ac:dyDescent="0.2">
      <c r="A530" s="152"/>
      <c r="B530" s="90"/>
      <c r="C530" s="90"/>
      <c r="D530" s="157"/>
      <c r="E530" s="90"/>
      <c r="F530" s="90"/>
      <c r="G530" s="90"/>
      <c r="H530" s="114"/>
    </row>
    <row r="531" spans="1:8" ht="15" hidden="1" customHeight="1" x14ac:dyDescent="0.2">
      <c r="A531" s="152"/>
      <c r="B531" s="90"/>
      <c r="C531" s="90"/>
      <c r="D531" s="157"/>
      <c r="E531" s="90"/>
      <c r="F531" s="90"/>
      <c r="G531" s="90"/>
      <c r="H531" s="114"/>
    </row>
    <row r="532" spans="1:8" ht="15" hidden="1" customHeight="1" x14ac:dyDescent="0.2">
      <c r="A532" s="152"/>
      <c r="B532" s="90"/>
      <c r="C532" s="90"/>
      <c r="D532" s="157"/>
      <c r="E532" s="90"/>
      <c r="F532" s="90"/>
      <c r="G532" s="90"/>
      <c r="H532" s="114"/>
    </row>
    <row r="533" spans="1:8" ht="15" hidden="1" customHeight="1" x14ac:dyDescent="0.2">
      <c r="A533" s="152"/>
      <c r="B533" s="90"/>
      <c r="C533" s="90"/>
      <c r="D533" s="157"/>
      <c r="E533" s="90"/>
      <c r="F533" s="90"/>
      <c r="G533" s="90"/>
      <c r="H533" s="114"/>
    </row>
    <row r="534" spans="1:8" ht="15" hidden="1" customHeight="1" x14ac:dyDescent="0.2">
      <c r="A534" s="152"/>
      <c r="B534" s="90"/>
      <c r="C534" s="90"/>
      <c r="D534" s="157"/>
      <c r="E534" s="90"/>
      <c r="F534" s="90"/>
      <c r="G534" s="90"/>
      <c r="H534" s="114"/>
    </row>
    <row r="535" spans="1:8" ht="15" hidden="1" customHeight="1" x14ac:dyDescent="0.2">
      <c r="A535" s="152"/>
      <c r="B535" s="90"/>
      <c r="C535" s="90"/>
      <c r="D535" s="157"/>
      <c r="E535" s="90"/>
      <c r="F535" s="90"/>
      <c r="G535" s="90"/>
      <c r="H535" s="114"/>
    </row>
    <row r="536" spans="1:8" ht="15" hidden="1" customHeight="1" x14ac:dyDescent="0.2">
      <c r="A536" s="152"/>
      <c r="B536" s="90"/>
      <c r="C536" s="90"/>
      <c r="D536" s="157"/>
      <c r="E536" s="90"/>
      <c r="F536" s="90"/>
      <c r="G536" s="90"/>
      <c r="H536" s="114"/>
    </row>
    <row r="537" spans="1:8" ht="15" hidden="1" customHeight="1" x14ac:dyDescent="0.2">
      <c r="A537" s="152"/>
      <c r="B537" s="90"/>
      <c r="C537" s="90"/>
      <c r="D537" s="157"/>
      <c r="E537" s="90"/>
      <c r="F537" s="90"/>
      <c r="G537" s="90"/>
      <c r="H537" s="114"/>
    </row>
    <row r="538" spans="1:8" ht="15" hidden="1" customHeight="1" x14ac:dyDescent="0.2">
      <c r="A538" s="152"/>
      <c r="B538" s="90"/>
      <c r="C538" s="90"/>
      <c r="D538" s="157"/>
      <c r="E538" s="90"/>
      <c r="F538" s="90"/>
      <c r="G538" s="90"/>
      <c r="H538" s="114"/>
    </row>
    <row r="539" spans="1:8" ht="15" hidden="1" customHeight="1" x14ac:dyDescent="0.2">
      <c r="A539" s="152"/>
      <c r="B539" s="90"/>
      <c r="C539" s="90"/>
      <c r="D539" s="157"/>
      <c r="E539" s="90"/>
      <c r="F539" s="90"/>
      <c r="G539" s="90"/>
      <c r="H539" s="114"/>
    </row>
    <row r="540" spans="1:8" ht="15" hidden="1" customHeight="1" x14ac:dyDescent="0.2">
      <c r="A540" s="152"/>
      <c r="B540" s="90"/>
      <c r="C540" s="90"/>
      <c r="D540" s="157"/>
      <c r="E540" s="90"/>
      <c r="F540" s="90"/>
      <c r="G540" s="90"/>
      <c r="H540" s="114"/>
    </row>
    <row r="541" spans="1:8" ht="15" hidden="1" customHeight="1" x14ac:dyDescent="0.2">
      <c r="A541" s="152"/>
      <c r="B541" s="90"/>
      <c r="C541" s="90"/>
      <c r="D541" s="157"/>
      <c r="E541" s="90"/>
      <c r="F541" s="90"/>
      <c r="G541" s="90"/>
      <c r="H541" s="114"/>
    </row>
    <row r="542" spans="1:8" ht="15" hidden="1" customHeight="1" x14ac:dyDescent="0.2">
      <c r="A542" s="152"/>
      <c r="B542" s="90"/>
      <c r="C542" s="90"/>
      <c r="D542" s="157"/>
      <c r="E542" s="90"/>
      <c r="F542" s="90"/>
      <c r="G542" s="90"/>
      <c r="H542" s="114"/>
    </row>
    <row r="543" spans="1:8" ht="15" hidden="1" customHeight="1" x14ac:dyDescent="0.2">
      <c r="A543" s="152"/>
      <c r="B543" s="90"/>
      <c r="C543" s="90"/>
      <c r="D543" s="157"/>
      <c r="E543" s="90"/>
      <c r="F543" s="90"/>
      <c r="G543" s="90"/>
      <c r="H543" s="114"/>
    </row>
    <row r="544" spans="1:8" ht="15" hidden="1" customHeight="1" x14ac:dyDescent="0.2">
      <c r="A544" s="152"/>
      <c r="B544" s="90"/>
      <c r="C544" s="90"/>
      <c r="D544" s="157"/>
      <c r="E544" s="90"/>
      <c r="F544" s="90"/>
      <c r="G544" s="90"/>
      <c r="H544" s="114"/>
    </row>
    <row r="545" spans="1:8" ht="15" hidden="1" customHeight="1" x14ac:dyDescent="0.2">
      <c r="A545" s="152"/>
      <c r="B545" s="90"/>
      <c r="C545" s="90"/>
      <c r="D545" s="157"/>
      <c r="E545" s="90"/>
      <c r="F545" s="90"/>
      <c r="G545" s="90"/>
      <c r="H545" s="114"/>
    </row>
    <row r="546" spans="1:8" ht="15" hidden="1" customHeight="1" x14ac:dyDescent="0.2">
      <c r="A546" s="152"/>
      <c r="B546" s="90"/>
      <c r="C546" s="90"/>
      <c r="D546" s="157"/>
      <c r="E546" s="90"/>
      <c r="F546" s="90"/>
      <c r="G546" s="90"/>
      <c r="H546" s="114"/>
    </row>
    <row r="547" spans="1:8" ht="15" hidden="1" customHeight="1" x14ac:dyDescent="0.2">
      <c r="A547" s="152"/>
      <c r="B547" s="90"/>
      <c r="C547" s="90"/>
      <c r="D547" s="157"/>
      <c r="E547" s="90"/>
      <c r="F547" s="90"/>
      <c r="G547" s="90"/>
      <c r="H547" s="114"/>
    </row>
    <row r="548" spans="1:8" ht="15" hidden="1" customHeight="1" x14ac:dyDescent="0.2">
      <c r="A548" s="152"/>
      <c r="B548" s="90"/>
      <c r="C548" s="90"/>
      <c r="D548" s="157"/>
      <c r="E548" s="90"/>
      <c r="F548" s="90"/>
      <c r="G548" s="90"/>
      <c r="H548" s="114"/>
    </row>
    <row r="549" spans="1:8" ht="15" hidden="1" customHeight="1" x14ac:dyDescent="0.2">
      <c r="A549" s="152"/>
      <c r="B549" s="90"/>
      <c r="C549" s="90"/>
      <c r="D549" s="157"/>
      <c r="E549" s="90"/>
      <c r="F549" s="90"/>
      <c r="G549" s="90"/>
      <c r="H549" s="114"/>
    </row>
    <row r="550" spans="1:8" ht="15" hidden="1" customHeight="1" x14ac:dyDescent="0.2">
      <c r="A550" s="152"/>
      <c r="B550" s="90"/>
      <c r="C550" s="90"/>
      <c r="D550" s="157"/>
      <c r="E550" s="90"/>
      <c r="F550" s="90"/>
      <c r="G550" s="90"/>
      <c r="H550" s="114"/>
    </row>
    <row r="551" spans="1:8" ht="15" hidden="1" customHeight="1" x14ac:dyDescent="0.2">
      <c r="A551" s="152"/>
      <c r="B551" s="90"/>
      <c r="C551" s="90"/>
      <c r="D551" s="157"/>
      <c r="E551" s="90"/>
      <c r="F551" s="90"/>
      <c r="G551" s="90"/>
      <c r="H551" s="114"/>
    </row>
    <row r="552" spans="1:8" ht="15" hidden="1" customHeight="1" x14ac:dyDescent="0.2">
      <c r="A552" s="152"/>
      <c r="B552" s="90"/>
      <c r="C552" s="90"/>
      <c r="D552" s="157"/>
      <c r="E552" s="90"/>
      <c r="F552" s="90"/>
      <c r="G552" s="90"/>
      <c r="H552" s="114"/>
    </row>
    <row r="553" spans="1:8" ht="15" hidden="1" customHeight="1" x14ac:dyDescent="0.2">
      <c r="A553" s="152"/>
      <c r="B553" s="90"/>
      <c r="C553" s="90"/>
      <c r="D553" s="157"/>
      <c r="E553" s="90"/>
      <c r="F553" s="90"/>
      <c r="G553" s="90"/>
      <c r="H553" s="114"/>
    </row>
    <row r="554" spans="1:8" ht="15" hidden="1" customHeight="1" x14ac:dyDescent="0.2">
      <c r="A554" s="152"/>
      <c r="B554" s="90"/>
      <c r="C554" s="90"/>
      <c r="D554" s="157"/>
      <c r="E554" s="90"/>
      <c r="F554" s="90"/>
      <c r="G554" s="90"/>
      <c r="H554" s="114"/>
    </row>
    <row r="555" spans="1:8" ht="15" hidden="1" customHeight="1" x14ac:dyDescent="0.2">
      <c r="A555" s="152"/>
      <c r="B555" s="90"/>
      <c r="C555" s="90"/>
      <c r="D555" s="157"/>
      <c r="E555" s="90"/>
      <c r="F555" s="90"/>
      <c r="G555" s="90"/>
      <c r="H555" s="114"/>
    </row>
    <row r="556" spans="1:8" ht="15" hidden="1" customHeight="1" x14ac:dyDescent="0.2">
      <c r="A556" s="152"/>
      <c r="B556" s="90"/>
      <c r="C556" s="90"/>
      <c r="D556" s="157"/>
      <c r="E556" s="90"/>
      <c r="F556" s="90"/>
      <c r="G556" s="90"/>
      <c r="H556" s="114"/>
    </row>
    <row r="557" spans="1:8" ht="15" hidden="1" customHeight="1" x14ac:dyDescent="0.2">
      <c r="A557" s="152"/>
      <c r="B557" s="90"/>
      <c r="C557" s="90"/>
      <c r="D557" s="157"/>
      <c r="E557" s="90"/>
      <c r="F557" s="90"/>
      <c r="G557" s="90"/>
      <c r="H557" s="114"/>
    </row>
    <row r="558" spans="1:8" ht="15" hidden="1" customHeight="1" x14ac:dyDescent="0.2">
      <c r="A558" s="152"/>
      <c r="B558" s="90"/>
      <c r="C558" s="90"/>
      <c r="D558" s="157"/>
      <c r="E558" s="90"/>
      <c r="F558" s="90"/>
      <c r="G558" s="90"/>
      <c r="H558" s="114"/>
    </row>
    <row r="559" spans="1:8" ht="15" hidden="1" customHeight="1" x14ac:dyDescent="0.2">
      <c r="A559" s="152"/>
      <c r="B559" s="90"/>
      <c r="C559" s="90"/>
      <c r="D559" s="157"/>
      <c r="E559" s="90"/>
      <c r="F559" s="90"/>
      <c r="G559" s="90"/>
      <c r="H559" s="114"/>
    </row>
    <row r="560" spans="1:8" ht="15" hidden="1" customHeight="1" x14ac:dyDescent="0.2">
      <c r="A560" s="152"/>
      <c r="B560" s="90"/>
      <c r="C560" s="90"/>
      <c r="D560" s="157"/>
      <c r="E560" s="90"/>
      <c r="F560" s="90"/>
      <c r="G560" s="90"/>
      <c r="H560" s="114"/>
    </row>
    <row r="561" spans="1:8" ht="15" hidden="1" customHeight="1" x14ac:dyDescent="0.2">
      <c r="A561" s="152"/>
      <c r="B561" s="90"/>
      <c r="C561" s="90"/>
      <c r="D561" s="157"/>
      <c r="E561" s="90"/>
      <c r="F561" s="90"/>
      <c r="G561" s="90"/>
      <c r="H561" s="114"/>
    </row>
    <row r="562" spans="1:8" ht="15" hidden="1" customHeight="1" x14ac:dyDescent="0.2">
      <c r="A562" s="152"/>
      <c r="B562" s="90"/>
      <c r="C562" s="90"/>
      <c r="D562" s="157"/>
      <c r="E562" s="90"/>
      <c r="F562" s="90"/>
      <c r="G562" s="90"/>
      <c r="H562" s="114"/>
    </row>
    <row r="563" spans="1:8" ht="15" hidden="1" customHeight="1" x14ac:dyDescent="0.2">
      <c r="A563" s="152"/>
      <c r="B563" s="90"/>
      <c r="C563" s="90"/>
      <c r="D563" s="157"/>
      <c r="E563" s="90"/>
      <c r="F563" s="90"/>
      <c r="G563" s="90"/>
      <c r="H563" s="114"/>
    </row>
    <row r="564" spans="1:8" ht="15" hidden="1" customHeight="1" x14ac:dyDescent="0.2">
      <c r="A564" s="152"/>
      <c r="B564" s="90"/>
      <c r="C564" s="90"/>
      <c r="D564" s="157"/>
      <c r="E564" s="90"/>
      <c r="F564" s="90"/>
      <c r="G564" s="90"/>
      <c r="H564" s="114"/>
    </row>
    <row r="565" spans="1:8" ht="15" hidden="1" customHeight="1" x14ac:dyDescent="0.2">
      <c r="A565" s="152"/>
      <c r="B565" s="90"/>
      <c r="C565" s="90"/>
      <c r="D565" s="157"/>
      <c r="E565" s="90"/>
      <c r="F565" s="90"/>
      <c r="G565" s="90"/>
      <c r="H565" s="114"/>
    </row>
    <row r="566" spans="1:8" ht="15" hidden="1" customHeight="1" x14ac:dyDescent="0.2">
      <c r="A566" s="152"/>
      <c r="B566" s="90"/>
      <c r="C566" s="90"/>
      <c r="D566" s="157"/>
      <c r="E566" s="90"/>
      <c r="F566" s="90"/>
      <c r="G566" s="90"/>
      <c r="H566" s="114"/>
    </row>
    <row r="567" spans="1:8" ht="15" hidden="1" customHeight="1" x14ac:dyDescent="0.2">
      <c r="A567" s="152"/>
      <c r="B567" s="90"/>
      <c r="C567" s="90"/>
      <c r="D567" s="157"/>
      <c r="E567" s="90"/>
      <c r="F567" s="90"/>
      <c r="G567" s="90"/>
      <c r="H567" s="114"/>
    </row>
    <row r="568" spans="1:8" ht="15" hidden="1" customHeight="1" x14ac:dyDescent="0.2">
      <c r="A568" s="152"/>
      <c r="B568" s="90"/>
      <c r="C568" s="90"/>
      <c r="D568" s="157"/>
      <c r="E568" s="90"/>
      <c r="F568" s="90"/>
      <c r="G568" s="90"/>
      <c r="H568" s="114"/>
    </row>
    <row r="569" spans="1:8" ht="15" hidden="1" customHeight="1" x14ac:dyDescent="0.2">
      <c r="A569" s="152"/>
      <c r="B569" s="90"/>
      <c r="C569" s="90"/>
      <c r="D569" s="157"/>
      <c r="E569" s="90"/>
      <c r="F569" s="90"/>
      <c r="G569" s="90"/>
      <c r="H569" s="114"/>
    </row>
    <row r="570" spans="1:8" ht="15" hidden="1" customHeight="1" x14ac:dyDescent="0.2">
      <c r="A570" s="152"/>
      <c r="B570" s="90"/>
      <c r="C570" s="90"/>
      <c r="D570" s="157"/>
      <c r="E570" s="90"/>
      <c r="F570" s="90"/>
      <c r="G570" s="90"/>
      <c r="H570" s="114"/>
    </row>
    <row r="571" spans="1:8" ht="15" hidden="1" customHeight="1" x14ac:dyDescent="0.2">
      <c r="A571" s="152"/>
      <c r="B571" s="90"/>
      <c r="C571" s="90"/>
      <c r="D571" s="157"/>
      <c r="E571" s="90"/>
      <c r="F571" s="90"/>
      <c r="G571" s="90"/>
      <c r="H571" s="114"/>
    </row>
    <row r="572" spans="1:8" ht="15" hidden="1" customHeight="1" x14ac:dyDescent="0.2">
      <c r="A572" s="152"/>
      <c r="B572" s="90"/>
      <c r="C572" s="90"/>
      <c r="D572" s="157"/>
      <c r="E572" s="90"/>
      <c r="F572" s="90"/>
      <c r="G572" s="90"/>
      <c r="H572" s="114"/>
    </row>
    <row r="573" spans="1:8" ht="15" hidden="1" customHeight="1" x14ac:dyDescent="0.2">
      <c r="A573" s="152"/>
      <c r="B573" s="90"/>
      <c r="C573" s="90"/>
      <c r="D573" s="157"/>
      <c r="E573" s="90"/>
      <c r="F573" s="90"/>
      <c r="G573" s="90"/>
      <c r="H573" s="114"/>
    </row>
    <row r="574" spans="1:8" ht="15" hidden="1" customHeight="1" x14ac:dyDescent="0.2">
      <c r="A574" s="152"/>
      <c r="B574" s="90"/>
      <c r="C574" s="90"/>
      <c r="D574" s="157"/>
      <c r="E574" s="90"/>
      <c r="F574" s="90"/>
      <c r="G574" s="90"/>
      <c r="H574" s="114"/>
    </row>
    <row r="575" spans="1:8" ht="15" hidden="1" customHeight="1" x14ac:dyDescent="0.2">
      <c r="A575" s="152"/>
      <c r="B575" s="90"/>
      <c r="C575" s="90"/>
      <c r="D575" s="157"/>
      <c r="E575" s="90"/>
      <c r="F575" s="90"/>
      <c r="G575" s="90"/>
      <c r="H575" s="114"/>
    </row>
    <row r="576" spans="1:8" ht="15" hidden="1" customHeight="1" x14ac:dyDescent="0.2">
      <c r="A576" s="152"/>
      <c r="B576" s="90"/>
      <c r="C576" s="90"/>
      <c r="D576" s="157"/>
      <c r="E576" s="90"/>
      <c r="F576" s="90"/>
      <c r="G576" s="90"/>
      <c r="H576" s="114"/>
    </row>
    <row r="577" spans="1:8" ht="15" hidden="1" customHeight="1" x14ac:dyDescent="0.2">
      <c r="A577" s="152"/>
      <c r="B577" s="90"/>
      <c r="C577" s="90"/>
      <c r="D577" s="157"/>
      <c r="E577" s="90"/>
      <c r="F577" s="90"/>
      <c r="G577" s="90"/>
      <c r="H577" s="114"/>
    </row>
    <row r="578" spans="1:8" ht="15" hidden="1" customHeight="1" x14ac:dyDescent="0.2">
      <c r="A578" s="152"/>
      <c r="B578" s="90"/>
      <c r="C578" s="90"/>
      <c r="D578" s="157"/>
      <c r="E578" s="90"/>
      <c r="F578" s="90"/>
      <c r="G578" s="90"/>
      <c r="H578" s="114"/>
    </row>
    <row r="579" spans="1:8" ht="15" hidden="1" customHeight="1" x14ac:dyDescent="0.2">
      <c r="A579" s="152"/>
      <c r="B579" s="90"/>
      <c r="C579" s="90"/>
      <c r="D579" s="157"/>
      <c r="E579" s="90"/>
      <c r="F579" s="90"/>
      <c r="G579" s="90"/>
      <c r="H579" s="114"/>
    </row>
    <row r="580" spans="1:8" ht="15" hidden="1" customHeight="1" x14ac:dyDescent="0.2">
      <c r="A580" s="152"/>
      <c r="B580" s="90"/>
      <c r="C580" s="90"/>
      <c r="D580" s="157"/>
      <c r="E580" s="90"/>
      <c r="F580" s="90"/>
      <c r="G580" s="90"/>
      <c r="H580" s="114"/>
    </row>
    <row r="581" spans="1:8" ht="15" hidden="1" customHeight="1" x14ac:dyDescent="0.2">
      <c r="A581" s="152"/>
      <c r="B581" s="90"/>
      <c r="C581" s="90"/>
      <c r="D581" s="157"/>
      <c r="E581" s="90"/>
      <c r="F581" s="90"/>
      <c r="G581" s="90"/>
      <c r="H581" s="114"/>
    </row>
    <row r="582" spans="1:8" ht="15" hidden="1" customHeight="1" x14ac:dyDescent="0.2">
      <c r="A582" s="152"/>
      <c r="B582" s="90"/>
      <c r="C582" s="90"/>
      <c r="D582" s="157"/>
      <c r="E582" s="90"/>
      <c r="F582" s="90"/>
      <c r="G582" s="90"/>
      <c r="H582" s="114"/>
    </row>
    <row r="583" spans="1:8" ht="15" hidden="1" customHeight="1" x14ac:dyDescent="0.2">
      <c r="A583" s="152"/>
      <c r="B583" s="90"/>
      <c r="C583" s="90"/>
      <c r="D583" s="157"/>
      <c r="E583" s="90"/>
      <c r="F583" s="90"/>
      <c r="G583" s="90"/>
      <c r="H583" s="114"/>
    </row>
    <row r="584" spans="1:8" ht="15" hidden="1" customHeight="1" x14ac:dyDescent="0.2">
      <c r="A584" s="152"/>
      <c r="B584" s="90"/>
      <c r="C584" s="90"/>
      <c r="D584" s="157"/>
      <c r="E584" s="90"/>
      <c r="F584" s="90"/>
      <c r="G584" s="90"/>
      <c r="H584" s="114"/>
    </row>
    <row r="585" spans="1:8" ht="15" hidden="1" customHeight="1" x14ac:dyDescent="0.2">
      <c r="A585" s="152"/>
      <c r="B585" s="90"/>
      <c r="C585" s="90"/>
      <c r="D585" s="157"/>
      <c r="E585" s="90"/>
      <c r="F585" s="90"/>
      <c r="G585" s="90"/>
      <c r="H585" s="114"/>
    </row>
    <row r="586" spans="1:8" ht="15" hidden="1" customHeight="1" x14ac:dyDescent="0.2">
      <c r="A586" s="152"/>
      <c r="B586" s="90"/>
      <c r="C586" s="90"/>
      <c r="D586" s="157"/>
      <c r="E586" s="90"/>
      <c r="F586" s="90"/>
      <c r="G586" s="90"/>
      <c r="H586" s="114"/>
    </row>
    <row r="587" spans="1:8" ht="15" hidden="1" customHeight="1" x14ac:dyDescent="0.2">
      <c r="A587" s="152"/>
      <c r="B587" s="90"/>
      <c r="C587" s="90"/>
      <c r="D587" s="157"/>
      <c r="E587" s="90"/>
      <c r="F587" s="90"/>
      <c r="G587" s="90"/>
      <c r="H587" s="114"/>
    </row>
    <row r="588" spans="1:8" ht="15" hidden="1" customHeight="1" x14ac:dyDescent="0.2">
      <c r="A588" s="152"/>
      <c r="B588" s="90"/>
      <c r="C588" s="90"/>
      <c r="D588" s="157"/>
      <c r="E588" s="90"/>
      <c r="F588" s="90"/>
      <c r="G588" s="90"/>
      <c r="H588" s="114"/>
    </row>
    <row r="589" spans="1:8" ht="15" hidden="1" customHeight="1" x14ac:dyDescent="0.2">
      <c r="A589" s="152"/>
      <c r="B589" s="90"/>
      <c r="C589" s="90"/>
      <c r="D589" s="157"/>
      <c r="E589" s="90"/>
      <c r="F589" s="90"/>
      <c r="G589" s="90"/>
      <c r="H589" s="114"/>
    </row>
    <row r="590" spans="1:8" ht="15" hidden="1" customHeight="1" x14ac:dyDescent="0.2">
      <c r="A590" s="152"/>
      <c r="B590" s="90"/>
      <c r="C590" s="90"/>
      <c r="D590" s="157"/>
      <c r="E590" s="90"/>
      <c r="F590" s="90"/>
      <c r="G590" s="90"/>
      <c r="H590" s="114"/>
    </row>
    <row r="591" spans="1:8" ht="15" hidden="1" customHeight="1" x14ac:dyDescent="0.2">
      <c r="A591" s="152"/>
      <c r="B591" s="90"/>
      <c r="C591" s="90"/>
      <c r="D591" s="157"/>
      <c r="E591" s="90"/>
      <c r="F591" s="90"/>
      <c r="G591" s="90"/>
      <c r="H591" s="114"/>
    </row>
    <row r="592" spans="1:8" ht="15" hidden="1" customHeight="1" x14ac:dyDescent="0.2">
      <c r="A592" s="152"/>
      <c r="B592" s="90"/>
      <c r="C592" s="90"/>
      <c r="D592" s="157"/>
      <c r="E592" s="90"/>
      <c r="F592" s="90"/>
      <c r="G592" s="90"/>
      <c r="H592" s="114"/>
    </row>
    <row r="593" spans="1:8" ht="15" hidden="1" customHeight="1" x14ac:dyDescent="0.2">
      <c r="A593" s="152"/>
      <c r="B593" s="90"/>
      <c r="C593" s="90"/>
      <c r="D593" s="157"/>
      <c r="E593" s="90"/>
      <c r="F593" s="90"/>
      <c r="G593" s="90"/>
      <c r="H593" s="114"/>
    </row>
    <row r="594" spans="1:8" ht="15" hidden="1" customHeight="1" x14ac:dyDescent="0.2">
      <c r="A594" s="152"/>
      <c r="B594" s="90"/>
      <c r="C594" s="90"/>
      <c r="D594" s="157"/>
      <c r="E594" s="90"/>
      <c r="F594" s="90"/>
      <c r="G594" s="90"/>
      <c r="H594" s="114"/>
    </row>
    <row r="595" spans="1:8" ht="15" hidden="1" customHeight="1" x14ac:dyDescent="0.2">
      <c r="A595" s="152"/>
      <c r="B595" s="90"/>
      <c r="C595" s="90"/>
      <c r="D595" s="157"/>
      <c r="E595" s="90"/>
      <c r="F595" s="90"/>
      <c r="G595" s="90"/>
      <c r="H595" s="114"/>
    </row>
    <row r="596" spans="1:8" ht="15" hidden="1" customHeight="1" x14ac:dyDescent="0.2">
      <c r="A596" s="152"/>
      <c r="B596" s="90"/>
      <c r="C596" s="90"/>
      <c r="D596" s="157"/>
      <c r="E596" s="90"/>
      <c r="F596" s="90"/>
      <c r="G596" s="90"/>
      <c r="H596" s="114"/>
    </row>
    <row r="597" spans="1:8" ht="15" hidden="1" customHeight="1" x14ac:dyDescent="0.2">
      <c r="A597" s="152"/>
      <c r="B597" s="90"/>
      <c r="C597" s="90"/>
      <c r="D597" s="157"/>
      <c r="E597" s="90"/>
      <c r="F597" s="90"/>
      <c r="G597" s="90"/>
      <c r="H597" s="114"/>
    </row>
    <row r="598" spans="1:8" ht="15" hidden="1" customHeight="1" x14ac:dyDescent="0.2">
      <c r="A598" s="152"/>
      <c r="B598" s="90"/>
      <c r="C598" s="90"/>
      <c r="D598" s="157"/>
      <c r="E598" s="90"/>
      <c r="F598" s="90"/>
      <c r="G598" s="90"/>
      <c r="H598" s="114"/>
    </row>
    <row r="599" spans="1:8" ht="15" hidden="1" customHeight="1" x14ac:dyDescent="0.2">
      <c r="A599" s="152"/>
      <c r="B599" s="90"/>
      <c r="C599" s="90"/>
      <c r="D599" s="157"/>
      <c r="E599" s="90"/>
      <c r="F599" s="90"/>
      <c r="G599" s="90"/>
      <c r="H599" s="114"/>
    </row>
    <row r="600" spans="1:8" ht="15" hidden="1" customHeight="1" x14ac:dyDescent="0.2">
      <c r="A600" s="152"/>
      <c r="B600" s="90"/>
      <c r="C600" s="90"/>
      <c r="D600" s="157"/>
      <c r="E600" s="90"/>
      <c r="F600" s="90"/>
      <c r="G600" s="90"/>
      <c r="H600" s="114"/>
    </row>
    <row r="601" spans="1:8" ht="15" hidden="1" customHeight="1" x14ac:dyDescent="0.2">
      <c r="A601" s="152"/>
      <c r="B601" s="90"/>
      <c r="C601" s="90"/>
      <c r="D601" s="157"/>
      <c r="E601" s="90"/>
      <c r="F601" s="90"/>
      <c r="G601" s="90"/>
      <c r="H601" s="114"/>
    </row>
    <row r="602" spans="1:8" ht="15" hidden="1" customHeight="1" x14ac:dyDescent="0.2">
      <c r="A602" s="152"/>
      <c r="B602" s="90"/>
      <c r="C602" s="90"/>
      <c r="D602" s="157"/>
      <c r="E602" s="90"/>
      <c r="F602" s="90"/>
      <c r="G602" s="90"/>
      <c r="H602" s="114"/>
    </row>
    <row r="603" spans="1:8" ht="15" hidden="1" customHeight="1" x14ac:dyDescent="0.2">
      <c r="A603" s="152"/>
      <c r="B603" s="90"/>
      <c r="C603" s="90"/>
      <c r="D603" s="157"/>
      <c r="E603" s="90"/>
      <c r="F603" s="90"/>
      <c r="G603" s="90"/>
      <c r="H603" s="114"/>
    </row>
    <row r="604" spans="1:8" ht="15" hidden="1" customHeight="1" x14ac:dyDescent="0.2">
      <c r="A604" s="152"/>
      <c r="B604" s="90"/>
      <c r="C604" s="90"/>
      <c r="D604" s="157"/>
      <c r="E604" s="90"/>
      <c r="F604" s="90"/>
      <c r="G604" s="90"/>
      <c r="H604" s="114"/>
    </row>
    <row r="605" spans="1:8" ht="15" hidden="1" customHeight="1" x14ac:dyDescent="0.2">
      <c r="A605" s="152"/>
      <c r="B605" s="90"/>
      <c r="C605" s="90"/>
      <c r="D605" s="157"/>
      <c r="E605" s="90"/>
      <c r="F605" s="90"/>
      <c r="G605" s="90"/>
      <c r="H605" s="114"/>
    </row>
    <row r="606" spans="1:8" ht="15" hidden="1" customHeight="1" x14ac:dyDescent="0.2">
      <c r="A606" s="152"/>
      <c r="B606" s="90"/>
      <c r="C606" s="90"/>
      <c r="D606" s="157"/>
      <c r="E606" s="90"/>
      <c r="F606" s="90"/>
      <c r="G606" s="90"/>
      <c r="H606" s="114"/>
    </row>
    <row r="607" spans="1:8" ht="15" hidden="1" customHeight="1" x14ac:dyDescent="0.2">
      <c r="A607" s="152"/>
      <c r="B607" s="90"/>
      <c r="C607" s="90"/>
      <c r="D607" s="157"/>
      <c r="E607" s="90"/>
      <c r="F607" s="90"/>
      <c r="G607" s="90"/>
      <c r="H607" s="114"/>
    </row>
    <row r="608" spans="1:8" ht="15" hidden="1" customHeight="1" x14ac:dyDescent="0.2">
      <c r="A608" s="152"/>
      <c r="B608" s="90"/>
      <c r="C608" s="90"/>
      <c r="D608" s="157"/>
      <c r="E608" s="90"/>
      <c r="F608" s="90"/>
      <c r="G608" s="90"/>
      <c r="H608" s="114"/>
    </row>
    <row r="609" spans="1:8" ht="15" hidden="1" customHeight="1" x14ac:dyDescent="0.2">
      <c r="A609" s="152"/>
      <c r="B609" s="90"/>
      <c r="C609" s="90"/>
      <c r="D609" s="157"/>
      <c r="E609" s="90"/>
      <c r="F609" s="90"/>
      <c r="G609" s="90"/>
      <c r="H609" s="114"/>
    </row>
    <row r="610" spans="1:8" ht="15" hidden="1" customHeight="1" x14ac:dyDescent="0.2">
      <c r="A610" s="152"/>
      <c r="B610" s="90"/>
      <c r="C610" s="90"/>
      <c r="D610" s="157"/>
      <c r="E610" s="90"/>
      <c r="F610" s="90"/>
      <c r="G610" s="90"/>
      <c r="H610" s="114"/>
    </row>
    <row r="611" spans="1:8" ht="15" hidden="1" customHeight="1" x14ac:dyDescent="0.2">
      <c r="A611" s="152"/>
      <c r="B611" s="90"/>
      <c r="C611" s="90"/>
      <c r="D611" s="157"/>
      <c r="E611" s="90"/>
      <c r="F611" s="90"/>
      <c r="G611" s="90"/>
      <c r="H611" s="114"/>
    </row>
    <row r="612" spans="1:8" ht="15" hidden="1" customHeight="1" x14ac:dyDescent="0.2">
      <c r="A612" s="152"/>
      <c r="B612" s="90"/>
      <c r="C612" s="90"/>
      <c r="D612" s="157"/>
      <c r="E612" s="90"/>
      <c r="F612" s="90"/>
      <c r="G612" s="90"/>
      <c r="H612" s="114"/>
    </row>
    <row r="613" spans="1:8" ht="15" hidden="1" customHeight="1" x14ac:dyDescent="0.2">
      <c r="A613" s="152"/>
      <c r="B613" s="90"/>
      <c r="C613" s="90"/>
      <c r="D613" s="157"/>
      <c r="E613" s="90"/>
      <c r="F613" s="90"/>
      <c r="G613" s="90"/>
      <c r="H613" s="114"/>
    </row>
    <row r="614" spans="1:8" ht="15" hidden="1" customHeight="1" x14ac:dyDescent="0.2">
      <c r="A614" s="152"/>
      <c r="B614" s="90"/>
      <c r="C614" s="90"/>
      <c r="D614" s="157"/>
      <c r="E614" s="90"/>
      <c r="F614" s="90"/>
      <c r="G614" s="90"/>
      <c r="H614" s="114"/>
    </row>
    <row r="615" spans="1:8" ht="15" hidden="1" customHeight="1" x14ac:dyDescent="0.2">
      <c r="A615" s="152"/>
      <c r="B615" s="90"/>
      <c r="C615" s="90"/>
      <c r="D615" s="157"/>
      <c r="E615" s="90"/>
      <c r="F615" s="90"/>
      <c r="G615" s="90"/>
      <c r="H615" s="114"/>
    </row>
    <row r="616" spans="1:8" ht="15" hidden="1" customHeight="1" x14ac:dyDescent="0.2">
      <c r="A616" s="152"/>
      <c r="B616" s="90"/>
      <c r="C616" s="90"/>
      <c r="D616" s="157"/>
      <c r="E616" s="90"/>
      <c r="F616" s="90"/>
      <c r="G616" s="90"/>
      <c r="H616" s="114"/>
    </row>
    <row r="617" spans="1:8" ht="15" hidden="1" customHeight="1" x14ac:dyDescent="0.2">
      <c r="A617" s="152"/>
      <c r="B617" s="90"/>
      <c r="C617" s="90"/>
      <c r="D617" s="157"/>
      <c r="E617" s="90"/>
      <c r="F617" s="90"/>
      <c r="G617" s="90"/>
      <c r="H617" s="114"/>
    </row>
    <row r="618" spans="1:8" ht="15" hidden="1" customHeight="1" x14ac:dyDescent="0.2">
      <c r="A618" s="152"/>
      <c r="B618" s="90"/>
      <c r="C618" s="90"/>
      <c r="D618" s="157"/>
      <c r="E618" s="90"/>
      <c r="F618" s="90"/>
      <c r="G618" s="90"/>
      <c r="H618" s="114"/>
    </row>
    <row r="619" spans="1:8" ht="15" hidden="1" customHeight="1" x14ac:dyDescent="0.2">
      <c r="A619" s="152"/>
      <c r="B619" s="90"/>
      <c r="C619" s="90"/>
      <c r="D619" s="157"/>
      <c r="E619" s="90"/>
      <c r="F619" s="90"/>
      <c r="G619" s="90"/>
      <c r="H619" s="114"/>
    </row>
    <row r="620" spans="1:8" ht="15" hidden="1" customHeight="1" x14ac:dyDescent="0.2">
      <c r="A620" s="152"/>
      <c r="B620" s="90"/>
      <c r="C620" s="90"/>
      <c r="D620" s="157"/>
      <c r="E620" s="90"/>
      <c r="F620" s="90"/>
      <c r="G620" s="90"/>
      <c r="H620" s="114"/>
    </row>
    <row r="621" spans="1:8" ht="15" hidden="1" customHeight="1" x14ac:dyDescent="0.2">
      <c r="A621" s="152"/>
      <c r="B621" s="90"/>
      <c r="C621" s="90"/>
      <c r="D621" s="157"/>
      <c r="E621" s="90"/>
      <c r="F621" s="90"/>
      <c r="G621" s="90"/>
      <c r="H621" s="114"/>
    </row>
    <row r="622" spans="1:8" ht="15" hidden="1" customHeight="1" x14ac:dyDescent="0.2">
      <c r="A622" s="152"/>
      <c r="B622" s="90"/>
      <c r="C622" s="90"/>
      <c r="D622" s="157"/>
      <c r="E622" s="90"/>
      <c r="F622" s="90"/>
      <c r="G622" s="90"/>
      <c r="H622" s="114"/>
    </row>
    <row r="623" spans="1:8" ht="15" hidden="1" customHeight="1" x14ac:dyDescent="0.2">
      <c r="A623" s="152"/>
      <c r="B623" s="90"/>
      <c r="C623" s="90"/>
      <c r="D623" s="157"/>
      <c r="E623" s="90"/>
      <c r="F623" s="90"/>
      <c r="G623" s="90"/>
      <c r="H623" s="114"/>
    </row>
    <row r="624" spans="1:8" ht="15" hidden="1" customHeight="1" x14ac:dyDescent="0.2">
      <c r="A624" s="152"/>
      <c r="B624" s="90"/>
      <c r="C624" s="90"/>
      <c r="D624" s="157"/>
      <c r="E624" s="90"/>
      <c r="F624" s="90"/>
      <c r="G624" s="90"/>
      <c r="H624" s="114"/>
    </row>
    <row r="625" spans="1:8" ht="15" hidden="1" customHeight="1" x14ac:dyDescent="0.2">
      <c r="A625" s="152"/>
      <c r="B625" s="90"/>
      <c r="C625" s="90"/>
      <c r="D625" s="157"/>
      <c r="E625" s="90"/>
      <c r="F625" s="90"/>
      <c r="G625" s="90"/>
      <c r="H625" s="114"/>
    </row>
    <row r="626" spans="1:8" ht="15" hidden="1" customHeight="1" x14ac:dyDescent="0.2">
      <c r="A626" s="152"/>
      <c r="B626" s="90"/>
      <c r="C626" s="90"/>
      <c r="D626" s="157"/>
      <c r="E626" s="90"/>
      <c r="F626" s="90"/>
      <c r="G626" s="90"/>
      <c r="H626" s="114"/>
    </row>
    <row r="627" spans="1:8" ht="15" hidden="1" customHeight="1" x14ac:dyDescent="0.2">
      <c r="A627" s="152"/>
      <c r="B627" s="90"/>
      <c r="C627" s="90"/>
      <c r="D627" s="157"/>
      <c r="E627" s="90"/>
      <c r="F627" s="90"/>
      <c r="G627" s="90"/>
      <c r="H627" s="114"/>
    </row>
    <row r="628" spans="1:8" ht="15" hidden="1" customHeight="1" x14ac:dyDescent="0.2">
      <c r="A628" s="152"/>
      <c r="B628" s="90"/>
      <c r="C628" s="90"/>
      <c r="D628" s="157"/>
      <c r="E628" s="90"/>
      <c r="F628" s="90"/>
      <c r="G628" s="90"/>
      <c r="H628" s="114"/>
    </row>
    <row r="629" spans="1:8" ht="15" hidden="1" customHeight="1" x14ac:dyDescent="0.2">
      <c r="A629" s="152"/>
      <c r="B629" s="90"/>
      <c r="C629" s="90"/>
      <c r="D629" s="157"/>
      <c r="E629" s="90"/>
      <c r="F629" s="90"/>
      <c r="G629" s="90"/>
      <c r="H629" s="114"/>
    </row>
    <row r="630" spans="1:8" ht="15" hidden="1" customHeight="1" x14ac:dyDescent="0.2">
      <c r="A630" s="152"/>
      <c r="B630" s="90"/>
      <c r="C630" s="90"/>
      <c r="D630" s="157"/>
      <c r="E630" s="90"/>
      <c r="F630" s="90"/>
      <c r="G630" s="90"/>
      <c r="H630" s="114"/>
    </row>
    <row r="631" spans="1:8" ht="15" hidden="1" customHeight="1" x14ac:dyDescent="0.2">
      <c r="A631" s="152"/>
      <c r="B631" s="90"/>
      <c r="C631" s="90"/>
      <c r="D631" s="157"/>
      <c r="E631" s="90"/>
      <c r="F631" s="90"/>
      <c r="G631" s="90"/>
      <c r="H631" s="114"/>
    </row>
    <row r="632" spans="1:8" ht="15" hidden="1" customHeight="1" x14ac:dyDescent="0.2">
      <c r="A632" s="152"/>
      <c r="B632" s="90"/>
      <c r="C632" s="90"/>
      <c r="D632" s="157"/>
      <c r="E632" s="90"/>
      <c r="F632" s="90"/>
      <c r="G632" s="90"/>
      <c r="H632" s="114"/>
    </row>
    <row r="633" spans="1:8" ht="15" hidden="1" customHeight="1" x14ac:dyDescent="0.2">
      <c r="A633" s="152"/>
      <c r="B633" s="90"/>
      <c r="C633" s="90"/>
      <c r="D633" s="157"/>
      <c r="E633" s="90"/>
      <c r="F633" s="90"/>
      <c r="G633" s="90"/>
      <c r="H633" s="114"/>
    </row>
    <row r="634" spans="1:8" ht="15" hidden="1" customHeight="1" x14ac:dyDescent="0.2">
      <c r="A634" s="152"/>
      <c r="B634" s="90"/>
      <c r="C634" s="90"/>
      <c r="D634" s="157"/>
      <c r="E634" s="90"/>
      <c r="F634" s="90"/>
      <c r="G634" s="90"/>
      <c r="H634" s="114"/>
    </row>
    <row r="635" spans="1:8" ht="15" hidden="1" customHeight="1" x14ac:dyDescent="0.2">
      <c r="A635" s="152"/>
      <c r="B635" s="90"/>
      <c r="C635" s="90"/>
      <c r="D635" s="157"/>
      <c r="E635" s="90"/>
      <c r="F635" s="90"/>
      <c r="G635" s="90"/>
      <c r="H635" s="114"/>
    </row>
    <row r="636" spans="1:8" ht="15" hidden="1" customHeight="1" x14ac:dyDescent="0.2">
      <c r="A636" s="152"/>
      <c r="B636" s="90"/>
      <c r="C636" s="90"/>
      <c r="D636" s="157"/>
      <c r="E636" s="90"/>
      <c r="F636" s="90"/>
      <c r="G636" s="90"/>
      <c r="H636" s="114"/>
    </row>
    <row r="637" spans="1:8" ht="15" hidden="1" customHeight="1" x14ac:dyDescent="0.2">
      <c r="A637" s="152"/>
      <c r="B637" s="90"/>
      <c r="C637" s="90"/>
      <c r="D637" s="157"/>
      <c r="E637" s="90"/>
      <c r="F637" s="90"/>
      <c r="G637" s="90"/>
      <c r="H637" s="114"/>
    </row>
    <row r="638" spans="1:8" ht="15" hidden="1" customHeight="1" x14ac:dyDescent="0.2">
      <c r="A638" s="152"/>
      <c r="B638" s="90"/>
      <c r="C638" s="90"/>
      <c r="D638" s="157"/>
      <c r="E638" s="90"/>
      <c r="F638" s="90"/>
      <c r="G638" s="90"/>
      <c r="H638" s="114"/>
    </row>
    <row r="639" spans="1:8" ht="15" hidden="1" customHeight="1" x14ac:dyDescent="0.2">
      <c r="A639" s="152"/>
      <c r="B639" s="90"/>
      <c r="C639" s="90"/>
      <c r="D639" s="157"/>
      <c r="E639" s="90"/>
      <c r="F639" s="90"/>
      <c r="G639" s="90"/>
      <c r="H639" s="114"/>
    </row>
    <row r="640" spans="1:8" ht="15" hidden="1" customHeight="1" x14ac:dyDescent="0.2">
      <c r="A640" s="152"/>
      <c r="B640" s="90"/>
      <c r="C640" s="90"/>
      <c r="D640" s="157"/>
      <c r="E640" s="90"/>
      <c r="F640" s="90"/>
      <c r="G640" s="90"/>
      <c r="H640" s="114"/>
    </row>
    <row r="641" spans="1:8" ht="15" hidden="1" customHeight="1" x14ac:dyDescent="0.2">
      <c r="A641" s="152"/>
      <c r="B641" s="90"/>
      <c r="C641" s="90"/>
      <c r="D641" s="157"/>
      <c r="E641" s="90"/>
      <c r="F641" s="90"/>
      <c r="G641" s="90"/>
      <c r="H641" s="114"/>
    </row>
    <row r="642" spans="1:8" ht="15" hidden="1" customHeight="1" x14ac:dyDescent="0.2">
      <c r="A642" s="152"/>
      <c r="B642" s="90"/>
      <c r="C642" s="90"/>
      <c r="D642" s="157"/>
      <c r="E642" s="90"/>
      <c r="F642" s="90"/>
      <c r="G642" s="90"/>
      <c r="H642" s="114"/>
    </row>
    <row r="643" spans="1:8" ht="15" hidden="1" customHeight="1" x14ac:dyDescent="0.2">
      <c r="A643" s="152"/>
      <c r="B643" s="90"/>
      <c r="C643" s="90"/>
      <c r="D643" s="157"/>
      <c r="E643" s="90"/>
      <c r="F643" s="90"/>
      <c r="G643" s="90"/>
      <c r="H643" s="114"/>
    </row>
    <row r="644" spans="1:8" ht="15" hidden="1" customHeight="1" x14ac:dyDescent="0.2">
      <c r="A644" s="152"/>
      <c r="B644" s="90"/>
      <c r="C644" s="90"/>
      <c r="D644" s="157"/>
      <c r="E644" s="90"/>
      <c r="F644" s="90"/>
      <c r="G644" s="90"/>
      <c r="H644" s="114"/>
    </row>
    <row r="645" spans="1:8" ht="15" hidden="1" customHeight="1" x14ac:dyDescent="0.2">
      <c r="A645" s="152"/>
      <c r="B645" s="90"/>
      <c r="C645" s="90"/>
      <c r="D645" s="157"/>
      <c r="E645" s="90"/>
      <c r="F645" s="90"/>
      <c r="G645" s="90"/>
      <c r="H645" s="114"/>
    </row>
    <row r="646" spans="1:8" ht="15" hidden="1" customHeight="1" x14ac:dyDescent="0.2">
      <c r="A646" s="152"/>
      <c r="B646" s="90"/>
      <c r="C646" s="90"/>
      <c r="D646" s="157"/>
      <c r="E646" s="90"/>
      <c r="F646" s="90"/>
      <c r="G646" s="90"/>
      <c r="H646" s="114"/>
    </row>
    <row r="647" spans="1:8" ht="15" hidden="1" customHeight="1" x14ac:dyDescent="0.2">
      <c r="A647" s="152"/>
      <c r="B647" s="90"/>
      <c r="C647" s="90"/>
      <c r="D647" s="157"/>
      <c r="E647" s="90"/>
      <c r="F647" s="90"/>
      <c r="G647" s="90"/>
      <c r="H647" s="114"/>
    </row>
    <row r="648" spans="1:8" ht="15" hidden="1" customHeight="1" x14ac:dyDescent="0.2">
      <c r="A648" s="152"/>
      <c r="B648" s="90"/>
      <c r="C648" s="90"/>
      <c r="D648" s="157"/>
      <c r="E648" s="90"/>
      <c r="F648" s="90"/>
      <c r="G648" s="90"/>
      <c r="H648" s="114"/>
    </row>
    <row r="649" spans="1:8" ht="15" hidden="1" customHeight="1" x14ac:dyDescent="0.2">
      <c r="A649" s="152"/>
      <c r="B649" s="90"/>
      <c r="C649" s="90"/>
      <c r="D649" s="157"/>
      <c r="E649" s="90"/>
      <c r="F649" s="90"/>
      <c r="G649" s="90"/>
      <c r="H649" s="114"/>
    </row>
    <row r="650" spans="1:8" ht="15" hidden="1" customHeight="1" x14ac:dyDescent="0.2">
      <c r="A650" s="152"/>
      <c r="B650" s="90"/>
      <c r="C650" s="90"/>
      <c r="D650" s="157"/>
      <c r="E650" s="90"/>
      <c r="F650" s="90"/>
      <c r="G650" s="90"/>
      <c r="H650" s="114"/>
    </row>
    <row r="651" spans="1:8" ht="15" hidden="1" customHeight="1" x14ac:dyDescent="0.2">
      <c r="A651" s="152"/>
      <c r="B651" s="90"/>
      <c r="C651" s="90"/>
      <c r="D651" s="157"/>
      <c r="E651" s="90"/>
      <c r="F651" s="90"/>
      <c r="G651" s="90"/>
      <c r="H651" s="114"/>
    </row>
    <row r="652" spans="1:8" ht="15" hidden="1" customHeight="1" x14ac:dyDescent="0.2">
      <c r="A652" s="152"/>
      <c r="B652" s="90"/>
      <c r="C652" s="90"/>
      <c r="D652" s="157"/>
      <c r="E652" s="90"/>
      <c r="F652" s="90"/>
      <c r="G652" s="90"/>
      <c r="H652" s="114"/>
    </row>
    <row r="653" spans="1:8" ht="15" hidden="1" customHeight="1" x14ac:dyDescent="0.2">
      <c r="A653" s="152"/>
      <c r="B653" s="90"/>
      <c r="C653" s="90"/>
      <c r="D653" s="157"/>
      <c r="E653" s="90"/>
      <c r="F653" s="90"/>
      <c r="G653" s="90"/>
      <c r="H653" s="114"/>
    </row>
    <row r="654" spans="1:8" ht="15" hidden="1" customHeight="1" x14ac:dyDescent="0.2">
      <c r="A654" s="152"/>
      <c r="B654" s="90"/>
      <c r="C654" s="90"/>
      <c r="D654" s="157"/>
      <c r="E654" s="90"/>
      <c r="F654" s="90"/>
      <c r="G654" s="90"/>
      <c r="H654" s="114"/>
    </row>
    <row r="655" spans="1:8" ht="15" hidden="1" customHeight="1" x14ac:dyDescent="0.2">
      <c r="A655" s="152"/>
      <c r="B655" s="90"/>
      <c r="C655" s="90"/>
      <c r="D655" s="157"/>
      <c r="E655" s="90"/>
      <c r="F655" s="90"/>
      <c r="G655" s="90"/>
      <c r="H655" s="114"/>
    </row>
    <row r="656" spans="1:8" ht="15" hidden="1" customHeight="1" x14ac:dyDescent="0.2">
      <c r="A656" s="152"/>
      <c r="B656" s="90"/>
      <c r="C656" s="90"/>
      <c r="D656" s="157"/>
      <c r="E656" s="90"/>
      <c r="F656" s="90"/>
      <c r="G656" s="90"/>
      <c r="H656" s="114"/>
    </row>
    <row r="657" spans="1:8" ht="15" hidden="1" customHeight="1" x14ac:dyDescent="0.2">
      <c r="A657" s="152"/>
      <c r="B657" s="90"/>
      <c r="C657" s="90"/>
      <c r="D657" s="157"/>
      <c r="E657" s="90"/>
      <c r="F657" s="90"/>
      <c r="G657" s="90"/>
      <c r="H657" s="114"/>
    </row>
    <row r="658" spans="1:8" ht="15" hidden="1" customHeight="1" x14ac:dyDescent="0.2">
      <c r="A658" s="152"/>
      <c r="B658" s="90"/>
      <c r="C658" s="90"/>
      <c r="D658" s="157"/>
      <c r="E658" s="90"/>
      <c r="F658" s="90"/>
      <c r="G658" s="90"/>
      <c r="H658" s="114"/>
    </row>
    <row r="659" spans="1:8" ht="15" hidden="1" customHeight="1" x14ac:dyDescent="0.2">
      <c r="A659" s="152"/>
      <c r="B659" s="90"/>
      <c r="C659" s="90"/>
      <c r="D659" s="157"/>
      <c r="E659" s="90"/>
      <c r="F659" s="90"/>
      <c r="G659" s="90"/>
      <c r="H659" s="114"/>
    </row>
    <row r="660" spans="1:8" ht="15" hidden="1" customHeight="1" x14ac:dyDescent="0.2">
      <c r="A660" s="152"/>
      <c r="B660" s="90"/>
      <c r="C660" s="90"/>
      <c r="D660" s="157"/>
      <c r="E660" s="90"/>
      <c r="F660" s="90"/>
      <c r="G660" s="90"/>
      <c r="H660" s="114"/>
    </row>
    <row r="661" spans="1:8" ht="15" hidden="1" customHeight="1" x14ac:dyDescent="0.2">
      <c r="A661" s="152"/>
      <c r="B661" s="90"/>
      <c r="C661" s="90"/>
      <c r="D661" s="157"/>
      <c r="E661" s="90"/>
      <c r="F661" s="90"/>
      <c r="G661" s="90"/>
      <c r="H661" s="114"/>
    </row>
    <row r="662" spans="1:8" ht="15" hidden="1" customHeight="1" x14ac:dyDescent="0.2">
      <c r="A662" s="152"/>
      <c r="B662" s="90"/>
      <c r="C662" s="90"/>
      <c r="D662" s="157"/>
      <c r="E662" s="90"/>
      <c r="F662" s="90"/>
      <c r="G662" s="90"/>
      <c r="H662" s="114"/>
    </row>
    <row r="663" spans="1:8" ht="15" hidden="1" customHeight="1" x14ac:dyDescent="0.2">
      <c r="A663" s="152"/>
      <c r="B663" s="90"/>
      <c r="C663" s="90"/>
      <c r="D663" s="157"/>
      <c r="E663" s="90"/>
      <c r="F663" s="90"/>
      <c r="G663" s="90"/>
      <c r="H663" s="114"/>
    </row>
    <row r="664" spans="1:8" ht="15" hidden="1" customHeight="1" x14ac:dyDescent="0.2">
      <c r="A664" s="152"/>
      <c r="B664" s="90"/>
      <c r="C664" s="90"/>
      <c r="D664" s="157"/>
      <c r="E664" s="90"/>
      <c r="F664" s="90"/>
      <c r="G664" s="90"/>
      <c r="H664" s="114"/>
    </row>
    <row r="665" spans="1:8" ht="15" hidden="1" customHeight="1" x14ac:dyDescent="0.2">
      <c r="A665" s="152"/>
      <c r="B665" s="90"/>
      <c r="C665" s="90"/>
      <c r="D665" s="157"/>
      <c r="E665" s="90"/>
      <c r="F665" s="90"/>
      <c r="G665" s="90"/>
      <c r="H665" s="114"/>
    </row>
    <row r="666" spans="1:8" ht="15" hidden="1" customHeight="1" x14ac:dyDescent="0.2">
      <c r="A666" s="152"/>
      <c r="B666" s="90"/>
      <c r="C666" s="90"/>
      <c r="D666" s="157"/>
      <c r="E666" s="90"/>
      <c r="F666" s="90"/>
      <c r="G666" s="90"/>
      <c r="H666" s="114"/>
    </row>
    <row r="667" spans="1:8" ht="15" hidden="1" customHeight="1" x14ac:dyDescent="0.2">
      <c r="A667" s="152"/>
      <c r="B667" s="90"/>
      <c r="C667" s="90"/>
      <c r="D667" s="157"/>
      <c r="E667" s="90"/>
      <c r="F667" s="90"/>
      <c r="G667" s="90"/>
      <c r="H667" s="114"/>
    </row>
    <row r="668" spans="1:8" ht="15" hidden="1" customHeight="1" x14ac:dyDescent="0.2">
      <c r="A668" s="152"/>
      <c r="B668" s="90"/>
      <c r="C668" s="90"/>
      <c r="D668" s="157"/>
      <c r="E668" s="90"/>
      <c r="F668" s="90"/>
      <c r="G668" s="90"/>
      <c r="H668" s="114"/>
    </row>
    <row r="669" spans="1:8" ht="15" hidden="1" customHeight="1" x14ac:dyDescent="0.2">
      <c r="A669" s="152"/>
      <c r="B669" s="90"/>
      <c r="C669" s="90"/>
      <c r="D669" s="157"/>
      <c r="E669" s="90"/>
      <c r="F669" s="90"/>
      <c r="G669" s="90"/>
      <c r="H669" s="114"/>
    </row>
    <row r="670" spans="1:8" ht="15" hidden="1" customHeight="1" x14ac:dyDescent="0.2">
      <c r="A670" s="152"/>
      <c r="B670" s="90"/>
      <c r="C670" s="90"/>
      <c r="D670" s="157"/>
      <c r="E670" s="90"/>
      <c r="F670" s="90"/>
      <c r="G670" s="90"/>
      <c r="H670" s="114"/>
    </row>
    <row r="671" spans="1:8" ht="15" hidden="1" customHeight="1" x14ac:dyDescent="0.2">
      <c r="A671" s="152"/>
      <c r="B671" s="90"/>
      <c r="C671" s="90"/>
      <c r="D671" s="157"/>
      <c r="E671" s="90"/>
      <c r="F671" s="90"/>
      <c r="G671" s="90"/>
      <c r="H671" s="114"/>
    </row>
    <row r="672" spans="1:8" ht="15" hidden="1" customHeight="1" x14ac:dyDescent="0.2">
      <c r="A672" s="152"/>
      <c r="B672" s="90"/>
      <c r="C672" s="90"/>
      <c r="D672" s="157"/>
      <c r="E672" s="90"/>
      <c r="F672" s="90"/>
      <c r="G672" s="90"/>
      <c r="H672" s="114"/>
    </row>
    <row r="673" spans="1:8" ht="15" hidden="1" customHeight="1" x14ac:dyDescent="0.2">
      <c r="A673" s="152"/>
      <c r="B673" s="90"/>
      <c r="C673" s="90"/>
      <c r="D673" s="157"/>
      <c r="E673" s="90"/>
      <c r="F673" s="90"/>
      <c r="G673" s="90"/>
      <c r="H673" s="114"/>
    </row>
    <row r="674" spans="1:8" ht="15" hidden="1" customHeight="1" x14ac:dyDescent="0.2">
      <c r="A674" s="152"/>
      <c r="B674" s="90"/>
      <c r="C674" s="90"/>
      <c r="D674" s="157"/>
      <c r="E674" s="90"/>
      <c r="F674" s="90"/>
      <c r="G674" s="90"/>
      <c r="H674" s="114"/>
    </row>
    <row r="675" spans="1:8" ht="15" hidden="1" customHeight="1" x14ac:dyDescent="0.2">
      <c r="A675" s="152"/>
      <c r="B675" s="90"/>
      <c r="C675" s="90"/>
      <c r="D675" s="157"/>
      <c r="E675" s="90"/>
      <c r="F675" s="90"/>
      <c r="G675" s="90"/>
      <c r="H675" s="114"/>
    </row>
    <row r="676" spans="1:8" ht="15" hidden="1" customHeight="1" x14ac:dyDescent="0.2">
      <c r="A676" s="152"/>
      <c r="B676" s="90"/>
      <c r="C676" s="90"/>
      <c r="D676" s="157"/>
      <c r="E676" s="90"/>
      <c r="F676" s="90"/>
      <c r="G676" s="90"/>
      <c r="H676" s="114"/>
    </row>
    <row r="677" spans="1:8" ht="15" hidden="1" customHeight="1" x14ac:dyDescent="0.2">
      <c r="A677" s="152"/>
      <c r="B677" s="90"/>
      <c r="C677" s="90"/>
      <c r="D677" s="157"/>
      <c r="E677" s="90"/>
      <c r="F677" s="90"/>
      <c r="G677" s="90"/>
      <c r="H677" s="114"/>
    </row>
    <row r="678" spans="1:8" ht="15" hidden="1" customHeight="1" x14ac:dyDescent="0.2">
      <c r="A678" s="152"/>
      <c r="B678" s="90"/>
      <c r="C678" s="90"/>
      <c r="D678" s="157"/>
      <c r="E678" s="90"/>
      <c r="F678" s="90"/>
      <c r="G678" s="90"/>
      <c r="H678" s="114"/>
    </row>
    <row r="679" spans="1:8" ht="15" hidden="1" customHeight="1" x14ac:dyDescent="0.2">
      <c r="A679" s="152"/>
      <c r="B679" s="90"/>
      <c r="C679" s="90"/>
      <c r="D679" s="157"/>
      <c r="E679" s="90"/>
      <c r="F679" s="90"/>
      <c r="G679" s="90"/>
      <c r="H679" s="114"/>
    </row>
    <row r="680" spans="1:8" ht="15" hidden="1" customHeight="1" x14ac:dyDescent="0.2">
      <c r="A680" s="152"/>
      <c r="B680" s="90"/>
      <c r="C680" s="90"/>
      <c r="D680" s="157"/>
      <c r="E680" s="90"/>
      <c r="F680" s="90"/>
      <c r="G680" s="90"/>
      <c r="H680" s="114"/>
    </row>
    <row r="681" spans="1:8" ht="15" hidden="1" customHeight="1" x14ac:dyDescent="0.2">
      <c r="A681" s="152"/>
      <c r="B681" s="90"/>
      <c r="C681" s="90"/>
      <c r="D681" s="157"/>
      <c r="E681" s="90"/>
      <c r="F681" s="90"/>
      <c r="G681" s="90"/>
      <c r="H681" s="114"/>
    </row>
    <row r="682" spans="1:8" ht="15" hidden="1" customHeight="1" x14ac:dyDescent="0.2">
      <c r="A682" s="152"/>
      <c r="B682" s="90"/>
      <c r="C682" s="90"/>
      <c r="D682" s="157"/>
      <c r="E682" s="90"/>
      <c r="F682" s="90"/>
      <c r="G682" s="90"/>
      <c r="H682" s="114"/>
    </row>
    <row r="683" spans="1:8" ht="15" hidden="1" customHeight="1" x14ac:dyDescent="0.2">
      <c r="A683" s="152"/>
      <c r="B683" s="90"/>
      <c r="C683" s="90"/>
      <c r="D683" s="157"/>
      <c r="E683" s="90"/>
      <c r="F683" s="90"/>
      <c r="G683" s="90"/>
      <c r="H683" s="114"/>
    </row>
    <row r="684" spans="1:8" ht="15" hidden="1" customHeight="1" x14ac:dyDescent="0.2">
      <c r="A684" s="152"/>
      <c r="B684" s="90"/>
      <c r="C684" s="90"/>
      <c r="D684" s="157"/>
      <c r="E684" s="90"/>
      <c r="F684" s="90"/>
      <c r="G684" s="90"/>
      <c r="H684" s="114"/>
    </row>
    <row r="685" spans="1:8" ht="15" hidden="1" customHeight="1" x14ac:dyDescent="0.2">
      <c r="A685" s="152"/>
      <c r="B685" s="90"/>
      <c r="C685" s="90"/>
      <c r="D685" s="157"/>
      <c r="E685" s="90"/>
      <c r="F685" s="90"/>
      <c r="G685" s="90"/>
      <c r="H685" s="114"/>
    </row>
    <row r="686" spans="1:8" ht="15" hidden="1" customHeight="1" x14ac:dyDescent="0.2">
      <c r="A686" s="152"/>
      <c r="B686" s="90"/>
      <c r="C686" s="90"/>
      <c r="D686" s="157"/>
      <c r="E686" s="90"/>
      <c r="F686" s="90"/>
      <c r="G686" s="90"/>
      <c r="H686" s="114"/>
    </row>
    <row r="687" spans="1:8" ht="15" hidden="1" customHeight="1" x14ac:dyDescent="0.2">
      <c r="A687" s="152"/>
      <c r="B687" s="90"/>
      <c r="C687" s="90"/>
      <c r="D687" s="157"/>
      <c r="E687" s="90"/>
      <c r="F687" s="90"/>
      <c r="G687" s="90"/>
      <c r="H687" s="114"/>
    </row>
    <row r="688" spans="1:8" ht="15" hidden="1" customHeight="1" x14ac:dyDescent="0.2">
      <c r="A688" s="152"/>
      <c r="B688" s="90"/>
      <c r="C688" s="90"/>
      <c r="D688" s="157"/>
      <c r="E688" s="90"/>
      <c r="F688" s="90"/>
      <c r="G688" s="90"/>
      <c r="H688" s="114"/>
    </row>
    <row r="689" spans="1:8" ht="15" hidden="1" customHeight="1" x14ac:dyDescent="0.2">
      <c r="A689" s="152"/>
      <c r="B689" s="90"/>
      <c r="C689" s="90"/>
      <c r="D689" s="157"/>
      <c r="E689" s="90"/>
      <c r="F689" s="90"/>
      <c r="G689" s="90"/>
      <c r="H689" s="114"/>
    </row>
    <row r="690" spans="1:8" ht="15" hidden="1" customHeight="1" x14ac:dyDescent="0.2">
      <c r="A690" s="152"/>
      <c r="B690" s="90"/>
      <c r="C690" s="90"/>
      <c r="D690" s="157"/>
      <c r="E690" s="90"/>
      <c r="F690" s="90"/>
      <c r="G690" s="90"/>
      <c r="H690" s="114"/>
    </row>
    <row r="691" spans="1:8" ht="15" hidden="1" customHeight="1" x14ac:dyDescent="0.2">
      <c r="A691" s="152"/>
      <c r="B691" s="90"/>
      <c r="C691" s="90"/>
      <c r="D691" s="157"/>
      <c r="E691" s="90"/>
      <c r="F691" s="90"/>
      <c r="G691" s="90"/>
      <c r="H691" s="114"/>
    </row>
    <row r="692" spans="1:8" ht="15" hidden="1" customHeight="1" x14ac:dyDescent="0.2">
      <c r="A692" s="152"/>
      <c r="B692" s="90"/>
      <c r="C692" s="90"/>
      <c r="D692" s="157"/>
      <c r="E692" s="90"/>
      <c r="F692" s="90"/>
      <c r="G692" s="90"/>
      <c r="H692" s="114"/>
    </row>
    <row r="693" spans="1:8" ht="15" hidden="1" customHeight="1" x14ac:dyDescent="0.2">
      <c r="A693" s="152"/>
      <c r="B693" s="90"/>
      <c r="C693" s="90"/>
      <c r="D693" s="157"/>
      <c r="E693" s="90"/>
      <c r="F693" s="90"/>
      <c r="G693" s="90"/>
      <c r="H693" s="114"/>
    </row>
    <row r="694" spans="1:8" ht="15" hidden="1" customHeight="1" x14ac:dyDescent="0.2">
      <c r="A694" s="152"/>
      <c r="B694" s="90"/>
      <c r="C694" s="90"/>
      <c r="D694" s="157"/>
      <c r="E694" s="90"/>
      <c r="F694" s="90"/>
      <c r="G694" s="90"/>
      <c r="H694" s="114"/>
    </row>
    <row r="695" spans="1:8" ht="15" hidden="1" customHeight="1" x14ac:dyDescent="0.2">
      <c r="A695" s="152"/>
      <c r="B695" s="90"/>
      <c r="C695" s="90"/>
      <c r="D695" s="157"/>
      <c r="E695" s="90"/>
      <c r="F695" s="90"/>
      <c r="G695" s="90"/>
      <c r="H695" s="114"/>
    </row>
    <row r="696" spans="1:8" ht="15" hidden="1" customHeight="1" x14ac:dyDescent="0.2">
      <c r="A696" s="152"/>
      <c r="B696" s="90"/>
      <c r="C696" s="90"/>
      <c r="D696" s="157"/>
      <c r="E696" s="90"/>
      <c r="F696" s="90"/>
      <c r="G696" s="90"/>
      <c r="H696" s="114"/>
    </row>
    <row r="697" spans="1:8" ht="15" hidden="1" customHeight="1" x14ac:dyDescent="0.2">
      <c r="A697" s="152"/>
      <c r="B697" s="90"/>
      <c r="C697" s="90"/>
      <c r="D697" s="157"/>
      <c r="E697" s="90"/>
      <c r="F697" s="90"/>
      <c r="G697" s="90"/>
      <c r="H697" s="114"/>
    </row>
    <row r="698" spans="1:8" ht="15" hidden="1" customHeight="1" x14ac:dyDescent="0.2">
      <c r="A698" s="152"/>
      <c r="B698" s="90"/>
      <c r="C698" s="90"/>
      <c r="D698" s="157"/>
      <c r="E698" s="90"/>
      <c r="F698" s="90"/>
      <c r="G698" s="90"/>
      <c r="H698" s="114"/>
    </row>
    <row r="699" spans="1:8" ht="15" hidden="1" customHeight="1" x14ac:dyDescent="0.2">
      <c r="A699" s="152"/>
      <c r="B699" s="90"/>
      <c r="C699" s="90"/>
      <c r="D699" s="157"/>
      <c r="E699" s="90"/>
      <c r="F699" s="90"/>
      <c r="G699" s="90"/>
      <c r="H699" s="114"/>
    </row>
    <row r="700" spans="1:8" ht="15" hidden="1" customHeight="1" x14ac:dyDescent="0.2">
      <c r="A700" s="152"/>
      <c r="B700" s="90"/>
      <c r="C700" s="90"/>
      <c r="D700" s="157"/>
      <c r="E700" s="90"/>
      <c r="F700" s="90"/>
      <c r="G700" s="90"/>
      <c r="H700" s="114"/>
    </row>
    <row r="701" spans="1:8" ht="15" hidden="1" customHeight="1" x14ac:dyDescent="0.2">
      <c r="A701" s="152"/>
      <c r="B701" s="90"/>
      <c r="C701" s="90"/>
      <c r="D701" s="157"/>
      <c r="E701" s="90"/>
      <c r="F701" s="90"/>
      <c r="G701" s="90"/>
      <c r="H701" s="114"/>
    </row>
    <row r="702" spans="1:8" ht="15" hidden="1" customHeight="1" x14ac:dyDescent="0.2">
      <c r="A702" s="152"/>
      <c r="B702" s="90"/>
      <c r="C702" s="90"/>
      <c r="D702" s="157"/>
      <c r="E702" s="90"/>
      <c r="F702" s="90"/>
      <c r="G702" s="90"/>
      <c r="H702" s="114"/>
    </row>
    <row r="703" spans="1:8" ht="15" hidden="1" customHeight="1" x14ac:dyDescent="0.2">
      <c r="A703" s="152"/>
      <c r="B703" s="90"/>
      <c r="C703" s="90"/>
      <c r="D703" s="157"/>
      <c r="E703" s="90"/>
      <c r="F703" s="90"/>
      <c r="G703" s="90"/>
      <c r="H703" s="114"/>
    </row>
    <row r="704" spans="1:8" ht="15" hidden="1" customHeight="1" x14ac:dyDescent="0.2">
      <c r="A704" s="152"/>
      <c r="B704" s="90"/>
      <c r="C704" s="90"/>
      <c r="D704" s="157"/>
      <c r="E704" s="90"/>
      <c r="F704" s="90"/>
      <c r="G704" s="90"/>
      <c r="H704" s="114"/>
    </row>
    <row r="705" spans="1:8" ht="15" hidden="1" customHeight="1" x14ac:dyDescent="0.2">
      <c r="A705" s="152"/>
      <c r="B705" s="90"/>
      <c r="C705" s="90"/>
      <c r="D705" s="157"/>
      <c r="E705" s="90"/>
      <c r="F705" s="90"/>
      <c r="G705" s="90"/>
      <c r="H705" s="114"/>
    </row>
    <row r="706" spans="1:8" ht="15" hidden="1" customHeight="1" x14ac:dyDescent="0.2">
      <c r="A706" s="152"/>
      <c r="B706" s="90"/>
      <c r="C706" s="90"/>
      <c r="D706" s="157"/>
      <c r="E706" s="90"/>
      <c r="F706" s="90"/>
      <c r="G706" s="90"/>
      <c r="H706" s="114"/>
    </row>
    <row r="707" spans="1:8" ht="15" hidden="1" customHeight="1" x14ac:dyDescent="0.2">
      <c r="A707" s="152"/>
      <c r="B707" s="90"/>
      <c r="C707" s="90"/>
      <c r="D707" s="157"/>
      <c r="E707" s="90"/>
      <c r="F707" s="90"/>
      <c r="G707" s="90"/>
      <c r="H707" s="114"/>
    </row>
    <row r="708" spans="1:8" ht="15" hidden="1" customHeight="1" x14ac:dyDescent="0.2">
      <c r="A708" s="152"/>
      <c r="B708" s="90"/>
      <c r="C708" s="90"/>
      <c r="D708" s="157"/>
      <c r="E708" s="90"/>
      <c r="F708" s="90"/>
      <c r="G708" s="90"/>
      <c r="H708" s="114"/>
    </row>
    <row r="709" spans="1:8" ht="15" hidden="1" customHeight="1" x14ac:dyDescent="0.2">
      <c r="A709" s="152"/>
      <c r="B709" s="90"/>
      <c r="C709" s="90"/>
      <c r="D709" s="157"/>
      <c r="E709" s="90"/>
      <c r="F709" s="90"/>
      <c r="G709" s="90"/>
      <c r="H709" s="114"/>
    </row>
    <row r="710" spans="1:8" ht="15" hidden="1" customHeight="1" x14ac:dyDescent="0.2">
      <c r="A710" s="152"/>
      <c r="B710" s="90"/>
      <c r="C710" s="90"/>
      <c r="D710" s="157"/>
      <c r="E710" s="90"/>
      <c r="F710" s="90"/>
      <c r="G710" s="90"/>
      <c r="H710" s="114"/>
    </row>
    <row r="711" spans="1:8" ht="15" hidden="1" customHeight="1" x14ac:dyDescent="0.2">
      <c r="A711" s="152"/>
      <c r="B711" s="90"/>
      <c r="C711" s="90"/>
      <c r="D711" s="157"/>
      <c r="E711" s="90"/>
      <c r="F711" s="90"/>
      <c r="G711" s="90"/>
      <c r="H711" s="114"/>
    </row>
    <row r="712" spans="1:8" ht="15" hidden="1" customHeight="1" x14ac:dyDescent="0.2">
      <c r="A712" s="152"/>
      <c r="B712" s="90"/>
      <c r="C712" s="90"/>
      <c r="D712" s="157"/>
      <c r="E712" s="90"/>
      <c r="F712" s="90"/>
      <c r="G712" s="90"/>
      <c r="H712" s="114"/>
    </row>
    <row r="713" spans="1:8" ht="15" hidden="1" customHeight="1" x14ac:dyDescent="0.2">
      <c r="A713" s="152"/>
      <c r="B713" s="90"/>
      <c r="C713" s="90"/>
      <c r="D713" s="157"/>
      <c r="E713" s="90"/>
      <c r="F713" s="90"/>
      <c r="G713" s="90"/>
      <c r="H713" s="114"/>
    </row>
    <row r="714" spans="1:8" ht="15" hidden="1" customHeight="1" x14ac:dyDescent="0.2">
      <c r="A714" s="152"/>
      <c r="B714" s="90"/>
      <c r="C714" s="90"/>
      <c r="D714" s="157"/>
      <c r="E714" s="90"/>
      <c r="F714" s="90"/>
      <c r="G714" s="90"/>
      <c r="H714" s="114"/>
    </row>
    <row r="715" spans="1:8" ht="15" hidden="1" customHeight="1" x14ac:dyDescent="0.2">
      <c r="A715" s="152"/>
      <c r="B715" s="90"/>
      <c r="C715" s="90"/>
      <c r="D715" s="157"/>
      <c r="E715" s="90"/>
      <c r="F715" s="90"/>
      <c r="G715" s="90"/>
      <c r="H715" s="114"/>
    </row>
    <row r="716" spans="1:8" ht="15" hidden="1" customHeight="1" x14ac:dyDescent="0.2">
      <c r="A716" s="152"/>
      <c r="B716" s="90"/>
      <c r="C716" s="90"/>
      <c r="D716" s="157"/>
      <c r="E716" s="90"/>
      <c r="F716" s="90"/>
      <c r="G716" s="90"/>
      <c r="H716" s="114"/>
    </row>
    <row r="717" spans="1:8" ht="15" hidden="1" customHeight="1" x14ac:dyDescent="0.2">
      <c r="A717" s="152"/>
      <c r="B717" s="90"/>
      <c r="C717" s="90"/>
      <c r="D717" s="157"/>
      <c r="E717" s="90"/>
      <c r="F717" s="90"/>
      <c r="G717" s="90"/>
      <c r="H717" s="114"/>
    </row>
    <row r="718" spans="1:8" ht="15" hidden="1" customHeight="1" x14ac:dyDescent="0.2">
      <c r="A718" s="152"/>
      <c r="B718" s="90"/>
      <c r="C718" s="90"/>
      <c r="D718" s="157"/>
      <c r="E718" s="90"/>
      <c r="F718" s="90"/>
      <c r="G718" s="90"/>
      <c r="H718" s="114"/>
    </row>
    <row r="719" spans="1:8" ht="15" hidden="1" customHeight="1" x14ac:dyDescent="0.2">
      <c r="A719" s="152"/>
      <c r="B719" s="90"/>
      <c r="C719" s="90"/>
      <c r="D719" s="157"/>
      <c r="E719" s="90"/>
      <c r="F719" s="90"/>
      <c r="G719" s="90"/>
      <c r="H719" s="114"/>
    </row>
    <row r="720" spans="1:8" ht="15" hidden="1" customHeight="1" x14ac:dyDescent="0.2">
      <c r="A720" s="152"/>
      <c r="B720" s="90"/>
      <c r="C720" s="90"/>
      <c r="D720" s="157"/>
      <c r="E720" s="90"/>
      <c r="F720" s="90"/>
      <c r="G720" s="90"/>
      <c r="H720" s="114"/>
    </row>
    <row r="721" spans="1:8" ht="15" hidden="1" customHeight="1" x14ac:dyDescent="0.2">
      <c r="A721" s="152"/>
      <c r="B721" s="90"/>
      <c r="C721" s="90"/>
      <c r="D721" s="157"/>
      <c r="E721" s="90"/>
      <c r="F721" s="90"/>
      <c r="G721" s="90"/>
      <c r="H721" s="114"/>
    </row>
    <row r="722" spans="1:8" ht="15" hidden="1" customHeight="1" x14ac:dyDescent="0.2">
      <c r="A722" s="152"/>
      <c r="B722" s="90"/>
      <c r="C722" s="90"/>
      <c r="D722" s="157"/>
      <c r="E722" s="90"/>
      <c r="F722" s="90"/>
      <c r="G722" s="90"/>
      <c r="H722" s="114"/>
    </row>
    <row r="723" spans="1:8" ht="15" hidden="1" customHeight="1" x14ac:dyDescent="0.2">
      <c r="A723" s="152"/>
      <c r="B723" s="90"/>
      <c r="C723" s="90"/>
      <c r="D723" s="157"/>
      <c r="E723" s="90"/>
      <c r="F723" s="90"/>
      <c r="G723" s="90"/>
      <c r="H723" s="114"/>
    </row>
    <row r="724" spans="1:8" ht="15" hidden="1" customHeight="1" x14ac:dyDescent="0.2">
      <c r="A724" s="152"/>
      <c r="B724" s="90"/>
      <c r="C724" s="90"/>
      <c r="D724" s="157"/>
      <c r="E724" s="90"/>
      <c r="F724" s="90"/>
      <c r="G724" s="90"/>
      <c r="H724" s="114"/>
    </row>
    <row r="725" spans="1:8" ht="15" hidden="1" customHeight="1" x14ac:dyDescent="0.2">
      <c r="A725" s="152"/>
      <c r="B725" s="90"/>
      <c r="C725" s="90"/>
      <c r="D725" s="157"/>
      <c r="E725" s="90"/>
      <c r="F725" s="90"/>
      <c r="G725" s="90"/>
      <c r="H725" s="114"/>
    </row>
    <row r="726" spans="1:8" ht="15" hidden="1" customHeight="1" x14ac:dyDescent="0.2">
      <c r="A726" s="152"/>
      <c r="B726" s="90"/>
      <c r="C726" s="90"/>
      <c r="D726" s="157"/>
      <c r="E726" s="90"/>
      <c r="F726" s="90"/>
      <c r="G726" s="90"/>
      <c r="H726" s="114"/>
    </row>
    <row r="727" spans="1:8" ht="15" hidden="1" customHeight="1" x14ac:dyDescent="0.2">
      <c r="A727" s="152"/>
      <c r="B727" s="90"/>
      <c r="C727" s="90"/>
      <c r="D727" s="157"/>
      <c r="E727" s="90"/>
      <c r="F727" s="90"/>
      <c r="G727" s="90"/>
      <c r="H727" s="114"/>
    </row>
    <row r="728" spans="1:8" ht="15" hidden="1" customHeight="1" x14ac:dyDescent="0.2">
      <c r="A728" s="152"/>
      <c r="B728" s="90"/>
      <c r="C728" s="90"/>
      <c r="D728" s="157"/>
      <c r="E728" s="90"/>
      <c r="F728" s="90"/>
      <c r="G728" s="90"/>
      <c r="H728" s="114"/>
    </row>
    <row r="729" spans="1:8" ht="15" hidden="1" customHeight="1" x14ac:dyDescent="0.2">
      <c r="A729" s="152"/>
      <c r="B729" s="90"/>
      <c r="C729" s="90"/>
      <c r="D729" s="157"/>
      <c r="E729" s="90"/>
      <c r="F729" s="90"/>
      <c r="G729" s="90"/>
      <c r="H729" s="114"/>
    </row>
    <row r="730" spans="1:8" ht="15" hidden="1" customHeight="1" x14ac:dyDescent="0.2">
      <c r="A730" s="152"/>
      <c r="B730" s="90"/>
      <c r="C730" s="90"/>
      <c r="D730" s="157"/>
      <c r="E730" s="90"/>
      <c r="F730" s="90"/>
      <c r="G730" s="90"/>
      <c r="H730" s="114"/>
    </row>
    <row r="731" spans="1:8" ht="15" hidden="1" customHeight="1" x14ac:dyDescent="0.2">
      <c r="A731" s="152"/>
      <c r="B731" s="90"/>
      <c r="C731" s="90"/>
      <c r="D731" s="157"/>
      <c r="E731" s="90"/>
      <c r="F731" s="90"/>
      <c r="G731" s="90"/>
      <c r="H731" s="114"/>
    </row>
    <row r="732" spans="1:8" ht="15" hidden="1" customHeight="1" x14ac:dyDescent="0.2">
      <c r="A732" s="152"/>
      <c r="B732" s="90"/>
      <c r="C732" s="90"/>
      <c r="D732" s="157"/>
      <c r="E732" s="90"/>
      <c r="F732" s="90"/>
      <c r="G732" s="90"/>
      <c r="H732" s="114"/>
    </row>
    <row r="733" spans="1:8" ht="15" hidden="1" customHeight="1" x14ac:dyDescent="0.2">
      <c r="A733" s="152"/>
      <c r="B733" s="90"/>
      <c r="C733" s="90"/>
      <c r="D733" s="157"/>
      <c r="E733" s="90"/>
      <c r="F733" s="90"/>
      <c r="G733" s="90"/>
      <c r="H733" s="114"/>
    </row>
    <row r="734" spans="1:8" ht="15" hidden="1" customHeight="1" x14ac:dyDescent="0.2">
      <c r="A734" s="152"/>
      <c r="B734" s="90"/>
      <c r="C734" s="90"/>
      <c r="D734" s="157"/>
      <c r="E734" s="90"/>
      <c r="F734" s="90"/>
      <c r="G734" s="90"/>
      <c r="H734" s="114"/>
    </row>
    <row r="735" spans="1:8" ht="15" hidden="1" customHeight="1" x14ac:dyDescent="0.2">
      <c r="A735" s="152"/>
      <c r="B735" s="90"/>
      <c r="C735" s="90"/>
      <c r="D735" s="157"/>
      <c r="E735" s="90"/>
      <c r="F735" s="90"/>
      <c r="G735" s="90"/>
      <c r="H735" s="114"/>
    </row>
    <row r="736" spans="1:8" ht="15" hidden="1" customHeight="1" x14ac:dyDescent="0.2">
      <c r="A736" s="152"/>
      <c r="B736" s="90"/>
      <c r="C736" s="90"/>
      <c r="D736" s="157"/>
      <c r="E736" s="90"/>
      <c r="F736" s="90"/>
      <c r="G736" s="90"/>
      <c r="H736" s="114"/>
    </row>
    <row r="737" spans="1:8" ht="15" hidden="1" customHeight="1" x14ac:dyDescent="0.2">
      <c r="A737" s="152"/>
      <c r="B737" s="90"/>
      <c r="C737" s="90"/>
      <c r="D737" s="157"/>
      <c r="E737" s="90"/>
      <c r="F737" s="90"/>
      <c r="G737" s="90"/>
      <c r="H737" s="114"/>
    </row>
    <row r="738" spans="1:8" ht="15" hidden="1" customHeight="1" x14ac:dyDescent="0.2">
      <c r="A738" s="152"/>
      <c r="B738" s="90"/>
      <c r="C738" s="90"/>
      <c r="D738" s="157"/>
      <c r="E738" s="90"/>
      <c r="F738" s="90"/>
      <c r="G738" s="90"/>
      <c r="H738" s="114"/>
    </row>
    <row r="739" spans="1:8" ht="15" hidden="1" customHeight="1" x14ac:dyDescent="0.2">
      <c r="A739" s="152"/>
      <c r="B739" s="90"/>
      <c r="C739" s="90"/>
      <c r="D739" s="157"/>
      <c r="E739" s="90"/>
      <c r="F739" s="90"/>
      <c r="G739" s="90"/>
      <c r="H739" s="114"/>
    </row>
    <row r="740" spans="1:8" ht="15" hidden="1" customHeight="1" x14ac:dyDescent="0.2">
      <c r="A740" s="152"/>
      <c r="B740" s="90"/>
      <c r="C740" s="90"/>
      <c r="D740" s="157"/>
      <c r="E740" s="90"/>
      <c r="F740" s="90"/>
      <c r="G740" s="90"/>
      <c r="H740" s="114"/>
    </row>
    <row r="741" spans="1:8" ht="15" hidden="1" customHeight="1" x14ac:dyDescent="0.2">
      <c r="A741" s="152"/>
      <c r="B741" s="90"/>
      <c r="C741" s="90"/>
      <c r="D741" s="157"/>
      <c r="E741" s="90"/>
      <c r="F741" s="90"/>
      <c r="G741" s="90"/>
      <c r="H741" s="114"/>
    </row>
    <row r="742" spans="1:8" ht="15" hidden="1" customHeight="1" x14ac:dyDescent="0.2">
      <c r="A742" s="152"/>
      <c r="B742" s="90"/>
      <c r="C742" s="90"/>
      <c r="D742" s="157"/>
      <c r="E742" s="90"/>
      <c r="F742" s="90"/>
      <c r="G742" s="90"/>
      <c r="H742" s="114"/>
    </row>
    <row r="743" spans="1:8" ht="15" hidden="1" customHeight="1" x14ac:dyDescent="0.2">
      <c r="A743" s="152"/>
      <c r="B743" s="90"/>
      <c r="C743" s="90"/>
      <c r="D743" s="157"/>
      <c r="E743" s="90"/>
      <c r="F743" s="90"/>
      <c r="G743" s="90"/>
      <c r="H743" s="114"/>
    </row>
    <row r="744" spans="1:8" ht="15" hidden="1" customHeight="1" x14ac:dyDescent="0.2">
      <c r="A744" s="152"/>
      <c r="B744" s="90"/>
      <c r="C744" s="90"/>
      <c r="D744" s="157"/>
      <c r="E744" s="90"/>
      <c r="F744" s="90"/>
      <c r="G744" s="90"/>
      <c r="H744" s="114"/>
    </row>
    <row r="745" spans="1:8" ht="15" hidden="1" customHeight="1" x14ac:dyDescent="0.2">
      <c r="A745" s="152"/>
      <c r="B745" s="90"/>
      <c r="C745" s="90"/>
      <c r="D745" s="157"/>
      <c r="E745" s="90"/>
      <c r="F745" s="90"/>
      <c r="G745" s="90"/>
      <c r="H745" s="114"/>
    </row>
    <row r="746" spans="1:8" ht="15" hidden="1" customHeight="1" x14ac:dyDescent="0.2">
      <c r="A746" s="152"/>
      <c r="B746" s="90"/>
      <c r="C746" s="90"/>
      <c r="D746" s="157"/>
      <c r="E746" s="90"/>
      <c r="F746" s="90"/>
      <c r="G746" s="90"/>
      <c r="H746" s="114"/>
    </row>
    <row r="747" spans="1:8" ht="15" hidden="1" customHeight="1" x14ac:dyDescent="0.2">
      <c r="A747" s="152"/>
      <c r="B747" s="90"/>
      <c r="C747" s="90"/>
      <c r="D747" s="157"/>
      <c r="E747" s="90"/>
      <c r="F747" s="90"/>
      <c r="G747" s="90"/>
      <c r="H747" s="114"/>
    </row>
    <row r="748" spans="1:8" ht="15" hidden="1" customHeight="1" x14ac:dyDescent="0.2">
      <c r="A748" s="152"/>
      <c r="B748" s="90"/>
      <c r="C748" s="90"/>
      <c r="D748" s="157"/>
      <c r="E748" s="90"/>
      <c r="F748" s="90"/>
      <c r="G748" s="90"/>
      <c r="H748" s="114"/>
    </row>
    <row r="749" spans="1:8" ht="15" hidden="1" customHeight="1" x14ac:dyDescent="0.2">
      <c r="A749" s="152"/>
      <c r="B749" s="90"/>
      <c r="C749" s="90"/>
      <c r="D749" s="157"/>
      <c r="E749" s="90"/>
      <c r="F749" s="90"/>
      <c r="G749" s="90"/>
      <c r="H749" s="114"/>
    </row>
    <row r="750" spans="1:8" ht="15" hidden="1" customHeight="1" x14ac:dyDescent="0.2">
      <c r="A750" s="152"/>
      <c r="B750" s="90"/>
      <c r="C750" s="90"/>
      <c r="D750" s="157"/>
      <c r="E750" s="90"/>
      <c r="F750" s="90"/>
      <c r="G750" s="90"/>
      <c r="H750" s="114"/>
    </row>
    <row r="751" spans="1:8" ht="15" hidden="1" customHeight="1" x14ac:dyDescent="0.2">
      <c r="A751" s="152"/>
      <c r="B751" s="90"/>
      <c r="C751" s="90"/>
      <c r="D751" s="157"/>
      <c r="E751" s="90"/>
      <c r="F751" s="90"/>
      <c r="G751" s="90"/>
      <c r="H751" s="114"/>
    </row>
    <row r="752" spans="1:8" ht="15" hidden="1" customHeight="1" x14ac:dyDescent="0.2">
      <c r="A752" s="152"/>
      <c r="B752" s="90"/>
      <c r="C752" s="90"/>
      <c r="D752" s="157"/>
      <c r="E752" s="90"/>
      <c r="F752" s="90"/>
      <c r="G752" s="90"/>
      <c r="H752" s="114"/>
    </row>
    <row r="753" spans="1:8" ht="15" hidden="1" customHeight="1" x14ac:dyDescent="0.2">
      <c r="A753" s="152"/>
      <c r="B753" s="90"/>
      <c r="C753" s="90"/>
      <c r="D753" s="157"/>
      <c r="E753" s="90"/>
      <c r="F753" s="90"/>
      <c r="G753" s="90"/>
      <c r="H753" s="114"/>
    </row>
    <row r="754" spans="1:8" ht="15" hidden="1" customHeight="1" x14ac:dyDescent="0.2">
      <c r="A754" s="152"/>
      <c r="B754" s="90"/>
      <c r="C754" s="90"/>
      <c r="D754" s="157"/>
      <c r="E754" s="90"/>
      <c r="F754" s="90"/>
      <c r="G754" s="90"/>
      <c r="H754" s="114"/>
    </row>
    <row r="755" spans="1:8" ht="15" hidden="1" customHeight="1" x14ac:dyDescent="0.2">
      <c r="A755" s="152"/>
      <c r="B755" s="90"/>
      <c r="C755" s="90"/>
      <c r="D755" s="157"/>
      <c r="E755" s="90"/>
      <c r="F755" s="90"/>
      <c r="G755" s="90"/>
      <c r="H755" s="114"/>
    </row>
    <row r="756" spans="1:8" ht="15" hidden="1" customHeight="1" x14ac:dyDescent="0.2">
      <c r="A756" s="152"/>
      <c r="B756" s="90"/>
      <c r="C756" s="90"/>
      <c r="D756" s="157"/>
      <c r="E756" s="90"/>
      <c r="F756" s="90"/>
      <c r="G756" s="90"/>
      <c r="H756" s="114"/>
    </row>
    <row r="757" spans="1:8" ht="15" hidden="1" customHeight="1" x14ac:dyDescent="0.2">
      <c r="A757" s="152"/>
      <c r="B757" s="90"/>
      <c r="C757" s="90"/>
      <c r="D757" s="157"/>
      <c r="E757" s="90"/>
      <c r="F757" s="90"/>
      <c r="G757" s="90"/>
      <c r="H757" s="114"/>
    </row>
    <row r="758" spans="1:8" ht="15" hidden="1" customHeight="1" x14ac:dyDescent="0.2">
      <c r="A758" s="152"/>
      <c r="B758" s="90"/>
      <c r="C758" s="90"/>
      <c r="D758" s="157"/>
      <c r="E758" s="90"/>
      <c r="F758" s="90"/>
      <c r="G758" s="90"/>
      <c r="H758" s="114"/>
    </row>
    <row r="759" spans="1:8" ht="15" hidden="1" customHeight="1" x14ac:dyDescent="0.2">
      <c r="A759" s="152"/>
      <c r="B759" s="90"/>
      <c r="C759" s="90"/>
      <c r="D759" s="157"/>
      <c r="E759" s="90"/>
      <c r="F759" s="90"/>
      <c r="G759" s="90"/>
      <c r="H759" s="114"/>
    </row>
    <row r="760" spans="1:8" ht="15" hidden="1" customHeight="1" x14ac:dyDescent="0.2">
      <c r="A760" s="152"/>
      <c r="B760" s="90"/>
      <c r="C760" s="90"/>
      <c r="D760" s="157"/>
      <c r="E760" s="90"/>
      <c r="F760" s="90"/>
      <c r="G760" s="90"/>
      <c r="H760" s="114"/>
    </row>
    <row r="761" spans="1:8" ht="15" hidden="1" customHeight="1" x14ac:dyDescent="0.2">
      <c r="A761" s="152"/>
      <c r="B761" s="90"/>
      <c r="C761" s="90"/>
      <c r="D761" s="157"/>
      <c r="E761" s="90"/>
      <c r="F761" s="90"/>
      <c r="G761" s="90"/>
      <c r="H761" s="114"/>
    </row>
    <row r="762" spans="1:8" ht="15" hidden="1" customHeight="1" x14ac:dyDescent="0.2">
      <c r="A762" s="152"/>
      <c r="B762" s="90"/>
      <c r="C762" s="90"/>
      <c r="D762" s="157"/>
      <c r="E762" s="90"/>
      <c r="F762" s="90"/>
      <c r="G762" s="90"/>
      <c r="H762" s="114"/>
    </row>
    <row r="763" spans="1:8" ht="15" hidden="1" customHeight="1" x14ac:dyDescent="0.2">
      <c r="A763" s="152"/>
      <c r="B763" s="90"/>
      <c r="C763" s="90"/>
      <c r="D763" s="157"/>
      <c r="E763" s="90"/>
      <c r="F763" s="90"/>
      <c r="G763" s="90"/>
      <c r="H763" s="114"/>
    </row>
    <row r="764" spans="1:8" ht="15" hidden="1" customHeight="1" x14ac:dyDescent="0.2">
      <c r="A764" s="152"/>
      <c r="B764" s="90"/>
      <c r="C764" s="90"/>
      <c r="D764" s="157"/>
      <c r="E764" s="90"/>
      <c r="F764" s="90"/>
      <c r="G764" s="90"/>
      <c r="H764" s="114"/>
    </row>
    <row r="765" spans="1:8" ht="15" hidden="1" customHeight="1" x14ac:dyDescent="0.2">
      <c r="A765" s="152"/>
      <c r="B765" s="90"/>
      <c r="C765" s="90"/>
      <c r="D765" s="157"/>
      <c r="E765" s="90"/>
      <c r="F765" s="90"/>
      <c r="G765" s="90"/>
      <c r="H765" s="114"/>
    </row>
    <row r="766" spans="1:8" ht="15" hidden="1" customHeight="1" x14ac:dyDescent="0.2">
      <c r="A766" s="152"/>
      <c r="B766" s="90"/>
      <c r="C766" s="90"/>
      <c r="D766" s="157"/>
      <c r="E766" s="90"/>
      <c r="F766" s="90"/>
      <c r="G766" s="90"/>
      <c r="H766" s="114"/>
    </row>
    <row r="767" spans="1:8" ht="15" hidden="1" customHeight="1" x14ac:dyDescent="0.2">
      <c r="A767" s="152"/>
      <c r="B767" s="90"/>
      <c r="C767" s="90"/>
      <c r="D767" s="157"/>
      <c r="E767" s="90"/>
      <c r="F767" s="90"/>
      <c r="G767" s="90"/>
      <c r="H767" s="114"/>
    </row>
    <row r="768" spans="1:8" ht="15" hidden="1" customHeight="1" x14ac:dyDescent="0.2">
      <c r="A768" s="152"/>
      <c r="B768" s="90"/>
      <c r="C768" s="90"/>
      <c r="D768" s="157"/>
      <c r="E768" s="90"/>
      <c r="F768" s="90"/>
      <c r="G768" s="90"/>
      <c r="H768" s="114"/>
    </row>
    <row r="769" spans="1:8" ht="15" hidden="1" customHeight="1" x14ac:dyDescent="0.2">
      <c r="A769" s="152"/>
      <c r="B769" s="90"/>
      <c r="C769" s="90"/>
      <c r="D769" s="157"/>
      <c r="E769" s="90"/>
      <c r="F769" s="90"/>
      <c r="G769" s="90"/>
      <c r="H769" s="114"/>
    </row>
    <row r="770" spans="1:8" ht="15" hidden="1" customHeight="1" x14ac:dyDescent="0.2">
      <c r="A770" s="152"/>
      <c r="B770" s="90"/>
      <c r="C770" s="90"/>
      <c r="D770" s="157"/>
      <c r="E770" s="90"/>
      <c r="F770" s="90"/>
      <c r="G770" s="90"/>
      <c r="H770" s="114"/>
    </row>
    <row r="771" spans="1:8" ht="15" hidden="1" customHeight="1" x14ac:dyDescent="0.2">
      <c r="A771" s="152"/>
      <c r="B771" s="90"/>
      <c r="C771" s="90"/>
      <c r="D771" s="157"/>
      <c r="E771" s="90"/>
      <c r="F771" s="90"/>
      <c r="G771" s="90"/>
      <c r="H771" s="114"/>
    </row>
    <row r="772" spans="1:8" ht="15" hidden="1" customHeight="1" x14ac:dyDescent="0.2">
      <c r="A772" s="152"/>
      <c r="B772" s="90"/>
      <c r="C772" s="90"/>
      <c r="D772" s="157"/>
      <c r="E772" s="90"/>
      <c r="F772" s="90"/>
      <c r="G772" s="90"/>
      <c r="H772" s="114"/>
    </row>
    <row r="773" spans="1:8" ht="15" hidden="1" customHeight="1" x14ac:dyDescent="0.2">
      <c r="A773" s="152"/>
      <c r="B773" s="90"/>
      <c r="C773" s="90"/>
      <c r="D773" s="157"/>
      <c r="E773" s="90"/>
      <c r="F773" s="90"/>
      <c r="G773" s="90"/>
      <c r="H773" s="114"/>
    </row>
    <row r="774" spans="1:8" ht="15" hidden="1" customHeight="1" x14ac:dyDescent="0.2">
      <c r="A774" s="152"/>
      <c r="B774" s="90"/>
      <c r="C774" s="90"/>
      <c r="D774" s="157"/>
      <c r="E774" s="90"/>
      <c r="F774" s="90"/>
      <c r="G774" s="90"/>
      <c r="H774" s="114"/>
    </row>
    <row r="775" spans="1:8" ht="15" hidden="1" customHeight="1" x14ac:dyDescent="0.2">
      <c r="A775" s="152"/>
      <c r="B775" s="90"/>
      <c r="C775" s="90"/>
      <c r="D775" s="157"/>
      <c r="E775" s="90"/>
      <c r="F775" s="90"/>
      <c r="G775" s="90"/>
      <c r="H775" s="114"/>
    </row>
    <row r="776" spans="1:8" ht="15" hidden="1" customHeight="1" x14ac:dyDescent="0.2">
      <c r="A776" s="152"/>
      <c r="B776" s="90"/>
      <c r="C776" s="90"/>
      <c r="D776" s="157"/>
      <c r="E776" s="90"/>
      <c r="F776" s="90"/>
      <c r="G776" s="90"/>
      <c r="H776" s="114"/>
    </row>
    <row r="777" spans="1:8" ht="15" hidden="1" customHeight="1" x14ac:dyDescent="0.2">
      <c r="A777" s="152"/>
      <c r="B777" s="90"/>
      <c r="C777" s="90"/>
      <c r="D777" s="157"/>
      <c r="E777" s="90"/>
      <c r="F777" s="90"/>
      <c r="G777" s="90"/>
      <c r="H777" s="114"/>
    </row>
    <row r="778" spans="1:8" ht="15" hidden="1" customHeight="1" x14ac:dyDescent="0.2">
      <c r="A778" s="152"/>
      <c r="B778" s="90"/>
      <c r="C778" s="90"/>
      <c r="D778" s="157"/>
      <c r="E778" s="90"/>
      <c r="F778" s="90"/>
      <c r="G778" s="90"/>
      <c r="H778" s="114"/>
    </row>
    <row r="779" spans="1:8" ht="15" hidden="1" customHeight="1" x14ac:dyDescent="0.2">
      <c r="A779" s="152"/>
      <c r="B779" s="90"/>
      <c r="C779" s="90"/>
      <c r="D779" s="157"/>
      <c r="E779" s="90"/>
      <c r="F779" s="90"/>
      <c r="G779" s="90"/>
      <c r="H779" s="114"/>
    </row>
    <row r="780" spans="1:8" ht="15" hidden="1" customHeight="1" x14ac:dyDescent="0.2">
      <c r="A780" s="152"/>
      <c r="B780" s="90"/>
      <c r="C780" s="90"/>
      <c r="D780" s="157"/>
      <c r="E780" s="90"/>
      <c r="F780" s="90"/>
      <c r="G780" s="90"/>
      <c r="H780" s="114"/>
    </row>
    <row r="781" spans="1:8" ht="15" hidden="1" customHeight="1" x14ac:dyDescent="0.2">
      <c r="A781" s="152"/>
      <c r="B781" s="90"/>
      <c r="C781" s="90"/>
      <c r="D781" s="157"/>
      <c r="E781" s="90"/>
      <c r="F781" s="90"/>
      <c r="G781" s="90"/>
      <c r="H781" s="114"/>
    </row>
    <row r="782" spans="1:8" ht="15" hidden="1" customHeight="1" x14ac:dyDescent="0.2">
      <c r="A782" s="152"/>
      <c r="B782" s="90"/>
      <c r="C782" s="90"/>
      <c r="D782" s="157"/>
      <c r="E782" s="90"/>
      <c r="F782" s="90"/>
      <c r="G782" s="90"/>
      <c r="H782" s="114"/>
    </row>
    <row r="783" spans="1:8" ht="15" hidden="1" customHeight="1" x14ac:dyDescent="0.2">
      <c r="A783" s="152"/>
      <c r="B783" s="90"/>
      <c r="C783" s="90"/>
      <c r="D783" s="157"/>
      <c r="E783" s="90"/>
      <c r="F783" s="90"/>
      <c r="G783" s="90"/>
      <c r="H783" s="114"/>
    </row>
    <row r="784" spans="1:8" ht="15" hidden="1" customHeight="1" x14ac:dyDescent="0.2">
      <c r="A784" s="152"/>
      <c r="B784" s="90"/>
      <c r="C784" s="90"/>
      <c r="D784" s="157"/>
      <c r="E784" s="90"/>
      <c r="F784" s="90"/>
      <c r="G784" s="90"/>
      <c r="H784" s="114"/>
    </row>
    <row r="785" spans="1:8" ht="15" hidden="1" customHeight="1" x14ac:dyDescent="0.2">
      <c r="A785" s="152"/>
      <c r="B785" s="90"/>
      <c r="C785" s="90"/>
      <c r="D785" s="157"/>
      <c r="E785" s="90"/>
      <c r="F785" s="90"/>
      <c r="G785" s="90"/>
      <c r="H785" s="114"/>
    </row>
    <row r="786" spans="1:8" ht="15" hidden="1" customHeight="1" x14ac:dyDescent="0.2">
      <c r="A786" s="152"/>
      <c r="B786" s="90"/>
      <c r="C786" s="90"/>
      <c r="D786" s="157"/>
      <c r="E786" s="90"/>
      <c r="F786" s="90"/>
      <c r="G786" s="90"/>
      <c r="H786" s="114"/>
    </row>
    <row r="787" spans="1:8" ht="15" hidden="1" customHeight="1" x14ac:dyDescent="0.2">
      <c r="A787" s="152"/>
      <c r="B787" s="90"/>
      <c r="C787" s="90"/>
      <c r="D787" s="157"/>
      <c r="E787" s="90"/>
      <c r="F787" s="90"/>
      <c r="G787" s="90"/>
      <c r="H787" s="114"/>
    </row>
    <row r="788" spans="1:8" ht="15" hidden="1" customHeight="1" x14ac:dyDescent="0.2">
      <c r="A788" s="152"/>
      <c r="B788" s="90"/>
      <c r="C788" s="90"/>
      <c r="D788" s="157"/>
      <c r="E788" s="90"/>
      <c r="F788" s="90"/>
      <c r="G788" s="90"/>
      <c r="H788" s="114"/>
    </row>
    <row r="789" spans="1:8" ht="15" hidden="1" customHeight="1" x14ac:dyDescent="0.2">
      <c r="A789" s="152"/>
      <c r="B789" s="90"/>
      <c r="C789" s="90"/>
      <c r="D789" s="157"/>
      <c r="E789" s="90"/>
      <c r="F789" s="90"/>
      <c r="G789" s="90"/>
      <c r="H789" s="114"/>
    </row>
    <row r="790" spans="1:8" ht="15" hidden="1" customHeight="1" x14ac:dyDescent="0.2">
      <c r="A790" s="152"/>
      <c r="B790" s="90"/>
      <c r="C790" s="90"/>
      <c r="D790" s="157"/>
      <c r="E790" s="90"/>
      <c r="F790" s="90"/>
      <c r="G790" s="90"/>
      <c r="H790" s="114"/>
    </row>
    <row r="791" spans="1:8" ht="15" hidden="1" customHeight="1" x14ac:dyDescent="0.2">
      <c r="A791" s="152"/>
      <c r="B791" s="90"/>
      <c r="C791" s="90"/>
      <c r="D791" s="157"/>
      <c r="E791" s="90"/>
      <c r="F791" s="90"/>
      <c r="G791" s="90"/>
      <c r="H791" s="114"/>
    </row>
    <row r="792" spans="1:8" ht="15" hidden="1" customHeight="1" x14ac:dyDescent="0.2">
      <c r="A792" s="152"/>
      <c r="B792" s="90"/>
      <c r="C792" s="90"/>
      <c r="D792" s="157"/>
      <c r="E792" s="90"/>
      <c r="F792" s="90"/>
      <c r="G792" s="90"/>
      <c r="H792" s="114"/>
    </row>
    <row r="793" spans="1:8" ht="15" hidden="1" customHeight="1" x14ac:dyDescent="0.2">
      <c r="A793" s="152"/>
      <c r="B793" s="90"/>
      <c r="C793" s="90"/>
      <c r="D793" s="157"/>
      <c r="E793" s="90"/>
      <c r="F793" s="90"/>
      <c r="G793" s="90"/>
      <c r="H793" s="114"/>
    </row>
    <row r="794" spans="1:8" ht="15" hidden="1" customHeight="1" x14ac:dyDescent="0.2">
      <c r="A794" s="152"/>
      <c r="B794" s="90"/>
      <c r="C794" s="90"/>
      <c r="D794" s="157"/>
      <c r="E794" s="90"/>
      <c r="F794" s="90"/>
      <c r="G794" s="90"/>
      <c r="H794" s="114"/>
    </row>
    <row r="795" spans="1:8" ht="15" hidden="1" customHeight="1" x14ac:dyDescent="0.2">
      <c r="A795" s="152"/>
      <c r="B795" s="90"/>
      <c r="C795" s="90"/>
      <c r="D795" s="157"/>
      <c r="E795" s="90"/>
      <c r="F795" s="90"/>
      <c r="G795" s="90"/>
      <c r="H795" s="114"/>
    </row>
    <row r="796" spans="1:8" ht="15" hidden="1" customHeight="1" x14ac:dyDescent="0.2">
      <c r="A796" s="152"/>
      <c r="B796" s="90"/>
      <c r="C796" s="90"/>
      <c r="D796" s="157"/>
      <c r="E796" s="90"/>
      <c r="F796" s="90"/>
      <c r="G796" s="90"/>
      <c r="H796" s="114"/>
    </row>
    <row r="797" spans="1:8" ht="15" hidden="1" customHeight="1" x14ac:dyDescent="0.2">
      <c r="A797" s="152"/>
      <c r="B797" s="90"/>
      <c r="C797" s="90"/>
      <c r="D797" s="157"/>
      <c r="E797" s="90"/>
      <c r="F797" s="90"/>
      <c r="G797" s="90"/>
      <c r="H797" s="114"/>
    </row>
    <row r="798" spans="1:8" ht="15" hidden="1" customHeight="1" x14ac:dyDescent="0.2">
      <c r="A798" s="152"/>
      <c r="B798" s="90"/>
      <c r="C798" s="90"/>
      <c r="D798" s="157"/>
      <c r="E798" s="90"/>
      <c r="F798" s="90"/>
      <c r="G798" s="90"/>
      <c r="H798" s="114"/>
    </row>
    <row r="799" spans="1:8" ht="15" hidden="1" customHeight="1" x14ac:dyDescent="0.2">
      <c r="A799" s="152"/>
      <c r="B799" s="90"/>
      <c r="C799" s="90"/>
      <c r="D799" s="157"/>
      <c r="E799" s="90"/>
      <c r="F799" s="90"/>
      <c r="G799" s="90"/>
      <c r="H799" s="114"/>
    </row>
    <row r="800" spans="1:8" ht="15" hidden="1" customHeight="1" x14ac:dyDescent="0.2">
      <c r="A800" s="152"/>
      <c r="B800" s="90"/>
      <c r="C800" s="90"/>
      <c r="D800" s="157"/>
      <c r="E800" s="90"/>
      <c r="F800" s="90"/>
      <c r="G800" s="90"/>
      <c r="H800" s="114"/>
    </row>
    <row r="801" spans="1:8" ht="15" hidden="1" customHeight="1" x14ac:dyDescent="0.2">
      <c r="A801" s="152"/>
      <c r="B801" s="90"/>
      <c r="C801" s="90"/>
      <c r="D801" s="157"/>
      <c r="E801" s="90"/>
      <c r="F801" s="90"/>
      <c r="G801" s="90"/>
      <c r="H801" s="114"/>
    </row>
    <row r="802" spans="1:8" ht="15" hidden="1" customHeight="1" x14ac:dyDescent="0.2">
      <c r="A802" s="152"/>
      <c r="B802" s="90"/>
      <c r="C802" s="90"/>
      <c r="D802" s="157"/>
      <c r="E802" s="90"/>
      <c r="F802" s="90"/>
      <c r="G802" s="90"/>
      <c r="H802" s="114"/>
    </row>
    <row r="803" spans="1:8" ht="15" hidden="1" customHeight="1" x14ac:dyDescent="0.2">
      <c r="A803" s="152"/>
      <c r="B803" s="90"/>
      <c r="C803" s="90"/>
      <c r="D803" s="157"/>
      <c r="E803" s="90"/>
      <c r="F803" s="90"/>
      <c r="G803" s="90"/>
      <c r="H803" s="114"/>
    </row>
    <row r="804" spans="1:8" ht="15" hidden="1" customHeight="1" x14ac:dyDescent="0.2">
      <c r="A804" s="152"/>
      <c r="B804" s="90"/>
      <c r="C804" s="90"/>
      <c r="D804" s="157"/>
      <c r="E804" s="90"/>
      <c r="F804" s="90"/>
      <c r="G804" s="90"/>
      <c r="H804" s="114"/>
    </row>
    <row r="805" spans="1:8" ht="15" hidden="1" customHeight="1" x14ac:dyDescent="0.2">
      <c r="A805" s="152"/>
      <c r="B805" s="90"/>
      <c r="C805" s="90"/>
      <c r="D805" s="157"/>
      <c r="E805" s="90"/>
      <c r="F805" s="90"/>
      <c r="G805" s="90"/>
      <c r="H805" s="114"/>
    </row>
    <row r="806" spans="1:8" ht="15" hidden="1" customHeight="1" x14ac:dyDescent="0.2">
      <c r="A806" s="152"/>
      <c r="B806" s="90"/>
      <c r="C806" s="90"/>
      <c r="D806" s="157"/>
      <c r="E806" s="90"/>
      <c r="F806" s="90"/>
      <c r="G806" s="90"/>
      <c r="H806" s="114"/>
    </row>
    <row r="807" spans="1:8" ht="15" hidden="1" customHeight="1" x14ac:dyDescent="0.2">
      <c r="A807" s="152"/>
      <c r="B807" s="90"/>
      <c r="C807" s="90"/>
      <c r="D807" s="157"/>
      <c r="E807" s="90"/>
      <c r="F807" s="90"/>
      <c r="G807" s="90"/>
      <c r="H807" s="114"/>
    </row>
    <row r="808" spans="1:8" ht="15" hidden="1" customHeight="1" x14ac:dyDescent="0.2">
      <c r="A808" s="152"/>
      <c r="B808" s="90"/>
      <c r="C808" s="90"/>
      <c r="D808" s="157"/>
      <c r="E808" s="90"/>
      <c r="F808" s="90"/>
      <c r="G808" s="90"/>
      <c r="H808" s="114"/>
    </row>
    <row r="809" spans="1:8" ht="15" hidden="1" customHeight="1" x14ac:dyDescent="0.2">
      <c r="A809" s="152"/>
      <c r="B809" s="90"/>
      <c r="C809" s="90"/>
      <c r="D809" s="157"/>
      <c r="E809" s="90"/>
      <c r="F809" s="90"/>
      <c r="G809" s="90"/>
      <c r="H809" s="114"/>
    </row>
    <row r="810" spans="1:8" ht="15" hidden="1" customHeight="1" x14ac:dyDescent="0.2">
      <c r="A810" s="152"/>
      <c r="B810" s="90"/>
      <c r="C810" s="90"/>
      <c r="D810" s="157"/>
      <c r="E810" s="90"/>
      <c r="F810" s="90"/>
      <c r="G810" s="90"/>
      <c r="H810" s="114"/>
    </row>
    <row r="811" spans="1:8" ht="15" hidden="1" customHeight="1" x14ac:dyDescent="0.2">
      <c r="A811" s="152"/>
      <c r="B811" s="90"/>
      <c r="C811" s="90"/>
      <c r="D811" s="157"/>
      <c r="E811" s="90"/>
      <c r="F811" s="90"/>
      <c r="G811" s="90"/>
      <c r="H811" s="114"/>
    </row>
    <row r="812" spans="1:8" ht="15" hidden="1" customHeight="1" x14ac:dyDescent="0.2">
      <c r="A812" s="152"/>
      <c r="B812" s="90"/>
      <c r="C812" s="90"/>
      <c r="D812" s="157"/>
      <c r="E812" s="90"/>
      <c r="F812" s="90"/>
      <c r="G812" s="90"/>
      <c r="H812" s="114"/>
    </row>
    <row r="813" spans="1:8" ht="15" hidden="1" customHeight="1" x14ac:dyDescent="0.2">
      <c r="A813" s="152"/>
      <c r="B813" s="90"/>
      <c r="C813" s="90"/>
      <c r="D813" s="157"/>
      <c r="E813" s="90"/>
      <c r="F813" s="90"/>
      <c r="G813" s="90"/>
      <c r="H813" s="114"/>
    </row>
    <row r="814" spans="1:8" ht="15" hidden="1" customHeight="1" x14ac:dyDescent="0.2">
      <c r="A814" s="152"/>
      <c r="B814" s="90"/>
      <c r="C814" s="90"/>
      <c r="D814" s="157"/>
      <c r="E814" s="90"/>
      <c r="F814" s="90"/>
      <c r="G814" s="90"/>
      <c r="H814" s="114"/>
    </row>
    <row r="815" spans="1:8" ht="15" hidden="1" customHeight="1" x14ac:dyDescent="0.2">
      <c r="A815" s="152"/>
      <c r="B815" s="90"/>
      <c r="C815" s="90"/>
      <c r="D815" s="157"/>
      <c r="E815" s="90"/>
      <c r="F815" s="90"/>
      <c r="G815" s="90"/>
      <c r="H815" s="114"/>
    </row>
    <row r="816" spans="1:8" ht="15" hidden="1" customHeight="1" x14ac:dyDescent="0.2">
      <c r="A816" s="152"/>
      <c r="B816" s="90"/>
      <c r="C816" s="90"/>
      <c r="D816" s="157"/>
      <c r="E816" s="90"/>
      <c r="F816" s="90"/>
      <c r="G816" s="90"/>
      <c r="H816" s="114"/>
    </row>
    <row r="817" spans="1:8" ht="15" hidden="1" customHeight="1" x14ac:dyDescent="0.2">
      <c r="A817" s="152"/>
      <c r="B817" s="90"/>
      <c r="C817" s="90"/>
      <c r="D817" s="157"/>
      <c r="E817" s="90"/>
      <c r="F817" s="90"/>
      <c r="G817" s="90"/>
      <c r="H817" s="114"/>
    </row>
    <row r="818" spans="1:8" ht="15" hidden="1" customHeight="1" x14ac:dyDescent="0.2">
      <c r="A818" s="152"/>
      <c r="B818" s="90"/>
      <c r="C818" s="90"/>
      <c r="D818" s="157"/>
      <c r="E818" s="90"/>
      <c r="F818" s="90"/>
      <c r="G818" s="90"/>
      <c r="H818" s="114"/>
    </row>
    <row r="819" spans="1:8" ht="15" hidden="1" customHeight="1" x14ac:dyDescent="0.2">
      <c r="A819" s="152"/>
      <c r="B819" s="90"/>
      <c r="C819" s="90"/>
      <c r="D819" s="157"/>
      <c r="E819" s="90"/>
      <c r="F819" s="90"/>
      <c r="G819" s="90"/>
      <c r="H819" s="114"/>
    </row>
    <row r="820" spans="1:8" ht="15" hidden="1" customHeight="1" x14ac:dyDescent="0.2">
      <c r="A820" s="152"/>
      <c r="B820" s="90"/>
      <c r="C820" s="90"/>
      <c r="D820" s="157"/>
      <c r="E820" s="90"/>
      <c r="F820" s="90"/>
      <c r="G820" s="90"/>
      <c r="H820" s="114"/>
    </row>
    <row r="821" spans="1:8" ht="15" hidden="1" customHeight="1" x14ac:dyDescent="0.2">
      <c r="A821" s="152"/>
      <c r="B821" s="90"/>
      <c r="C821" s="90"/>
      <c r="D821" s="157"/>
      <c r="E821" s="90"/>
      <c r="F821" s="90"/>
      <c r="G821" s="90"/>
      <c r="H821" s="114"/>
    </row>
    <row r="822" spans="1:8" ht="15" hidden="1" customHeight="1" x14ac:dyDescent="0.2">
      <c r="A822" s="152"/>
      <c r="B822" s="90"/>
      <c r="C822" s="90"/>
      <c r="D822" s="157"/>
      <c r="E822" s="90"/>
      <c r="F822" s="90"/>
      <c r="G822" s="90"/>
      <c r="H822" s="114"/>
    </row>
    <row r="823" spans="1:8" ht="15" hidden="1" customHeight="1" x14ac:dyDescent="0.2">
      <c r="A823" s="152"/>
      <c r="B823" s="90"/>
      <c r="C823" s="90"/>
      <c r="D823" s="157"/>
      <c r="E823" s="90"/>
      <c r="F823" s="90"/>
      <c r="G823" s="90"/>
      <c r="H823" s="114"/>
    </row>
    <row r="824" spans="1:8" ht="15" hidden="1" customHeight="1" x14ac:dyDescent="0.2">
      <c r="A824" s="152"/>
      <c r="B824" s="90"/>
      <c r="C824" s="90"/>
      <c r="D824" s="157"/>
      <c r="E824" s="90"/>
      <c r="F824" s="90"/>
      <c r="G824" s="90"/>
      <c r="H824" s="114"/>
    </row>
    <row r="825" spans="1:8" ht="15" hidden="1" customHeight="1" x14ac:dyDescent="0.2">
      <c r="A825" s="152"/>
      <c r="B825" s="90"/>
      <c r="C825" s="90"/>
      <c r="D825" s="157"/>
      <c r="E825" s="90"/>
      <c r="F825" s="90"/>
      <c r="G825" s="90"/>
      <c r="H825" s="114"/>
    </row>
    <row r="826" spans="1:8" ht="15" hidden="1" customHeight="1" x14ac:dyDescent="0.2">
      <c r="A826" s="152"/>
      <c r="B826" s="90"/>
      <c r="C826" s="90"/>
      <c r="D826" s="157"/>
      <c r="E826" s="90"/>
      <c r="F826" s="90"/>
      <c r="G826" s="90"/>
      <c r="H826" s="114"/>
    </row>
    <row r="827" spans="1:8" ht="15" hidden="1" customHeight="1" x14ac:dyDescent="0.2">
      <c r="A827" s="152"/>
      <c r="B827" s="90"/>
      <c r="C827" s="90"/>
      <c r="D827" s="157"/>
      <c r="E827" s="90"/>
      <c r="F827" s="90"/>
      <c r="G827" s="90"/>
      <c r="H827" s="114"/>
    </row>
    <row r="828" spans="1:8" ht="15" hidden="1" customHeight="1" x14ac:dyDescent="0.2">
      <c r="A828" s="152"/>
      <c r="B828" s="90"/>
      <c r="C828" s="90"/>
      <c r="D828" s="157"/>
      <c r="E828" s="90"/>
      <c r="F828" s="90"/>
      <c r="G828" s="90"/>
      <c r="H828" s="114"/>
    </row>
    <row r="829" spans="1:8" ht="15" hidden="1" customHeight="1" x14ac:dyDescent="0.2">
      <c r="A829" s="152"/>
      <c r="B829" s="90"/>
      <c r="C829" s="90"/>
      <c r="D829" s="157"/>
      <c r="E829" s="90"/>
      <c r="F829" s="90"/>
      <c r="G829" s="90"/>
      <c r="H829" s="114"/>
    </row>
    <row r="830" spans="1:8" ht="15" hidden="1" customHeight="1" x14ac:dyDescent="0.2">
      <c r="A830" s="152"/>
      <c r="B830" s="90"/>
      <c r="C830" s="90"/>
      <c r="D830" s="157"/>
      <c r="E830" s="90"/>
      <c r="F830" s="90"/>
      <c r="G830" s="90"/>
      <c r="H830" s="114"/>
    </row>
    <row r="831" spans="1:8" ht="15" hidden="1" customHeight="1" x14ac:dyDescent="0.2">
      <c r="A831" s="152"/>
      <c r="B831" s="90"/>
      <c r="C831" s="90"/>
      <c r="D831" s="157"/>
      <c r="E831" s="90"/>
      <c r="F831" s="90"/>
      <c r="G831" s="90"/>
      <c r="H831" s="114"/>
    </row>
    <row r="832" spans="1:8" ht="15" hidden="1" customHeight="1" x14ac:dyDescent="0.2">
      <c r="A832" s="152"/>
      <c r="B832" s="90"/>
      <c r="C832" s="90"/>
      <c r="D832" s="157"/>
      <c r="E832" s="90"/>
      <c r="F832" s="90"/>
      <c r="G832" s="90"/>
      <c r="H832" s="114"/>
    </row>
    <row r="833" spans="1:8" ht="15" hidden="1" customHeight="1" x14ac:dyDescent="0.2">
      <c r="A833" s="152"/>
      <c r="B833" s="90"/>
      <c r="C833" s="90"/>
      <c r="D833" s="157"/>
      <c r="E833" s="90"/>
      <c r="F833" s="90"/>
      <c r="G833" s="90"/>
      <c r="H833" s="114"/>
    </row>
    <row r="834" spans="1:8" ht="15" hidden="1" customHeight="1" x14ac:dyDescent="0.2">
      <c r="A834" s="152"/>
      <c r="B834" s="90"/>
      <c r="C834" s="90"/>
      <c r="D834" s="157"/>
      <c r="E834" s="90"/>
      <c r="F834" s="90"/>
      <c r="G834" s="90"/>
      <c r="H834" s="114"/>
    </row>
    <row r="835" spans="1:8" ht="15" hidden="1" customHeight="1" x14ac:dyDescent="0.2">
      <c r="A835" s="152"/>
      <c r="B835" s="90"/>
      <c r="C835" s="90"/>
      <c r="D835" s="157"/>
      <c r="E835" s="90"/>
      <c r="F835" s="90"/>
      <c r="G835" s="90"/>
      <c r="H835" s="114"/>
    </row>
    <row r="836" spans="1:8" ht="15" hidden="1" customHeight="1" x14ac:dyDescent="0.2">
      <c r="A836" s="152"/>
      <c r="B836" s="90"/>
      <c r="C836" s="90"/>
      <c r="D836" s="157"/>
      <c r="E836" s="90"/>
      <c r="F836" s="90"/>
      <c r="G836" s="90"/>
      <c r="H836" s="114"/>
    </row>
    <row r="837" spans="1:8" ht="15" hidden="1" customHeight="1" x14ac:dyDescent="0.2">
      <c r="A837" s="152"/>
      <c r="B837" s="90"/>
      <c r="C837" s="90"/>
      <c r="D837" s="157"/>
      <c r="E837" s="90"/>
      <c r="F837" s="90"/>
      <c r="G837" s="90"/>
      <c r="H837" s="114"/>
    </row>
    <row r="838" spans="1:8" ht="15" hidden="1" customHeight="1" x14ac:dyDescent="0.2">
      <c r="A838" s="152"/>
      <c r="B838" s="90"/>
      <c r="C838" s="90"/>
      <c r="D838" s="157"/>
      <c r="E838" s="90"/>
      <c r="F838" s="90"/>
      <c r="G838" s="90"/>
      <c r="H838" s="114"/>
    </row>
    <row r="839" spans="1:8" ht="15" hidden="1" customHeight="1" x14ac:dyDescent="0.2">
      <c r="A839" s="152"/>
      <c r="B839" s="90"/>
      <c r="C839" s="90"/>
      <c r="D839" s="157"/>
      <c r="E839" s="90"/>
      <c r="F839" s="90"/>
      <c r="G839" s="90"/>
      <c r="H839" s="114"/>
    </row>
    <row r="840" spans="1:8" ht="15" hidden="1" customHeight="1" x14ac:dyDescent="0.2">
      <c r="A840" s="152"/>
      <c r="B840" s="90"/>
      <c r="C840" s="90"/>
      <c r="D840" s="157"/>
      <c r="E840" s="90"/>
      <c r="F840" s="90"/>
      <c r="G840" s="90"/>
      <c r="H840" s="114"/>
    </row>
    <row r="841" spans="1:8" ht="15" hidden="1" customHeight="1" x14ac:dyDescent="0.2">
      <c r="A841" s="152"/>
      <c r="B841" s="90"/>
      <c r="C841" s="90"/>
      <c r="D841" s="157"/>
      <c r="E841" s="90"/>
      <c r="F841" s="90"/>
      <c r="G841" s="90"/>
      <c r="H841" s="114"/>
    </row>
    <row r="842" spans="1:8" ht="15" hidden="1" customHeight="1" x14ac:dyDescent="0.2">
      <c r="A842" s="152"/>
      <c r="B842" s="90"/>
      <c r="C842" s="90"/>
      <c r="D842" s="157"/>
      <c r="E842" s="90"/>
      <c r="F842" s="90"/>
      <c r="G842" s="90"/>
      <c r="H842" s="114"/>
    </row>
    <row r="843" spans="1:8" ht="15" hidden="1" customHeight="1" x14ac:dyDescent="0.2">
      <c r="A843" s="152"/>
      <c r="B843" s="90"/>
      <c r="C843" s="90"/>
      <c r="D843" s="157"/>
      <c r="E843" s="90"/>
      <c r="F843" s="90"/>
      <c r="G843" s="90"/>
      <c r="H843" s="114"/>
    </row>
    <row r="844" spans="1:8" ht="15" hidden="1" customHeight="1" x14ac:dyDescent="0.2">
      <c r="A844" s="152"/>
      <c r="B844" s="90"/>
      <c r="C844" s="90"/>
      <c r="D844" s="157"/>
      <c r="E844" s="90"/>
      <c r="F844" s="90"/>
      <c r="G844" s="90"/>
      <c r="H844" s="114"/>
    </row>
    <row r="845" spans="1:8" ht="15" hidden="1" customHeight="1" x14ac:dyDescent="0.2">
      <c r="A845" s="152"/>
      <c r="B845" s="90"/>
      <c r="C845" s="90"/>
      <c r="D845" s="157"/>
      <c r="E845" s="90"/>
      <c r="F845" s="90"/>
      <c r="G845" s="90"/>
      <c r="H845" s="114"/>
    </row>
    <row r="846" spans="1:8" ht="15" hidden="1" customHeight="1" x14ac:dyDescent="0.2">
      <c r="A846" s="152"/>
      <c r="B846" s="90"/>
      <c r="C846" s="90"/>
      <c r="D846" s="157"/>
      <c r="E846" s="90"/>
      <c r="F846" s="90"/>
      <c r="G846" s="90"/>
      <c r="H846" s="114"/>
    </row>
    <row r="847" spans="1:8" ht="15" hidden="1" customHeight="1" x14ac:dyDescent="0.2">
      <c r="A847" s="152"/>
      <c r="B847" s="90"/>
      <c r="C847" s="90"/>
      <c r="D847" s="157"/>
      <c r="E847" s="90"/>
      <c r="F847" s="90"/>
      <c r="G847" s="90"/>
      <c r="H847" s="114"/>
    </row>
    <row r="848" spans="1:8" ht="15" hidden="1" customHeight="1" x14ac:dyDescent="0.2">
      <c r="A848" s="152"/>
      <c r="B848" s="90"/>
      <c r="C848" s="90"/>
      <c r="D848" s="157"/>
      <c r="E848" s="90"/>
      <c r="F848" s="90"/>
      <c r="G848" s="90"/>
      <c r="H848" s="114"/>
    </row>
    <row r="849" spans="1:8" ht="15" hidden="1" customHeight="1" x14ac:dyDescent="0.2">
      <c r="A849" s="152"/>
      <c r="B849" s="90"/>
      <c r="C849" s="90"/>
      <c r="D849" s="157"/>
      <c r="E849" s="90"/>
      <c r="F849" s="90"/>
      <c r="G849" s="90"/>
      <c r="H849" s="114"/>
    </row>
    <row r="850" spans="1:8" ht="15" hidden="1" customHeight="1" x14ac:dyDescent="0.2">
      <c r="A850" s="152"/>
      <c r="B850" s="90"/>
      <c r="C850" s="90"/>
      <c r="D850" s="157"/>
      <c r="E850" s="90"/>
      <c r="F850" s="90"/>
      <c r="G850" s="90"/>
      <c r="H850" s="114"/>
    </row>
    <row r="851" spans="1:8" ht="15" hidden="1" customHeight="1" x14ac:dyDescent="0.2">
      <c r="A851" s="152"/>
      <c r="B851" s="90"/>
      <c r="C851" s="90"/>
      <c r="D851" s="157"/>
      <c r="E851" s="90"/>
      <c r="F851" s="90"/>
      <c r="G851" s="90"/>
      <c r="H851" s="114"/>
    </row>
    <row r="852" spans="1:8" ht="15" hidden="1" customHeight="1" x14ac:dyDescent="0.2">
      <c r="A852" s="152"/>
      <c r="B852" s="90"/>
      <c r="C852" s="90"/>
      <c r="D852" s="157"/>
      <c r="E852" s="90"/>
      <c r="F852" s="90"/>
      <c r="G852" s="90"/>
      <c r="H852" s="114"/>
    </row>
    <row r="853" spans="1:8" ht="15" hidden="1" customHeight="1" x14ac:dyDescent="0.2">
      <c r="A853" s="152"/>
      <c r="B853" s="90"/>
      <c r="C853" s="90"/>
      <c r="D853" s="157"/>
      <c r="E853" s="90"/>
      <c r="F853" s="90"/>
      <c r="G853" s="90"/>
      <c r="H853" s="114"/>
    </row>
    <row r="854" spans="1:8" ht="15" hidden="1" customHeight="1" x14ac:dyDescent="0.2">
      <c r="A854" s="152"/>
      <c r="B854" s="90"/>
      <c r="C854" s="90"/>
      <c r="D854" s="157"/>
      <c r="E854" s="90"/>
      <c r="F854" s="90"/>
      <c r="G854" s="90"/>
      <c r="H854" s="114"/>
    </row>
    <row r="855" spans="1:8" ht="15" hidden="1" customHeight="1" x14ac:dyDescent="0.2">
      <c r="A855" s="152"/>
      <c r="B855" s="90"/>
      <c r="C855" s="90"/>
      <c r="D855" s="157"/>
      <c r="E855" s="90"/>
      <c r="F855" s="90"/>
      <c r="G855" s="90"/>
      <c r="H855" s="114"/>
    </row>
    <row r="856" spans="1:8" ht="15" hidden="1" customHeight="1" x14ac:dyDescent="0.2">
      <c r="A856" s="152"/>
      <c r="B856" s="90"/>
      <c r="C856" s="90"/>
      <c r="D856" s="157"/>
      <c r="E856" s="90"/>
      <c r="F856" s="90"/>
      <c r="G856" s="90"/>
      <c r="H856" s="114"/>
    </row>
    <row r="857" spans="1:8" ht="15" hidden="1" customHeight="1" x14ac:dyDescent="0.2">
      <c r="A857" s="152"/>
      <c r="B857" s="90"/>
      <c r="C857" s="90"/>
      <c r="D857" s="157"/>
      <c r="E857" s="90"/>
      <c r="F857" s="90"/>
      <c r="G857" s="90"/>
      <c r="H857" s="114"/>
    </row>
    <row r="858" spans="1:8" ht="15" hidden="1" customHeight="1" x14ac:dyDescent="0.2">
      <c r="A858" s="152"/>
      <c r="B858" s="90"/>
      <c r="C858" s="90"/>
      <c r="D858" s="157"/>
      <c r="E858" s="90"/>
      <c r="F858" s="90"/>
      <c r="G858" s="90"/>
      <c r="H858" s="114"/>
    </row>
    <row r="859" spans="1:8" ht="15" hidden="1" customHeight="1" x14ac:dyDescent="0.2">
      <c r="A859" s="152"/>
      <c r="B859" s="90"/>
      <c r="C859" s="90"/>
      <c r="D859" s="157"/>
      <c r="E859" s="90"/>
      <c r="F859" s="90"/>
      <c r="G859" s="90"/>
      <c r="H859" s="114"/>
    </row>
    <row r="860" spans="1:8" ht="15" hidden="1" customHeight="1" x14ac:dyDescent="0.2">
      <c r="A860" s="152"/>
      <c r="B860" s="90"/>
      <c r="C860" s="90"/>
      <c r="D860" s="157"/>
      <c r="E860" s="90"/>
      <c r="F860" s="90"/>
      <c r="G860" s="90"/>
      <c r="H860" s="114"/>
    </row>
    <row r="861" spans="1:8" ht="15" hidden="1" customHeight="1" x14ac:dyDescent="0.2">
      <c r="A861" s="152"/>
      <c r="B861" s="90"/>
      <c r="C861" s="90"/>
      <c r="D861" s="157"/>
      <c r="E861" s="90"/>
      <c r="F861" s="90"/>
      <c r="G861" s="90"/>
      <c r="H861" s="114"/>
    </row>
    <row r="862" spans="1:8" ht="15" hidden="1" customHeight="1" x14ac:dyDescent="0.2">
      <c r="A862" s="152"/>
      <c r="B862" s="90"/>
      <c r="C862" s="90"/>
      <c r="D862" s="157"/>
      <c r="E862" s="90"/>
      <c r="F862" s="90"/>
      <c r="G862" s="90"/>
      <c r="H862" s="114"/>
    </row>
    <row r="863" spans="1:8" ht="15" hidden="1" customHeight="1" x14ac:dyDescent="0.2">
      <c r="A863" s="152"/>
      <c r="B863" s="90"/>
      <c r="C863" s="90"/>
      <c r="D863" s="157"/>
      <c r="E863" s="90"/>
      <c r="F863" s="90"/>
      <c r="G863" s="90"/>
      <c r="H863" s="114"/>
    </row>
    <row r="864" spans="1:8" ht="15" hidden="1" customHeight="1" x14ac:dyDescent="0.2">
      <c r="A864" s="152"/>
      <c r="B864" s="90"/>
      <c r="C864" s="90"/>
      <c r="D864" s="157"/>
      <c r="E864" s="90"/>
      <c r="F864" s="90"/>
      <c r="G864" s="90"/>
      <c r="H864" s="114"/>
    </row>
    <row r="865" spans="1:8" ht="15" hidden="1" customHeight="1" x14ac:dyDescent="0.2">
      <c r="A865" s="152"/>
      <c r="B865" s="90"/>
      <c r="C865" s="90"/>
      <c r="D865" s="157"/>
      <c r="E865" s="90"/>
      <c r="F865" s="90"/>
      <c r="G865" s="90"/>
      <c r="H865" s="114"/>
    </row>
    <row r="866" spans="1:8" ht="15" hidden="1" customHeight="1" x14ac:dyDescent="0.2">
      <c r="A866" s="152"/>
      <c r="B866" s="90"/>
      <c r="C866" s="90"/>
      <c r="D866" s="157"/>
      <c r="E866" s="90"/>
      <c r="F866" s="90"/>
      <c r="G866" s="90"/>
      <c r="H866" s="114"/>
    </row>
    <row r="867" spans="1:8" ht="15" hidden="1" customHeight="1" x14ac:dyDescent="0.2">
      <c r="A867" s="152"/>
      <c r="B867" s="90"/>
      <c r="C867" s="90"/>
      <c r="D867" s="157"/>
      <c r="E867" s="90"/>
      <c r="F867" s="90"/>
      <c r="G867" s="90"/>
      <c r="H867" s="114"/>
    </row>
    <row r="868" spans="1:8" ht="15" hidden="1" customHeight="1" x14ac:dyDescent="0.2">
      <c r="A868" s="152"/>
      <c r="B868" s="90"/>
      <c r="C868" s="90"/>
      <c r="D868" s="157"/>
      <c r="E868" s="90"/>
      <c r="F868" s="90"/>
      <c r="G868" s="90"/>
      <c r="H868" s="114"/>
    </row>
    <row r="869" spans="1:8" ht="15" hidden="1" customHeight="1" x14ac:dyDescent="0.2">
      <c r="A869" s="152"/>
      <c r="B869" s="90"/>
      <c r="C869" s="90"/>
      <c r="D869" s="157"/>
      <c r="E869" s="90"/>
      <c r="F869" s="90"/>
      <c r="G869" s="90"/>
      <c r="H869" s="114"/>
    </row>
    <row r="870" spans="1:8" ht="15" hidden="1" customHeight="1" x14ac:dyDescent="0.2">
      <c r="A870" s="152"/>
      <c r="B870" s="90"/>
      <c r="C870" s="90"/>
      <c r="D870" s="157"/>
      <c r="E870" s="90"/>
      <c r="F870" s="90"/>
      <c r="G870" s="90"/>
      <c r="H870" s="114"/>
    </row>
    <row r="871" spans="1:8" ht="15" hidden="1" customHeight="1" x14ac:dyDescent="0.2">
      <c r="A871" s="152"/>
      <c r="B871" s="90"/>
      <c r="C871" s="90"/>
      <c r="D871" s="157"/>
      <c r="E871" s="90"/>
      <c r="F871" s="90"/>
      <c r="G871" s="90"/>
      <c r="H871" s="114"/>
    </row>
    <row r="872" spans="1:8" ht="15" hidden="1" customHeight="1" x14ac:dyDescent="0.2">
      <c r="A872" s="152"/>
      <c r="B872" s="90"/>
      <c r="C872" s="90"/>
      <c r="D872" s="157"/>
      <c r="E872" s="90"/>
      <c r="F872" s="90"/>
      <c r="G872" s="90"/>
      <c r="H872" s="114"/>
    </row>
    <row r="873" spans="1:8" ht="15" hidden="1" customHeight="1" x14ac:dyDescent="0.2">
      <c r="A873" s="152"/>
      <c r="B873" s="90"/>
      <c r="C873" s="90"/>
      <c r="D873" s="157"/>
      <c r="E873" s="90"/>
      <c r="F873" s="90"/>
      <c r="G873" s="90"/>
      <c r="H873" s="114"/>
    </row>
    <row r="874" spans="1:8" ht="15" hidden="1" customHeight="1" x14ac:dyDescent="0.2">
      <c r="A874" s="152"/>
      <c r="B874" s="90"/>
      <c r="C874" s="90"/>
      <c r="D874" s="157"/>
      <c r="E874" s="90"/>
      <c r="F874" s="90"/>
      <c r="G874" s="90"/>
      <c r="H874" s="114"/>
    </row>
    <row r="875" spans="1:8" ht="15" hidden="1" customHeight="1" x14ac:dyDescent="0.2">
      <c r="A875" s="152"/>
      <c r="B875" s="90"/>
      <c r="C875" s="90"/>
      <c r="D875" s="157"/>
      <c r="E875" s="90"/>
      <c r="F875" s="90"/>
      <c r="G875" s="90"/>
      <c r="H875" s="114"/>
    </row>
    <row r="876" spans="1:8" ht="15" hidden="1" customHeight="1" x14ac:dyDescent="0.2">
      <c r="A876" s="152"/>
      <c r="B876" s="90"/>
      <c r="C876" s="90"/>
      <c r="D876" s="157"/>
      <c r="E876" s="90"/>
      <c r="F876" s="90"/>
      <c r="G876" s="90"/>
      <c r="H876" s="114"/>
    </row>
    <row r="877" spans="1:8" ht="15" hidden="1" customHeight="1" x14ac:dyDescent="0.2">
      <c r="A877" s="152"/>
      <c r="B877" s="90"/>
      <c r="C877" s="90"/>
      <c r="D877" s="157"/>
      <c r="E877" s="90"/>
      <c r="F877" s="90"/>
      <c r="G877" s="90"/>
      <c r="H877" s="114"/>
    </row>
    <row r="878" spans="1:8" ht="15" hidden="1" customHeight="1" x14ac:dyDescent="0.2">
      <c r="A878" s="152"/>
      <c r="B878" s="90"/>
      <c r="C878" s="90"/>
      <c r="D878" s="157"/>
      <c r="E878" s="90"/>
      <c r="F878" s="90"/>
      <c r="G878" s="90"/>
      <c r="H878" s="114"/>
    </row>
    <row r="879" spans="1:8" ht="15" hidden="1" customHeight="1" x14ac:dyDescent="0.2">
      <c r="A879" s="152"/>
      <c r="B879" s="90"/>
      <c r="C879" s="90"/>
      <c r="D879" s="157"/>
      <c r="E879" s="90"/>
      <c r="F879" s="90"/>
      <c r="G879" s="90"/>
      <c r="H879" s="114"/>
    </row>
    <row r="880" spans="1:8" ht="15" hidden="1" customHeight="1" x14ac:dyDescent="0.2">
      <c r="A880" s="152"/>
      <c r="B880" s="90"/>
      <c r="C880" s="90"/>
      <c r="D880" s="157"/>
      <c r="E880" s="90"/>
      <c r="F880" s="90"/>
      <c r="G880" s="90"/>
      <c r="H880" s="114"/>
    </row>
    <row r="881" spans="1:8" ht="15" hidden="1" customHeight="1" x14ac:dyDescent="0.2">
      <c r="A881" s="152"/>
      <c r="B881" s="90"/>
      <c r="C881" s="90"/>
      <c r="D881" s="157"/>
      <c r="E881" s="90"/>
      <c r="F881" s="90"/>
      <c r="G881" s="90"/>
      <c r="H881" s="114"/>
    </row>
    <row r="882" spans="1:8" ht="15" hidden="1" customHeight="1" x14ac:dyDescent="0.2">
      <c r="A882" s="152"/>
      <c r="B882" s="90"/>
      <c r="C882" s="90"/>
      <c r="D882" s="157"/>
      <c r="E882" s="90"/>
      <c r="F882" s="90"/>
      <c r="G882" s="90"/>
      <c r="H882" s="114"/>
    </row>
    <row r="883" spans="1:8" ht="15" hidden="1" customHeight="1" x14ac:dyDescent="0.2">
      <c r="A883" s="152"/>
      <c r="B883" s="90"/>
      <c r="C883" s="90"/>
      <c r="D883" s="157"/>
      <c r="E883" s="90"/>
      <c r="F883" s="90"/>
      <c r="G883" s="90"/>
      <c r="H883" s="114"/>
    </row>
    <row r="884" spans="1:8" ht="15" hidden="1" customHeight="1" x14ac:dyDescent="0.2">
      <c r="A884" s="152"/>
      <c r="B884" s="90"/>
      <c r="C884" s="90"/>
      <c r="D884" s="157"/>
      <c r="E884" s="90"/>
      <c r="F884" s="90"/>
      <c r="G884" s="90"/>
      <c r="H884" s="114"/>
    </row>
    <row r="885" spans="1:8" ht="15" hidden="1" customHeight="1" x14ac:dyDescent="0.2">
      <c r="A885" s="152"/>
      <c r="B885" s="90"/>
      <c r="C885" s="90"/>
      <c r="D885" s="157"/>
      <c r="E885" s="90"/>
      <c r="F885" s="90"/>
      <c r="G885" s="90"/>
      <c r="H885" s="114"/>
    </row>
    <row r="886" spans="1:8" ht="15" hidden="1" customHeight="1" x14ac:dyDescent="0.2">
      <c r="A886" s="152"/>
      <c r="B886" s="90"/>
      <c r="C886" s="90"/>
      <c r="D886" s="157"/>
      <c r="E886" s="90"/>
      <c r="F886" s="90"/>
      <c r="G886" s="90"/>
      <c r="H886" s="114"/>
    </row>
    <row r="887" spans="1:8" ht="15" hidden="1" customHeight="1" x14ac:dyDescent="0.2">
      <c r="A887" s="152"/>
      <c r="B887" s="90"/>
      <c r="C887" s="90"/>
      <c r="D887" s="157"/>
      <c r="E887" s="90"/>
      <c r="F887" s="90"/>
      <c r="G887" s="90"/>
      <c r="H887" s="114"/>
    </row>
    <row r="888" spans="1:8" ht="15" hidden="1" customHeight="1" x14ac:dyDescent="0.2">
      <c r="A888" s="152"/>
      <c r="B888" s="90"/>
      <c r="C888" s="90"/>
      <c r="D888" s="157"/>
      <c r="E888" s="90"/>
      <c r="F888" s="90"/>
      <c r="G888" s="90"/>
      <c r="H888" s="114"/>
    </row>
    <row r="889" spans="1:8" ht="15" hidden="1" customHeight="1" x14ac:dyDescent="0.2">
      <c r="A889" s="152"/>
      <c r="B889" s="90"/>
      <c r="C889" s="90"/>
      <c r="D889" s="157"/>
      <c r="E889" s="90"/>
      <c r="F889" s="90"/>
      <c r="G889" s="90"/>
      <c r="H889" s="114"/>
    </row>
    <row r="890" spans="1:8" ht="15" hidden="1" customHeight="1" x14ac:dyDescent="0.2">
      <c r="A890" s="152"/>
      <c r="B890" s="90"/>
      <c r="C890" s="90"/>
      <c r="D890" s="157"/>
      <c r="E890" s="90"/>
      <c r="F890" s="90"/>
      <c r="G890" s="90"/>
      <c r="H890" s="114"/>
    </row>
    <row r="891" spans="1:8" ht="15" hidden="1" customHeight="1" x14ac:dyDescent="0.2">
      <c r="A891" s="152"/>
      <c r="B891" s="90"/>
      <c r="C891" s="90"/>
      <c r="D891" s="157"/>
      <c r="E891" s="90"/>
      <c r="F891" s="90"/>
      <c r="G891" s="90"/>
      <c r="H891" s="114"/>
    </row>
    <row r="892" spans="1:8" ht="15" hidden="1" customHeight="1" x14ac:dyDescent="0.2">
      <c r="A892" s="152"/>
      <c r="B892" s="90"/>
      <c r="C892" s="90"/>
      <c r="D892" s="157"/>
      <c r="E892" s="90"/>
      <c r="F892" s="90"/>
      <c r="G892" s="90"/>
      <c r="H892" s="114"/>
    </row>
    <row r="893" spans="1:8" ht="15" hidden="1" customHeight="1" x14ac:dyDescent="0.2">
      <c r="A893" s="152"/>
      <c r="B893" s="90"/>
      <c r="C893" s="90"/>
      <c r="D893" s="157"/>
      <c r="E893" s="90"/>
      <c r="F893" s="90"/>
      <c r="G893" s="90"/>
      <c r="H893" s="114"/>
    </row>
    <row r="894" spans="1:8" ht="15" hidden="1" customHeight="1" x14ac:dyDescent="0.2">
      <c r="A894" s="152"/>
      <c r="B894" s="90"/>
      <c r="C894" s="90"/>
      <c r="D894" s="157"/>
      <c r="E894" s="90"/>
      <c r="F894" s="90"/>
      <c r="G894" s="90"/>
      <c r="H894" s="114"/>
    </row>
    <row r="895" spans="1:8" ht="15" hidden="1" customHeight="1" x14ac:dyDescent="0.2">
      <c r="A895" s="152"/>
      <c r="B895" s="90"/>
      <c r="C895" s="90"/>
      <c r="D895" s="157"/>
      <c r="E895" s="90"/>
      <c r="F895" s="90"/>
      <c r="G895" s="90"/>
      <c r="H895" s="114"/>
    </row>
    <row r="896" spans="1:8" ht="15" hidden="1" customHeight="1" x14ac:dyDescent="0.2">
      <c r="A896" s="152"/>
      <c r="B896" s="90"/>
      <c r="C896" s="90"/>
      <c r="D896" s="157"/>
      <c r="E896" s="90"/>
      <c r="F896" s="90"/>
      <c r="G896" s="90"/>
      <c r="H896" s="114"/>
    </row>
    <row r="897" spans="1:8" ht="15" hidden="1" customHeight="1" x14ac:dyDescent="0.2">
      <c r="A897" s="152"/>
      <c r="B897" s="90"/>
      <c r="C897" s="90"/>
      <c r="D897" s="157"/>
      <c r="E897" s="90"/>
      <c r="F897" s="90"/>
      <c r="G897" s="90"/>
      <c r="H897" s="114"/>
    </row>
    <row r="898" spans="1:8" ht="15" hidden="1" customHeight="1" x14ac:dyDescent="0.2">
      <c r="A898" s="152"/>
      <c r="B898" s="90"/>
      <c r="C898" s="90"/>
      <c r="D898" s="157"/>
      <c r="E898" s="90"/>
      <c r="F898" s="90"/>
      <c r="G898" s="90"/>
      <c r="H898" s="114"/>
    </row>
    <row r="899" spans="1:8" ht="15" hidden="1" customHeight="1" x14ac:dyDescent="0.2">
      <c r="A899" s="152"/>
      <c r="B899" s="90"/>
      <c r="C899" s="90"/>
      <c r="D899" s="157"/>
      <c r="E899" s="90"/>
      <c r="F899" s="90"/>
      <c r="G899" s="90"/>
      <c r="H899" s="114"/>
    </row>
    <row r="900" spans="1:8" ht="15" hidden="1" customHeight="1" x14ac:dyDescent="0.2">
      <c r="A900" s="152"/>
      <c r="B900" s="90"/>
      <c r="C900" s="90"/>
      <c r="D900" s="157"/>
      <c r="E900" s="90"/>
      <c r="F900" s="90"/>
      <c r="G900" s="90"/>
      <c r="H900" s="114"/>
    </row>
    <row r="901" spans="1:8" ht="15" hidden="1" customHeight="1" x14ac:dyDescent="0.2">
      <c r="A901" s="152"/>
      <c r="B901" s="90"/>
      <c r="C901" s="90"/>
      <c r="D901" s="157"/>
      <c r="E901" s="90"/>
      <c r="F901" s="90"/>
      <c r="G901" s="90"/>
      <c r="H901" s="114"/>
    </row>
    <row r="902" spans="1:8" ht="15" hidden="1" customHeight="1" x14ac:dyDescent="0.2">
      <c r="A902" s="152"/>
      <c r="B902" s="90"/>
      <c r="C902" s="90"/>
      <c r="D902" s="157"/>
      <c r="E902" s="90"/>
      <c r="F902" s="90"/>
      <c r="G902" s="90"/>
      <c r="H902" s="114"/>
    </row>
    <row r="903" spans="1:8" ht="15" hidden="1" customHeight="1" x14ac:dyDescent="0.2">
      <c r="A903" s="152"/>
      <c r="B903" s="90"/>
      <c r="C903" s="90"/>
      <c r="D903" s="157"/>
      <c r="E903" s="90"/>
      <c r="F903" s="90"/>
      <c r="G903" s="90"/>
      <c r="H903" s="114"/>
    </row>
    <row r="904" spans="1:8" ht="15" hidden="1" customHeight="1" x14ac:dyDescent="0.2">
      <c r="A904" s="152"/>
      <c r="B904" s="90"/>
      <c r="C904" s="90"/>
      <c r="D904" s="157"/>
      <c r="E904" s="90"/>
      <c r="F904" s="90"/>
      <c r="G904" s="90"/>
      <c r="H904" s="114"/>
    </row>
    <row r="905" spans="1:8" ht="15" hidden="1" customHeight="1" x14ac:dyDescent="0.2">
      <c r="A905" s="152"/>
      <c r="B905" s="90"/>
      <c r="C905" s="90"/>
      <c r="D905" s="157"/>
      <c r="E905" s="90"/>
      <c r="F905" s="90"/>
      <c r="G905" s="90"/>
      <c r="H905" s="114"/>
    </row>
    <row r="906" spans="1:8" ht="15" hidden="1" customHeight="1" x14ac:dyDescent="0.2">
      <c r="A906" s="152"/>
      <c r="B906" s="90"/>
      <c r="C906" s="90"/>
      <c r="D906" s="157"/>
      <c r="E906" s="90"/>
      <c r="F906" s="90"/>
      <c r="G906" s="90"/>
      <c r="H906" s="114"/>
    </row>
    <row r="907" spans="1:8" ht="15" hidden="1" customHeight="1" x14ac:dyDescent="0.2">
      <c r="A907" s="152"/>
      <c r="B907" s="90"/>
      <c r="C907" s="90"/>
      <c r="D907" s="157"/>
      <c r="E907" s="90"/>
      <c r="F907" s="90"/>
      <c r="G907" s="90"/>
      <c r="H907" s="114"/>
    </row>
    <row r="908" spans="1:8" ht="15" hidden="1" customHeight="1" x14ac:dyDescent="0.2">
      <c r="A908" s="152"/>
      <c r="B908" s="90"/>
      <c r="C908" s="90"/>
      <c r="D908" s="157"/>
      <c r="E908" s="90"/>
      <c r="F908" s="90"/>
      <c r="G908" s="90"/>
      <c r="H908" s="114"/>
    </row>
    <row r="909" spans="1:8" ht="15" hidden="1" customHeight="1" x14ac:dyDescent="0.2">
      <c r="A909" s="152"/>
      <c r="B909" s="90"/>
      <c r="C909" s="90"/>
      <c r="D909" s="157"/>
      <c r="E909" s="90"/>
      <c r="F909" s="90"/>
      <c r="G909" s="90"/>
      <c r="H909" s="114"/>
    </row>
    <row r="910" spans="1:8" ht="15" hidden="1" customHeight="1" x14ac:dyDescent="0.2">
      <c r="A910" s="152"/>
      <c r="B910" s="90"/>
      <c r="C910" s="90"/>
      <c r="D910" s="157"/>
      <c r="E910" s="90"/>
      <c r="F910" s="90"/>
      <c r="G910" s="90"/>
      <c r="H910" s="114"/>
    </row>
    <row r="911" spans="1:8" ht="15" hidden="1" customHeight="1" x14ac:dyDescent="0.2">
      <c r="A911" s="152"/>
      <c r="B911" s="90"/>
      <c r="C911" s="90"/>
      <c r="D911" s="157"/>
      <c r="E911" s="90"/>
      <c r="F911" s="90"/>
      <c r="G911" s="90"/>
      <c r="H911" s="114"/>
    </row>
    <row r="912" spans="1:8" ht="15" hidden="1" customHeight="1" x14ac:dyDescent="0.2">
      <c r="A912" s="152"/>
      <c r="B912" s="90"/>
      <c r="C912" s="90"/>
      <c r="D912" s="157"/>
      <c r="E912" s="90"/>
      <c r="F912" s="90"/>
      <c r="G912" s="90"/>
      <c r="H912" s="114"/>
    </row>
    <row r="913" spans="1:8" ht="15" hidden="1" customHeight="1" x14ac:dyDescent="0.2">
      <c r="A913" s="152"/>
      <c r="B913" s="90"/>
      <c r="C913" s="90"/>
      <c r="D913" s="157"/>
      <c r="E913" s="90"/>
      <c r="F913" s="90"/>
      <c r="G913" s="90"/>
      <c r="H913" s="114"/>
    </row>
    <row r="914" spans="1:8" ht="15" hidden="1" customHeight="1" x14ac:dyDescent="0.2">
      <c r="A914" s="152"/>
      <c r="B914" s="90"/>
      <c r="C914" s="90"/>
      <c r="D914" s="157"/>
      <c r="E914" s="90"/>
      <c r="F914" s="90"/>
      <c r="G914" s="90"/>
      <c r="H914" s="114"/>
    </row>
    <row r="915" spans="1:8" ht="15" hidden="1" customHeight="1" x14ac:dyDescent="0.2">
      <c r="A915" s="152"/>
      <c r="B915" s="90"/>
      <c r="C915" s="90"/>
      <c r="D915" s="157"/>
      <c r="E915" s="90"/>
      <c r="F915" s="90"/>
      <c r="G915" s="90"/>
      <c r="H915" s="114"/>
    </row>
    <row r="916" spans="1:8" ht="15" hidden="1" customHeight="1" x14ac:dyDescent="0.2">
      <c r="A916" s="152"/>
      <c r="B916" s="90"/>
      <c r="C916" s="90"/>
      <c r="D916" s="157"/>
      <c r="E916" s="90"/>
      <c r="F916" s="90"/>
      <c r="G916" s="90"/>
      <c r="H916" s="114"/>
    </row>
    <row r="917" spans="1:8" ht="15" hidden="1" customHeight="1" x14ac:dyDescent="0.2">
      <c r="A917" s="152"/>
      <c r="B917" s="90"/>
      <c r="C917" s="90"/>
      <c r="D917" s="157"/>
      <c r="E917" s="90"/>
      <c r="F917" s="90"/>
      <c r="G917" s="90"/>
      <c r="H917" s="114"/>
    </row>
    <row r="918" spans="1:8" ht="15" hidden="1" customHeight="1" x14ac:dyDescent="0.2">
      <c r="A918" s="152"/>
      <c r="B918" s="90"/>
      <c r="C918" s="90"/>
      <c r="D918" s="157"/>
      <c r="E918" s="90"/>
      <c r="F918" s="90"/>
      <c r="G918" s="90"/>
      <c r="H918" s="114"/>
    </row>
    <row r="919" spans="1:8" ht="15" hidden="1" customHeight="1" x14ac:dyDescent="0.2">
      <c r="A919" s="152"/>
      <c r="B919" s="90"/>
      <c r="C919" s="90"/>
      <c r="D919" s="157"/>
      <c r="E919" s="90"/>
      <c r="F919" s="90"/>
      <c r="G919" s="90"/>
      <c r="H919" s="114"/>
    </row>
    <row r="920" spans="1:8" ht="15" hidden="1" customHeight="1" x14ac:dyDescent="0.2">
      <c r="A920" s="152"/>
      <c r="B920" s="90"/>
      <c r="C920" s="90"/>
      <c r="D920" s="157"/>
      <c r="E920" s="90"/>
      <c r="F920" s="90"/>
      <c r="G920" s="90"/>
      <c r="H920" s="114"/>
    </row>
    <row r="921" spans="1:8" ht="15" hidden="1" customHeight="1" x14ac:dyDescent="0.2">
      <c r="A921" s="152"/>
      <c r="B921" s="90"/>
      <c r="C921" s="90"/>
      <c r="D921" s="157"/>
      <c r="E921" s="90"/>
      <c r="F921" s="90"/>
      <c r="G921" s="90"/>
      <c r="H921" s="114"/>
    </row>
    <row r="922" spans="1:8" ht="15" hidden="1" customHeight="1" x14ac:dyDescent="0.2">
      <c r="A922" s="152"/>
      <c r="B922" s="90"/>
      <c r="C922" s="90"/>
      <c r="D922" s="157"/>
      <c r="E922" s="90"/>
      <c r="F922" s="90"/>
      <c r="G922" s="90"/>
      <c r="H922" s="114"/>
    </row>
    <row r="923" spans="1:8" ht="15" hidden="1" customHeight="1" x14ac:dyDescent="0.2">
      <c r="A923" s="152"/>
      <c r="B923" s="90"/>
      <c r="C923" s="90"/>
      <c r="D923" s="157"/>
      <c r="E923" s="90"/>
      <c r="F923" s="90"/>
      <c r="G923" s="90"/>
      <c r="H923" s="114"/>
    </row>
    <row r="924" spans="1:8" ht="15" hidden="1" customHeight="1" x14ac:dyDescent="0.2">
      <c r="A924" s="152"/>
      <c r="B924" s="90"/>
      <c r="C924" s="90"/>
      <c r="D924" s="157"/>
      <c r="E924" s="90"/>
      <c r="F924" s="90"/>
      <c r="G924" s="90"/>
      <c r="H924" s="114"/>
    </row>
    <row r="925" spans="1:8" ht="15" hidden="1" customHeight="1" x14ac:dyDescent="0.2">
      <c r="A925" s="152"/>
      <c r="B925" s="90"/>
      <c r="C925" s="90"/>
      <c r="D925" s="157"/>
      <c r="E925" s="90"/>
      <c r="F925" s="90"/>
      <c r="G925" s="90"/>
      <c r="H925" s="114"/>
    </row>
    <row r="926" spans="1:8" ht="15" hidden="1" customHeight="1" x14ac:dyDescent="0.2">
      <c r="A926" s="152"/>
      <c r="B926" s="90"/>
      <c r="C926" s="90"/>
      <c r="D926" s="157"/>
      <c r="E926" s="90"/>
      <c r="F926" s="90"/>
      <c r="G926" s="90"/>
      <c r="H926" s="114"/>
    </row>
    <row r="927" spans="1:8" ht="15" hidden="1" customHeight="1" x14ac:dyDescent="0.2">
      <c r="A927" s="152"/>
      <c r="B927" s="90"/>
      <c r="C927" s="90"/>
      <c r="D927" s="157"/>
      <c r="E927" s="90"/>
      <c r="F927" s="90"/>
      <c r="G927" s="90"/>
      <c r="H927" s="114"/>
    </row>
    <row r="928" spans="1:8" ht="15" hidden="1" customHeight="1" x14ac:dyDescent="0.2">
      <c r="A928" s="152"/>
      <c r="B928" s="90"/>
      <c r="C928" s="90"/>
      <c r="D928" s="157"/>
      <c r="E928" s="90"/>
      <c r="F928" s="90"/>
      <c r="G928" s="90"/>
      <c r="H928" s="114"/>
    </row>
    <row r="929" spans="1:8" ht="15" hidden="1" customHeight="1" x14ac:dyDescent="0.2">
      <c r="A929" s="152"/>
      <c r="B929" s="90"/>
      <c r="C929" s="90"/>
      <c r="D929" s="157"/>
      <c r="E929" s="90"/>
      <c r="F929" s="90"/>
      <c r="G929" s="90"/>
      <c r="H929" s="114"/>
    </row>
    <row r="930" spans="1:8" ht="15" hidden="1" customHeight="1" x14ac:dyDescent="0.2">
      <c r="A930" s="152"/>
      <c r="B930" s="90"/>
      <c r="C930" s="90"/>
      <c r="D930" s="157"/>
      <c r="E930" s="90"/>
      <c r="F930" s="90"/>
      <c r="G930" s="90"/>
      <c r="H930" s="114"/>
    </row>
    <row r="931" spans="1:8" ht="15" hidden="1" customHeight="1" x14ac:dyDescent="0.2">
      <c r="A931" s="152"/>
      <c r="B931" s="90"/>
      <c r="C931" s="90"/>
      <c r="D931" s="157"/>
      <c r="E931" s="90"/>
      <c r="F931" s="90"/>
      <c r="G931" s="90"/>
      <c r="H931" s="114"/>
    </row>
    <row r="932" spans="1:8" ht="15" hidden="1" customHeight="1" x14ac:dyDescent="0.2">
      <c r="A932" s="152"/>
      <c r="B932" s="90"/>
      <c r="C932" s="90"/>
      <c r="D932" s="157"/>
      <c r="E932" s="90"/>
      <c r="F932" s="90"/>
      <c r="G932" s="90"/>
      <c r="H932" s="114"/>
    </row>
    <row r="933" spans="1:8" ht="15" hidden="1" customHeight="1" x14ac:dyDescent="0.2">
      <c r="A933" s="152"/>
      <c r="B933" s="90"/>
      <c r="C933" s="90"/>
      <c r="D933" s="157"/>
      <c r="E933" s="90"/>
      <c r="F933" s="90"/>
      <c r="G933" s="90"/>
      <c r="H933" s="114"/>
    </row>
    <row r="934" spans="1:8" ht="15" hidden="1" customHeight="1" x14ac:dyDescent="0.2">
      <c r="A934" s="152"/>
      <c r="B934" s="90"/>
      <c r="C934" s="90"/>
      <c r="D934" s="157"/>
      <c r="E934" s="90"/>
      <c r="F934" s="90"/>
      <c r="G934" s="90"/>
      <c r="H934" s="114"/>
    </row>
    <row r="935" spans="1:8" ht="15" hidden="1" customHeight="1" x14ac:dyDescent="0.2">
      <c r="A935" s="152"/>
      <c r="B935" s="90"/>
      <c r="C935" s="90"/>
      <c r="D935" s="157"/>
      <c r="E935" s="90"/>
      <c r="F935" s="90"/>
      <c r="G935" s="90"/>
      <c r="H935" s="114"/>
    </row>
    <row r="936" spans="1:8" ht="15" hidden="1" customHeight="1" x14ac:dyDescent="0.2">
      <c r="A936" s="152"/>
      <c r="B936" s="90"/>
      <c r="C936" s="90"/>
      <c r="D936" s="157"/>
      <c r="E936" s="90"/>
      <c r="F936" s="90"/>
      <c r="G936" s="90"/>
      <c r="H936" s="114"/>
    </row>
    <row r="937" spans="1:8" ht="15" hidden="1" customHeight="1" x14ac:dyDescent="0.2">
      <c r="A937" s="152"/>
      <c r="B937" s="90"/>
      <c r="C937" s="90"/>
      <c r="D937" s="157"/>
      <c r="E937" s="90"/>
      <c r="F937" s="90"/>
      <c r="G937" s="90"/>
      <c r="H937" s="114"/>
    </row>
    <row r="938" spans="1:8" ht="15" hidden="1" customHeight="1" x14ac:dyDescent="0.2">
      <c r="A938" s="152"/>
      <c r="B938" s="90"/>
      <c r="C938" s="90"/>
      <c r="D938" s="157"/>
      <c r="E938" s="90"/>
      <c r="F938" s="90"/>
      <c r="G938" s="90"/>
      <c r="H938" s="114"/>
    </row>
    <row r="939" spans="1:8" ht="15" hidden="1" customHeight="1" x14ac:dyDescent="0.2">
      <c r="A939" s="152"/>
      <c r="B939" s="90"/>
      <c r="C939" s="90"/>
      <c r="D939" s="157"/>
      <c r="E939" s="90"/>
      <c r="F939" s="90"/>
      <c r="G939" s="90"/>
      <c r="H939" s="114"/>
    </row>
    <row r="940" spans="1:8" ht="15" hidden="1" customHeight="1" x14ac:dyDescent="0.2">
      <c r="A940" s="152"/>
      <c r="B940" s="90"/>
      <c r="C940" s="90"/>
      <c r="D940" s="157"/>
      <c r="E940" s="90"/>
      <c r="F940" s="90"/>
      <c r="G940" s="90"/>
      <c r="H940" s="114"/>
    </row>
    <row r="941" spans="1:8" ht="15" hidden="1" customHeight="1" x14ac:dyDescent="0.2">
      <c r="A941" s="152"/>
      <c r="B941" s="90"/>
      <c r="C941" s="90"/>
      <c r="D941" s="157"/>
      <c r="E941" s="90"/>
      <c r="F941" s="90"/>
      <c r="G941" s="90"/>
      <c r="H941" s="114"/>
    </row>
    <row r="942" spans="1:8" ht="15" hidden="1" customHeight="1" x14ac:dyDescent="0.2">
      <c r="A942" s="152"/>
      <c r="B942" s="90"/>
      <c r="C942" s="90"/>
      <c r="D942" s="157"/>
      <c r="E942" s="90"/>
      <c r="F942" s="90"/>
      <c r="G942" s="90"/>
      <c r="H942" s="114"/>
    </row>
    <row r="943" spans="1:8" ht="15" hidden="1" customHeight="1" x14ac:dyDescent="0.2">
      <c r="A943" s="152"/>
      <c r="B943" s="90"/>
      <c r="C943" s="90"/>
      <c r="D943" s="157"/>
      <c r="E943" s="90"/>
      <c r="F943" s="90"/>
      <c r="G943" s="90"/>
      <c r="H943" s="114"/>
    </row>
    <row r="944" spans="1:8" ht="15" hidden="1" customHeight="1" x14ac:dyDescent="0.2">
      <c r="A944" s="152"/>
      <c r="B944" s="90"/>
      <c r="C944" s="90"/>
      <c r="D944" s="157"/>
      <c r="E944" s="90"/>
      <c r="F944" s="90"/>
      <c r="G944" s="90"/>
      <c r="H944" s="114"/>
    </row>
    <row r="945" spans="1:8" ht="15" hidden="1" customHeight="1" x14ac:dyDescent="0.2">
      <c r="A945" s="152"/>
      <c r="B945" s="90"/>
      <c r="C945" s="90"/>
      <c r="D945" s="157"/>
      <c r="E945" s="90"/>
      <c r="F945" s="90"/>
      <c r="G945" s="90"/>
      <c r="H945" s="114"/>
    </row>
    <row r="946" spans="1:8" ht="15" hidden="1" customHeight="1" x14ac:dyDescent="0.2">
      <c r="A946" s="152"/>
      <c r="B946" s="90"/>
      <c r="C946" s="90"/>
      <c r="D946" s="157"/>
      <c r="E946" s="90"/>
      <c r="F946" s="90"/>
      <c r="G946" s="90"/>
      <c r="H946" s="114"/>
    </row>
    <row r="947" spans="1:8" ht="15" hidden="1" customHeight="1" x14ac:dyDescent="0.2">
      <c r="A947" s="152"/>
      <c r="B947" s="90"/>
      <c r="C947" s="90"/>
      <c r="D947" s="157"/>
      <c r="E947" s="90"/>
      <c r="F947" s="90"/>
      <c r="G947" s="90"/>
      <c r="H947" s="114"/>
    </row>
    <row r="948" spans="1:8" ht="15" hidden="1" customHeight="1" x14ac:dyDescent="0.2">
      <c r="A948" s="152"/>
      <c r="B948" s="90"/>
      <c r="C948" s="90"/>
      <c r="D948" s="157"/>
      <c r="E948" s="90"/>
      <c r="F948" s="90"/>
      <c r="G948" s="90"/>
      <c r="H948" s="114"/>
    </row>
    <row r="949" spans="1:8" ht="15" hidden="1" customHeight="1" x14ac:dyDescent="0.2">
      <c r="A949" s="152"/>
      <c r="B949" s="90"/>
      <c r="C949" s="90"/>
      <c r="D949" s="157"/>
      <c r="E949" s="90"/>
      <c r="F949" s="90"/>
      <c r="G949" s="90"/>
      <c r="H949" s="114"/>
    </row>
    <row r="950" spans="1:8" ht="15" hidden="1" customHeight="1" x14ac:dyDescent="0.2">
      <c r="A950" s="152"/>
      <c r="B950" s="90"/>
      <c r="C950" s="90"/>
      <c r="D950" s="157"/>
      <c r="E950" s="90"/>
      <c r="F950" s="90"/>
      <c r="G950" s="90"/>
      <c r="H950" s="114"/>
    </row>
    <row r="951" spans="1:8" ht="15" hidden="1" customHeight="1" x14ac:dyDescent="0.2">
      <c r="A951" s="152"/>
      <c r="B951" s="90"/>
      <c r="C951" s="90"/>
      <c r="D951" s="157"/>
      <c r="E951" s="90"/>
      <c r="F951" s="90"/>
      <c r="G951" s="90"/>
      <c r="H951" s="114"/>
    </row>
    <row r="952" spans="1:8" ht="15" hidden="1" customHeight="1" x14ac:dyDescent="0.2">
      <c r="A952" s="152"/>
      <c r="B952" s="90"/>
      <c r="C952" s="90"/>
      <c r="D952" s="157"/>
      <c r="E952" s="90"/>
      <c r="F952" s="90"/>
      <c r="G952" s="90"/>
      <c r="H952" s="114"/>
    </row>
    <row r="953" spans="1:8" ht="15" hidden="1" customHeight="1" x14ac:dyDescent="0.2">
      <c r="A953" s="152"/>
      <c r="B953" s="90"/>
      <c r="C953" s="90"/>
      <c r="D953" s="157"/>
      <c r="E953" s="90"/>
      <c r="F953" s="90"/>
      <c r="G953" s="90"/>
      <c r="H953" s="114"/>
    </row>
    <row r="954" spans="1:8" ht="15" hidden="1" customHeight="1" x14ac:dyDescent="0.2">
      <c r="A954" s="152"/>
      <c r="B954" s="90"/>
      <c r="C954" s="90"/>
      <c r="D954" s="157"/>
      <c r="E954" s="90"/>
      <c r="F954" s="90"/>
      <c r="G954" s="90"/>
      <c r="H954" s="114"/>
    </row>
    <row r="955" spans="1:8" ht="15" hidden="1" customHeight="1" x14ac:dyDescent="0.2">
      <c r="A955" s="152"/>
      <c r="B955" s="90"/>
      <c r="C955" s="90"/>
      <c r="D955" s="157"/>
      <c r="E955" s="90"/>
      <c r="F955" s="90"/>
      <c r="G955" s="90"/>
      <c r="H955" s="114"/>
    </row>
    <row r="956" spans="1:8" ht="15" hidden="1" customHeight="1" x14ac:dyDescent="0.2">
      <c r="A956" s="152"/>
      <c r="B956" s="90"/>
      <c r="C956" s="90"/>
      <c r="D956" s="157"/>
      <c r="E956" s="90"/>
      <c r="F956" s="90"/>
      <c r="G956" s="90"/>
      <c r="H956" s="114"/>
    </row>
    <row r="957" spans="1:8" ht="15" hidden="1" customHeight="1" x14ac:dyDescent="0.2">
      <c r="A957" s="152"/>
      <c r="B957" s="90"/>
      <c r="C957" s="90"/>
      <c r="D957" s="157"/>
      <c r="E957" s="90"/>
      <c r="F957" s="90"/>
      <c r="G957" s="90"/>
      <c r="H957" s="114"/>
    </row>
    <row r="958" spans="1:8" ht="15" hidden="1" customHeight="1" x14ac:dyDescent="0.2">
      <c r="A958" s="152"/>
      <c r="B958" s="90"/>
      <c r="C958" s="90"/>
      <c r="D958" s="157"/>
      <c r="E958" s="90"/>
      <c r="F958" s="90"/>
      <c r="G958" s="90"/>
      <c r="H958" s="114"/>
    </row>
    <row r="959" spans="1:8" ht="15" hidden="1" customHeight="1" x14ac:dyDescent="0.2">
      <c r="A959" s="152"/>
      <c r="B959" s="90"/>
      <c r="C959" s="90"/>
      <c r="D959" s="157"/>
      <c r="E959" s="90"/>
      <c r="F959" s="90"/>
      <c r="G959" s="90"/>
      <c r="H959" s="114"/>
    </row>
    <row r="960" spans="1:8" ht="15" hidden="1" customHeight="1" x14ac:dyDescent="0.2">
      <c r="A960" s="152"/>
      <c r="B960" s="90"/>
      <c r="C960" s="90"/>
      <c r="D960" s="157"/>
      <c r="E960" s="90"/>
      <c r="F960" s="90"/>
      <c r="G960" s="90"/>
      <c r="H960" s="114"/>
    </row>
    <row r="961" spans="1:8" ht="15" hidden="1" customHeight="1" x14ac:dyDescent="0.2">
      <c r="A961" s="152"/>
      <c r="B961" s="90"/>
      <c r="C961" s="90"/>
      <c r="D961" s="157"/>
      <c r="E961" s="90"/>
      <c r="F961" s="90"/>
      <c r="G961" s="90"/>
      <c r="H961" s="114"/>
    </row>
    <row r="962" spans="1:8" ht="15" hidden="1" customHeight="1" x14ac:dyDescent="0.2">
      <c r="A962" s="152"/>
      <c r="B962" s="90"/>
      <c r="C962" s="90"/>
      <c r="D962" s="157"/>
      <c r="E962" s="90"/>
      <c r="F962" s="90"/>
      <c r="G962" s="90"/>
      <c r="H962" s="114"/>
    </row>
    <row r="963" spans="1:8" ht="15" hidden="1" customHeight="1" x14ac:dyDescent="0.2">
      <c r="A963" s="152"/>
      <c r="B963" s="90"/>
      <c r="C963" s="90"/>
      <c r="D963" s="157"/>
      <c r="E963" s="90"/>
      <c r="F963" s="90"/>
      <c r="G963" s="90"/>
      <c r="H963" s="114"/>
    </row>
    <row r="964" spans="1:8" ht="15" hidden="1" customHeight="1" x14ac:dyDescent="0.2">
      <c r="A964" s="152"/>
      <c r="B964" s="90"/>
      <c r="C964" s="90"/>
      <c r="D964" s="157"/>
      <c r="E964" s="90"/>
      <c r="F964" s="90"/>
      <c r="G964" s="90"/>
      <c r="H964" s="114"/>
    </row>
    <row r="965" spans="1:8" ht="15" hidden="1" customHeight="1" x14ac:dyDescent="0.2">
      <c r="A965" s="152"/>
      <c r="B965" s="90"/>
      <c r="C965" s="90"/>
      <c r="D965" s="157"/>
      <c r="E965" s="90"/>
      <c r="F965" s="90"/>
      <c r="G965" s="90"/>
      <c r="H965" s="114"/>
    </row>
    <row r="966" spans="1:8" ht="15" hidden="1" customHeight="1" x14ac:dyDescent="0.2">
      <c r="A966" s="152"/>
      <c r="B966" s="90"/>
      <c r="C966" s="90"/>
      <c r="D966" s="157"/>
      <c r="E966" s="90"/>
      <c r="F966" s="90"/>
      <c r="G966" s="90"/>
      <c r="H966" s="114"/>
    </row>
    <row r="967" spans="1:8" ht="15" hidden="1" customHeight="1" x14ac:dyDescent="0.2">
      <c r="A967" s="152"/>
      <c r="B967" s="90"/>
      <c r="C967" s="90"/>
      <c r="D967" s="157"/>
      <c r="E967" s="90"/>
      <c r="F967" s="90"/>
      <c r="G967" s="90"/>
      <c r="H967" s="114"/>
    </row>
    <row r="968" spans="1:8" ht="15" hidden="1" customHeight="1" x14ac:dyDescent="0.2">
      <c r="A968" s="152"/>
      <c r="B968" s="90"/>
      <c r="C968" s="90"/>
      <c r="D968" s="157"/>
      <c r="E968" s="90"/>
      <c r="F968" s="90"/>
      <c r="G968" s="90"/>
      <c r="H968" s="114"/>
    </row>
    <row r="969" spans="1:8" ht="15" hidden="1" customHeight="1" x14ac:dyDescent="0.2">
      <c r="A969" s="152"/>
      <c r="B969" s="90"/>
      <c r="C969" s="90"/>
      <c r="D969" s="157"/>
      <c r="E969" s="90"/>
      <c r="F969" s="90"/>
      <c r="G969" s="90"/>
      <c r="H969" s="114"/>
    </row>
    <row r="970" spans="1:8" ht="15" hidden="1" customHeight="1" x14ac:dyDescent="0.2">
      <c r="A970" s="152"/>
      <c r="B970" s="90"/>
      <c r="C970" s="90"/>
      <c r="D970" s="157"/>
      <c r="E970" s="90"/>
      <c r="F970" s="90"/>
      <c r="G970" s="90"/>
      <c r="H970" s="114"/>
    </row>
    <row r="971" spans="1:8" ht="15" hidden="1" customHeight="1" x14ac:dyDescent="0.2">
      <c r="A971" s="152"/>
      <c r="B971" s="90"/>
      <c r="C971" s="90"/>
      <c r="D971" s="157"/>
      <c r="E971" s="90"/>
      <c r="F971" s="90"/>
      <c r="G971" s="90"/>
      <c r="H971" s="114"/>
    </row>
    <row r="972" spans="1:8" ht="15" hidden="1" customHeight="1" x14ac:dyDescent="0.2">
      <c r="A972" s="152"/>
      <c r="B972" s="90"/>
      <c r="C972" s="90"/>
      <c r="D972" s="157"/>
      <c r="E972" s="90"/>
      <c r="F972" s="90"/>
      <c r="G972" s="90"/>
      <c r="H972" s="114"/>
    </row>
    <row r="973" spans="1:8" ht="15" hidden="1" customHeight="1" x14ac:dyDescent="0.2">
      <c r="A973" s="152"/>
      <c r="B973" s="90"/>
      <c r="C973" s="90"/>
      <c r="D973" s="157"/>
      <c r="E973" s="90"/>
      <c r="F973" s="90"/>
      <c r="G973" s="90"/>
      <c r="H973" s="114"/>
    </row>
    <row r="974" spans="1:8" ht="15" hidden="1" customHeight="1" x14ac:dyDescent="0.2">
      <c r="A974" s="152"/>
      <c r="B974" s="90"/>
      <c r="C974" s="90"/>
      <c r="D974" s="157"/>
      <c r="E974" s="90"/>
      <c r="F974" s="90"/>
      <c r="G974" s="90"/>
      <c r="H974" s="114"/>
    </row>
    <row r="975" spans="1:8" ht="15" hidden="1" customHeight="1" x14ac:dyDescent="0.2">
      <c r="A975" s="152"/>
      <c r="B975" s="90"/>
      <c r="C975" s="90"/>
      <c r="D975" s="157"/>
      <c r="E975" s="90"/>
      <c r="F975" s="90"/>
      <c r="G975" s="90"/>
      <c r="H975" s="114"/>
    </row>
    <row r="976" spans="1:8" ht="15" hidden="1" customHeight="1" x14ac:dyDescent="0.2">
      <c r="A976" s="152"/>
      <c r="B976" s="90"/>
      <c r="C976" s="90"/>
      <c r="D976" s="157"/>
      <c r="E976" s="90"/>
      <c r="F976" s="90"/>
      <c r="G976" s="90"/>
      <c r="H976" s="114"/>
    </row>
    <row r="977" spans="1:8" ht="15" hidden="1" customHeight="1" x14ac:dyDescent="0.2">
      <c r="A977" s="152"/>
      <c r="B977" s="90"/>
      <c r="C977" s="90"/>
      <c r="D977" s="157"/>
      <c r="E977" s="90"/>
      <c r="F977" s="90"/>
      <c r="G977" s="90"/>
      <c r="H977" s="114"/>
    </row>
    <row r="978" spans="1:8" ht="15" hidden="1" customHeight="1" x14ac:dyDescent="0.2">
      <c r="A978" s="152"/>
      <c r="B978" s="90"/>
      <c r="C978" s="90"/>
      <c r="D978" s="157"/>
      <c r="E978" s="90"/>
      <c r="F978" s="90"/>
      <c r="G978" s="90"/>
      <c r="H978" s="114"/>
    </row>
    <row r="979" spans="1:8" ht="15" hidden="1" customHeight="1" x14ac:dyDescent="0.2">
      <c r="A979" s="152"/>
      <c r="B979" s="90"/>
      <c r="C979" s="90"/>
      <c r="D979" s="157"/>
      <c r="E979" s="90"/>
      <c r="F979" s="90"/>
      <c r="G979" s="90"/>
      <c r="H979" s="114"/>
    </row>
    <row r="980" spans="1:8" ht="15" hidden="1" customHeight="1" x14ac:dyDescent="0.2">
      <c r="A980" s="152"/>
      <c r="B980" s="90"/>
      <c r="C980" s="90"/>
      <c r="D980" s="157"/>
      <c r="E980" s="90"/>
      <c r="F980" s="90"/>
      <c r="G980" s="90"/>
      <c r="H980" s="114"/>
    </row>
    <row r="981" spans="1:8" ht="15" hidden="1" customHeight="1" x14ac:dyDescent="0.2">
      <c r="A981" s="152"/>
      <c r="B981" s="90"/>
      <c r="C981" s="90"/>
      <c r="D981" s="157"/>
      <c r="E981" s="90"/>
      <c r="F981" s="90"/>
      <c r="G981" s="90"/>
      <c r="H981" s="114"/>
    </row>
    <row r="982" spans="1:8" ht="15" hidden="1" customHeight="1" x14ac:dyDescent="0.2">
      <c r="A982" s="152"/>
      <c r="B982" s="90"/>
      <c r="C982" s="90"/>
      <c r="D982" s="157"/>
      <c r="E982" s="90"/>
      <c r="F982" s="90"/>
      <c r="G982" s="90"/>
      <c r="H982" s="114"/>
    </row>
    <row r="983" spans="1:8" ht="15" hidden="1" customHeight="1" x14ac:dyDescent="0.2">
      <c r="A983" s="152"/>
      <c r="B983" s="90"/>
      <c r="C983" s="90"/>
      <c r="D983" s="157"/>
      <c r="E983" s="90"/>
      <c r="F983" s="90"/>
      <c r="G983" s="90"/>
      <c r="H983" s="114"/>
    </row>
    <row r="984" spans="1:8" ht="15" hidden="1" customHeight="1" x14ac:dyDescent="0.2">
      <c r="A984" s="152"/>
      <c r="B984" s="90"/>
      <c r="C984" s="90"/>
      <c r="D984" s="157"/>
      <c r="E984" s="90"/>
      <c r="F984" s="90"/>
      <c r="G984" s="90"/>
      <c r="H984" s="114"/>
    </row>
    <row r="985" spans="1:8" ht="15" hidden="1" customHeight="1" x14ac:dyDescent="0.2">
      <c r="A985" s="152"/>
      <c r="B985" s="90"/>
      <c r="C985" s="90"/>
      <c r="D985" s="157"/>
      <c r="E985" s="90"/>
      <c r="F985" s="90"/>
      <c r="G985" s="90"/>
      <c r="H985" s="114"/>
    </row>
    <row r="986" spans="1:8" ht="15" hidden="1" customHeight="1" x14ac:dyDescent="0.2">
      <c r="A986" s="152"/>
      <c r="B986" s="90"/>
      <c r="C986" s="90"/>
      <c r="D986" s="157"/>
      <c r="E986" s="90"/>
      <c r="F986" s="90"/>
      <c r="G986" s="90"/>
      <c r="H986" s="114"/>
    </row>
    <row r="987" spans="1:8" ht="15" hidden="1" customHeight="1" x14ac:dyDescent="0.2">
      <c r="A987" s="152"/>
      <c r="B987" s="90"/>
      <c r="C987" s="90"/>
      <c r="D987" s="157"/>
      <c r="E987" s="90"/>
      <c r="F987" s="90"/>
      <c r="G987" s="90"/>
      <c r="H987" s="114"/>
    </row>
    <row r="988" spans="1:8" ht="15" hidden="1" customHeight="1" x14ac:dyDescent="0.2">
      <c r="A988" s="152"/>
      <c r="B988" s="90"/>
      <c r="C988" s="90"/>
      <c r="D988" s="157"/>
      <c r="E988" s="90"/>
      <c r="F988" s="90"/>
      <c r="G988" s="90"/>
      <c r="H988" s="114"/>
    </row>
    <row r="989" spans="1:8" ht="15" hidden="1" customHeight="1" x14ac:dyDescent="0.2">
      <c r="A989" s="152"/>
      <c r="B989" s="90"/>
      <c r="C989" s="90"/>
      <c r="D989" s="157"/>
      <c r="E989" s="90"/>
      <c r="F989" s="90"/>
      <c r="G989" s="90"/>
      <c r="H989" s="114"/>
    </row>
    <row r="990" spans="1:8" ht="15" hidden="1" customHeight="1" x14ac:dyDescent="0.2">
      <c r="A990" s="152"/>
      <c r="B990" s="90"/>
      <c r="C990" s="90"/>
      <c r="D990" s="157"/>
      <c r="E990" s="90"/>
      <c r="F990" s="90"/>
      <c r="G990" s="90"/>
      <c r="H990" s="114"/>
    </row>
    <row r="991" spans="1:8" ht="15" hidden="1" customHeight="1" x14ac:dyDescent="0.2">
      <c r="A991" s="152"/>
      <c r="B991" s="90"/>
      <c r="C991" s="90"/>
      <c r="D991" s="157"/>
      <c r="E991" s="90"/>
      <c r="F991" s="90"/>
      <c r="G991" s="90"/>
      <c r="H991" s="114"/>
    </row>
    <row r="992" spans="1:8" ht="15" hidden="1" customHeight="1" x14ac:dyDescent="0.2">
      <c r="A992" s="152"/>
      <c r="B992" s="90"/>
      <c r="C992" s="90"/>
      <c r="D992" s="157"/>
      <c r="E992" s="90"/>
      <c r="F992" s="90"/>
      <c r="G992" s="90"/>
      <c r="H992" s="114"/>
    </row>
    <row r="993" spans="1:8" ht="15" hidden="1" customHeight="1" x14ac:dyDescent="0.2">
      <c r="A993" s="152"/>
      <c r="B993" s="90"/>
      <c r="C993" s="90"/>
      <c r="D993" s="157"/>
      <c r="E993" s="90"/>
      <c r="F993" s="90"/>
      <c r="G993" s="90"/>
      <c r="H993" s="114"/>
    </row>
    <row r="994" spans="1:8" ht="15" hidden="1" customHeight="1" x14ac:dyDescent="0.2">
      <c r="A994" s="152"/>
      <c r="B994" s="90"/>
      <c r="C994" s="90"/>
      <c r="D994" s="157"/>
      <c r="E994" s="90"/>
      <c r="F994" s="90"/>
      <c r="G994" s="90"/>
      <c r="H994" s="114"/>
    </row>
    <row r="995" spans="1:8" ht="15" hidden="1" customHeight="1" x14ac:dyDescent="0.2">
      <c r="A995" s="152"/>
      <c r="B995" s="90"/>
      <c r="C995" s="90"/>
      <c r="D995" s="157"/>
      <c r="E995" s="90"/>
      <c r="F995" s="90"/>
      <c r="G995" s="90"/>
      <c r="H995" s="114"/>
    </row>
    <row r="996" spans="1:8" ht="15" hidden="1" customHeight="1" x14ac:dyDescent="0.2">
      <c r="A996" s="152"/>
      <c r="B996" s="90"/>
      <c r="C996" s="90"/>
      <c r="D996" s="157"/>
      <c r="E996" s="90"/>
      <c r="F996" s="90"/>
      <c r="G996" s="90"/>
      <c r="H996" s="114"/>
    </row>
    <row r="997" spans="1:8" ht="15" hidden="1" customHeight="1" x14ac:dyDescent="0.2">
      <c r="A997" s="152"/>
      <c r="B997" s="90"/>
      <c r="C997" s="90"/>
      <c r="D997" s="157"/>
      <c r="E997" s="90"/>
      <c r="F997" s="90"/>
      <c r="G997" s="90"/>
      <c r="H997" s="114"/>
    </row>
    <row r="998" spans="1:8" ht="15" hidden="1" customHeight="1" x14ac:dyDescent="0.2">
      <c r="A998" s="152"/>
      <c r="B998" s="90"/>
      <c r="C998" s="90"/>
      <c r="D998" s="157"/>
      <c r="E998" s="90"/>
      <c r="F998" s="90"/>
      <c r="G998" s="90"/>
      <c r="H998" s="114"/>
    </row>
    <row r="999" spans="1:8" ht="15" hidden="1" customHeight="1" x14ac:dyDescent="0.2">
      <c r="A999" s="152"/>
      <c r="B999" s="90"/>
      <c r="C999" s="90"/>
      <c r="D999" s="157"/>
      <c r="E999" s="90"/>
      <c r="F999" s="90"/>
      <c r="G999" s="90"/>
      <c r="H999" s="114"/>
    </row>
    <row r="1000" spans="1:8" ht="15" hidden="1" customHeight="1" x14ac:dyDescent="0.2">
      <c r="A1000" s="152"/>
      <c r="B1000" s="90"/>
      <c r="C1000" s="90"/>
      <c r="D1000" s="157"/>
      <c r="E1000" s="90"/>
      <c r="F1000" s="90"/>
      <c r="G1000" s="90"/>
      <c r="H1000" s="114"/>
    </row>
    <row r="1001" spans="1:8" ht="15" hidden="1" customHeight="1" x14ac:dyDescent="0.2">
      <c r="A1001" s="152"/>
      <c r="B1001" s="90"/>
      <c r="C1001" s="90"/>
      <c r="D1001" s="157"/>
      <c r="E1001" s="90"/>
      <c r="F1001" s="90"/>
      <c r="G1001" s="90"/>
      <c r="H1001" s="114"/>
    </row>
    <row r="1002" spans="1:8" ht="15" hidden="1" customHeight="1" x14ac:dyDescent="0.2">
      <c r="A1002" s="152"/>
      <c r="B1002" s="90"/>
      <c r="C1002" s="90"/>
      <c r="D1002" s="157"/>
      <c r="E1002" s="90"/>
      <c r="F1002" s="90"/>
      <c r="G1002" s="90"/>
      <c r="H1002" s="114"/>
    </row>
    <row r="1003" spans="1:8" ht="15" hidden="1" customHeight="1" x14ac:dyDescent="0.2">
      <c r="A1003" s="152"/>
      <c r="B1003" s="90"/>
      <c r="C1003" s="90"/>
      <c r="D1003" s="157"/>
      <c r="E1003" s="90"/>
      <c r="F1003" s="90"/>
      <c r="G1003" s="90"/>
      <c r="H1003" s="114"/>
    </row>
    <row r="1004" spans="1:8" ht="15" hidden="1" customHeight="1" x14ac:dyDescent="0.2">
      <c r="A1004" s="152"/>
      <c r="B1004" s="90"/>
      <c r="C1004" s="90"/>
      <c r="D1004" s="157"/>
      <c r="E1004" s="90"/>
      <c r="F1004" s="90"/>
      <c r="G1004" s="90"/>
      <c r="H1004" s="114"/>
    </row>
    <row r="1005" spans="1:8" ht="15" hidden="1" customHeight="1" x14ac:dyDescent="0.2">
      <c r="A1005" s="152"/>
      <c r="B1005" s="90"/>
      <c r="C1005" s="90"/>
      <c r="D1005" s="157"/>
      <c r="E1005" s="90"/>
      <c r="F1005" s="90"/>
      <c r="G1005" s="90"/>
      <c r="H1005" s="114"/>
    </row>
    <row r="1006" spans="1:8" ht="15" hidden="1" customHeight="1" x14ac:dyDescent="0.2">
      <c r="A1006" s="152"/>
      <c r="B1006" s="90"/>
      <c r="C1006" s="90"/>
      <c r="D1006" s="157"/>
      <c r="E1006" s="90"/>
      <c r="F1006" s="90"/>
      <c r="G1006" s="90"/>
      <c r="H1006" s="114"/>
    </row>
    <row r="1007" spans="1:8" ht="15" hidden="1" customHeight="1" x14ac:dyDescent="0.2">
      <c r="A1007" s="152"/>
      <c r="B1007" s="90"/>
      <c r="C1007" s="90"/>
      <c r="D1007" s="157"/>
      <c r="E1007" s="90"/>
      <c r="F1007" s="90"/>
      <c r="G1007" s="90"/>
      <c r="H1007" s="114"/>
    </row>
    <row r="1008" spans="1:8" ht="15" hidden="1" customHeight="1" x14ac:dyDescent="0.2">
      <c r="A1008" s="152"/>
      <c r="B1008" s="90"/>
      <c r="C1008" s="90"/>
      <c r="D1008" s="157"/>
      <c r="E1008" s="90"/>
      <c r="F1008" s="90"/>
      <c r="G1008" s="90"/>
      <c r="H1008" s="114"/>
    </row>
    <row r="1009" spans="1:8" ht="15" hidden="1" customHeight="1" x14ac:dyDescent="0.2">
      <c r="A1009" s="152"/>
      <c r="B1009" s="90"/>
      <c r="C1009" s="90"/>
      <c r="D1009" s="157"/>
      <c r="E1009" s="90"/>
      <c r="F1009" s="90"/>
      <c r="G1009" s="90"/>
      <c r="H1009" s="114"/>
    </row>
    <row r="1010" spans="1:8" ht="15" hidden="1" customHeight="1" x14ac:dyDescent="0.2">
      <c r="A1010" s="152"/>
      <c r="B1010" s="90"/>
      <c r="C1010" s="90"/>
      <c r="D1010" s="157"/>
      <c r="E1010" s="90"/>
      <c r="F1010" s="90"/>
      <c r="G1010" s="90"/>
      <c r="H1010" s="114"/>
    </row>
    <row r="1011" spans="1:8" ht="15" hidden="1" customHeight="1" x14ac:dyDescent="0.2">
      <c r="A1011" s="152"/>
      <c r="B1011" s="90"/>
      <c r="C1011" s="90"/>
      <c r="D1011" s="157"/>
      <c r="E1011" s="90"/>
      <c r="F1011" s="90"/>
      <c r="G1011" s="90"/>
      <c r="H1011" s="114"/>
    </row>
    <row r="1012" spans="1:8" ht="15" hidden="1" customHeight="1" x14ac:dyDescent="0.2">
      <c r="A1012" s="152"/>
      <c r="B1012" s="90"/>
      <c r="C1012" s="90"/>
      <c r="D1012" s="157"/>
      <c r="E1012" s="90"/>
      <c r="F1012" s="90"/>
      <c r="G1012" s="90"/>
      <c r="H1012" s="114"/>
    </row>
    <row r="1013" spans="1:8" ht="15" hidden="1" customHeight="1" x14ac:dyDescent="0.2">
      <c r="A1013" s="152"/>
      <c r="B1013" s="90"/>
      <c r="C1013" s="90"/>
      <c r="D1013" s="157"/>
      <c r="E1013" s="90"/>
      <c r="F1013" s="90"/>
      <c r="G1013" s="90"/>
      <c r="H1013" s="114"/>
    </row>
    <row r="1014" spans="1:8" ht="15" hidden="1" customHeight="1" x14ac:dyDescent="0.2">
      <c r="A1014" s="152"/>
      <c r="B1014" s="90"/>
      <c r="C1014" s="90"/>
      <c r="D1014" s="157"/>
      <c r="E1014" s="90"/>
      <c r="F1014" s="90"/>
      <c r="G1014" s="90"/>
      <c r="H1014" s="114"/>
    </row>
    <row r="1015" spans="1:8" ht="15" hidden="1" customHeight="1" x14ac:dyDescent="0.2">
      <c r="A1015" s="152"/>
      <c r="B1015" s="90"/>
      <c r="C1015" s="90"/>
      <c r="D1015" s="157"/>
      <c r="E1015" s="90"/>
      <c r="F1015" s="90"/>
      <c r="G1015" s="90"/>
      <c r="H1015" s="114"/>
    </row>
    <row r="1016" spans="1:8" ht="15" hidden="1" customHeight="1" x14ac:dyDescent="0.2">
      <c r="A1016" s="152"/>
      <c r="B1016" s="90"/>
      <c r="C1016" s="90"/>
      <c r="D1016" s="157"/>
      <c r="E1016" s="90"/>
      <c r="F1016" s="90"/>
      <c r="G1016" s="90"/>
      <c r="H1016" s="114"/>
    </row>
    <row r="1017" spans="1:8" ht="15" hidden="1" customHeight="1" x14ac:dyDescent="0.2">
      <c r="A1017" s="152"/>
      <c r="B1017" s="90"/>
      <c r="C1017" s="90"/>
      <c r="D1017" s="157"/>
      <c r="E1017" s="90"/>
      <c r="F1017" s="90"/>
      <c r="G1017" s="90"/>
      <c r="H1017" s="114"/>
    </row>
    <row r="1018" spans="1:8" ht="15" hidden="1" customHeight="1" x14ac:dyDescent="0.2">
      <c r="A1018" s="152"/>
      <c r="B1018" s="90"/>
      <c r="C1018" s="90"/>
      <c r="D1018" s="157"/>
      <c r="E1018" s="90"/>
      <c r="F1018" s="90"/>
      <c r="G1018" s="90"/>
      <c r="H1018" s="114"/>
    </row>
    <row r="1019" spans="1:8" ht="15" hidden="1" customHeight="1" x14ac:dyDescent="0.2">
      <c r="A1019" s="152"/>
      <c r="B1019" s="90"/>
      <c r="C1019" s="90"/>
      <c r="D1019" s="157"/>
      <c r="E1019" s="90"/>
      <c r="F1019" s="90"/>
      <c r="G1019" s="90"/>
      <c r="H1019" s="114"/>
    </row>
    <row r="1020" spans="1:8" ht="15" hidden="1" customHeight="1" x14ac:dyDescent="0.2">
      <c r="A1020" s="152"/>
      <c r="B1020" s="90"/>
      <c r="C1020" s="90"/>
      <c r="D1020" s="157"/>
      <c r="E1020" s="90"/>
      <c r="F1020" s="90"/>
      <c r="G1020" s="90"/>
      <c r="H1020" s="114"/>
    </row>
    <row r="1021" spans="1:8" ht="15" hidden="1" customHeight="1" x14ac:dyDescent="0.2">
      <c r="A1021" s="152"/>
      <c r="B1021" s="90"/>
      <c r="C1021" s="90"/>
      <c r="D1021" s="157"/>
      <c r="E1021" s="90"/>
      <c r="F1021" s="90"/>
      <c r="G1021" s="90"/>
      <c r="H1021" s="114"/>
    </row>
    <row r="1022" spans="1:8" ht="15" hidden="1" customHeight="1" x14ac:dyDescent="0.2">
      <c r="A1022" s="152"/>
      <c r="B1022" s="90"/>
      <c r="C1022" s="90"/>
      <c r="D1022" s="157"/>
      <c r="E1022" s="90"/>
      <c r="F1022" s="90"/>
      <c r="G1022" s="90"/>
      <c r="H1022" s="114"/>
    </row>
    <row r="1023" spans="1:8" ht="15" hidden="1" customHeight="1" x14ac:dyDescent="0.2">
      <c r="A1023" s="152"/>
      <c r="B1023" s="90"/>
      <c r="C1023" s="90"/>
      <c r="D1023" s="157"/>
      <c r="E1023" s="90"/>
      <c r="F1023" s="90"/>
      <c r="G1023" s="90"/>
      <c r="H1023" s="114"/>
    </row>
    <row r="1024" spans="1:8" ht="15" hidden="1" customHeight="1" x14ac:dyDescent="0.2">
      <c r="A1024" s="152"/>
      <c r="B1024" s="90"/>
      <c r="C1024" s="90"/>
      <c r="D1024" s="157"/>
      <c r="E1024" s="90"/>
      <c r="F1024" s="90"/>
      <c r="G1024" s="90"/>
      <c r="H1024" s="114"/>
    </row>
    <row r="1025" spans="1:8" ht="15" hidden="1" customHeight="1" x14ac:dyDescent="0.2">
      <c r="A1025" s="152"/>
      <c r="B1025" s="90"/>
      <c r="C1025" s="90"/>
      <c r="D1025" s="157"/>
      <c r="E1025" s="90"/>
      <c r="F1025" s="90"/>
      <c r="G1025" s="90"/>
      <c r="H1025" s="114"/>
    </row>
    <row r="1026" spans="1:8" ht="15" hidden="1" customHeight="1" x14ac:dyDescent="0.2">
      <c r="A1026" s="152"/>
      <c r="B1026" s="90"/>
      <c r="C1026" s="90"/>
      <c r="D1026" s="157"/>
      <c r="E1026" s="90"/>
      <c r="F1026" s="90"/>
      <c r="G1026" s="90"/>
      <c r="H1026" s="114"/>
    </row>
    <row r="1027" spans="1:8" ht="15" hidden="1" customHeight="1" x14ac:dyDescent="0.2">
      <c r="A1027" s="152"/>
      <c r="B1027" s="90"/>
      <c r="C1027" s="90"/>
      <c r="D1027" s="157"/>
      <c r="E1027" s="90"/>
      <c r="F1027" s="90"/>
      <c r="G1027" s="90"/>
      <c r="H1027" s="114"/>
    </row>
    <row r="1028" spans="1:8" ht="15" hidden="1" customHeight="1" x14ac:dyDescent="0.2">
      <c r="A1028" s="152"/>
      <c r="B1028" s="90"/>
      <c r="C1028" s="90"/>
      <c r="D1028" s="157"/>
      <c r="E1028" s="90"/>
      <c r="F1028" s="90"/>
      <c r="G1028" s="90"/>
      <c r="H1028" s="114"/>
    </row>
    <row r="1029" spans="1:8" ht="15" hidden="1" customHeight="1" x14ac:dyDescent="0.2">
      <c r="A1029" s="152"/>
      <c r="B1029" s="90"/>
      <c r="C1029" s="90"/>
      <c r="D1029" s="157"/>
      <c r="E1029" s="90"/>
      <c r="F1029" s="90"/>
      <c r="G1029" s="90"/>
      <c r="H1029" s="114"/>
    </row>
    <row r="1030" spans="1:8" ht="15" hidden="1" customHeight="1" x14ac:dyDescent="0.2">
      <c r="A1030" s="152"/>
      <c r="B1030" s="90"/>
      <c r="C1030" s="90"/>
      <c r="D1030" s="157"/>
      <c r="E1030" s="90"/>
      <c r="F1030" s="90"/>
      <c r="G1030" s="90"/>
      <c r="H1030" s="114"/>
    </row>
    <row r="1031" spans="1:8" ht="15" hidden="1" customHeight="1" x14ac:dyDescent="0.2">
      <c r="A1031" s="152"/>
      <c r="B1031" s="90"/>
      <c r="C1031" s="90"/>
      <c r="D1031" s="157"/>
      <c r="E1031" s="90"/>
      <c r="F1031" s="90"/>
      <c r="G1031" s="90"/>
      <c r="H1031" s="114"/>
    </row>
    <row r="1032" spans="1:8" ht="15" hidden="1" customHeight="1" x14ac:dyDescent="0.2">
      <c r="A1032" s="152"/>
      <c r="B1032" s="90"/>
      <c r="C1032" s="90"/>
      <c r="D1032" s="157"/>
      <c r="E1032" s="90"/>
      <c r="F1032" s="90"/>
      <c r="G1032" s="90"/>
      <c r="H1032" s="114"/>
    </row>
    <row r="1033" spans="1:8" ht="15" hidden="1" customHeight="1" x14ac:dyDescent="0.2">
      <c r="A1033" s="152"/>
      <c r="B1033" s="90"/>
      <c r="C1033" s="90"/>
      <c r="D1033" s="157"/>
      <c r="E1033" s="90"/>
      <c r="F1033" s="90"/>
      <c r="G1033" s="90"/>
      <c r="H1033" s="114"/>
    </row>
    <row r="1034" spans="1:8" ht="15" hidden="1" customHeight="1" x14ac:dyDescent="0.2">
      <c r="A1034" s="152"/>
      <c r="B1034" s="90"/>
      <c r="C1034" s="90"/>
      <c r="D1034" s="157"/>
      <c r="E1034" s="90"/>
      <c r="F1034" s="90"/>
      <c r="G1034" s="90"/>
      <c r="H1034" s="114"/>
    </row>
    <row r="1035" spans="1:8" ht="15" hidden="1" customHeight="1" x14ac:dyDescent="0.2">
      <c r="A1035" s="152"/>
      <c r="B1035" s="90"/>
      <c r="C1035" s="90"/>
      <c r="D1035" s="157"/>
      <c r="E1035" s="90"/>
      <c r="F1035" s="90"/>
      <c r="G1035" s="90"/>
      <c r="H1035" s="114"/>
    </row>
    <row r="1036" spans="1:8" ht="15" hidden="1" customHeight="1" x14ac:dyDescent="0.2">
      <c r="A1036" s="152"/>
      <c r="B1036" s="90"/>
      <c r="C1036" s="90"/>
      <c r="D1036" s="157"/>
      <c r="E1036" s="90"/>
      <c r="F1036" s="90"/>
      <c r="G1036" s="90"/>
      <c r="H1036" s="114"/>
    </row>
    <row r="1037" spans="1:8" ht="15" hidden="1" customHeight="1" x14ac:dyDescent="0.2">
      <c r="A1037" s="152"/>
      <c r="B1037" s="90"/>
      <c r="C1037" s="90"/>
      <c r="D1037" s="157"/>
      <c r="E1037" s="90"/>
      <c r="F1037" s="90"/>
      <c r="G1037" s="90"/>
      <c r="H1037" s="114"/>
    </row>
    <row r="1038" spans="1:8" ht="15" hidden="1" customHeight="1" x14ac:dyDescent="0.2">
      <c r="A1038" s="152"/>
      <c r="B1038" s="90"/>
      <c r="C1038" s="90"/>
      <c r="D1038" s="157"/>
      <c r="E1038" s="90"/>
      <c r="F1038" s="90"/>
      <c r="G1038" s="90"/>
      <c r="H1038" s="114"/>
    </row>
    <row r="1039" spans="1:8" ht="15" hidden="1" customHeight="1" x14ac:dyDescent="0.2">
      <c r="A1039" s="152"/>
      <c r="B1039" s="90"/>
      <c r="C1039" s="90"/>
      <c r="D1039" s="157"/>
      <c r="E1039" s="90"/>
      <c r="F1039" s="90"/>
      <c r="G1039" s="90"/>
      <c r="H1039" s="114"/>
    </row>
    <row r="1040" spans="1:8" ht="15" hidden="1" customHeight="1" x14ac:dyDescent="0.2">
      <c r="A1040" s="152"/>
      <c r="B1040" s="90"/>
      <c r="C1040" s="90"/>
      <c r="D1040" s="157"/>
      <c r="E1040" s="90"/>
      <c r="F1040" s="90"/>
      <c r="G1040" s="90"/>
      <c r="H1040" s="114"/>
    </row>
    <row r="1041" spans="1:8" ht="15" hidden="1" customHeight="1" x14ac:dyDescent="0.2">
      <c r="A1041" s="152"/>
      <c r="B1041" s="90"/>
      <c r="C1041" s="90"/>
      <c r="D1041" s="157"/>
      <c r="E1041" s="90"/>
      <c r="F1041" s="90"/>
      <c r="G1041" s="90"/>
      <c r="H1041" s="114"/>
    </row>
    <row r="1042" spans="1:8" ht="15" hidden="1" customHeight="1" x14ac:dyDescent="0.2">
      <c r="A1042" s="152"/>
      <c r="B1042" s="90"/>
      <c r="C1042" s="90"/>
      <c r="D1042" s="157"/>
      <c r="E1042" s="90"/>
      <c r="F1042" s="90"/>
      <c r="G1042" s="90"/>
      <c r="H1042" s="114"/>
    </row>
    <row r="1043" spans="1:8" ht="15" hidden="1" customHeight="1" x14ac:dyDescent="0.2">
      <c r="A1043" s="152"/>
      <c r="B1043" s="90"/>
      <c r="C1043" s="90"/>
      <c r="D1043" s="157"/>
      <c r="E1043" s="90"/>
      <c r="F1043" s="90"/>
      <c r="G1043" s="90"/>
      <c r="H1043" s="114"/>
    </row>
    <row r="1044" spans="1:8" ht="15" hidden="1" customHeight="1" x14ac:dyDescent="0.2">
      <c r="A1044" s="152"/>
      <c r="B1044" s="90"/>
      <c r="C1044" s="90"/>
      <c r="D1044" s="157"/>
      <c r="E1044" s="90"/>
      <c r="F1044" s="90"/>
      <c r="G1044" s="90"/>
      <c r="H1044" s="114"/>
    </row>
    <row r="1045" spans="1:8" ht="15" hidden="1" customHeight="1" x14ac:dyDescent="0.2">
      <c r="A1045" s="152"/>
      <c r="B1045" s="90"/>
      <c r="C1045" s="90"/>
      <c r="D1045" s="157"/>
      <c r="E1045" s="90"/>
      <c r="F1045" s="90"/>
      <c r="G1045" s="90"/>
      <c r="H1045" s="114"/>
    </row>
    <row r="1046" spans="1:8" ht="15" hidden="1" customHeight="1" x14ac:dyDescent="0.2">
      <c r="A1046" s="152"/>
      <c r="B1046" s="90"/>
      <c r="C1046" s="90"/>
      <c r="D1046" s="157"/>
      <c r="E1046" s="90"/>
      <c r="F1046" s="90"/>
      <c r="G1046" s="90"/>
      <c r="H1046" s="114"/>
    </row>
    <row r="1047" spans="1:8" ht="15" hidden="1" customHeight="1" x14ac:dyDescent="0.2">
      <c r="A1047" s="152"/>
      <c r="B1047" s="90"/>
      <c r="C1047" s="90"/>
      <c r="D1047" s="157"/>
      <c r="E1047" s="90"/>
      <c r="F1047" s="90"/>
      <c r="G1047" s="90"/>
      <c r="H1047" s="114"/>
    </row>
    <row r="1048" spans="1:8" ht="15" hidden="1" customHeight="1" x14ac:dyDescent="0.2">
      <c r="A1048" s="152"/>
      <c r="B1048" s="90"/>
      <c r="C1048" s="90"/>
      <c r="D1048" s="157"/>
      <c r="E1048" s="90"/>
      <c r="F1048" s="90"/>
      <c r="G1048" s="90"/>
      <c r="H1048" s="114"/>
    </row>
    <row r="1049" spans="1:8" ht="15" hidden="1" customHeight="1" x14ac:dyDescent="0.2">
      <c r="A1049" s="152"/>
      <c r="B1049" s="90"/>
      <c r="C1049" s="90"/>
      <c r="D1049" s="157"/>
      <c r="E1049" s="90"/>
      <c r="F1049" s="90"/>
      <c r="G1049" s="90"/>
      <c r="H1049" s="114"/>
    </row>
    <row r="1050" spans="1:8" ht="15" hidden="1" customHeight="1" x14ac:dyDescent="0.2">
      <c r="A1050" s="152"/>
      <c r="B1050" s="90"/>
      <c r="C1050" s="90"/>
      <c r="D1050" s="157"/>
      <c r="E1050" s="90"/>
      <c r="F1050" s="90"/>
      <c r="G1050" s="90"/>
      <c r="H1050" s="114"/>
    </row>
    <row r="1051" spans="1:8" ht="15" hidden="1" customHeight="1" x14ac:dyDescent="0.2">
      <c r="A1051" s="152"/>
      <c r="B1051" s="90"/>
      <c r="C1051" s="90"/>
      <c r="D1051" s="157"/>
      <c r="E1051" s="90"/>
      <c r="F1051" s="90"/>
      <c r="G1051" s="90"/>
      <c r="H1051" s="114"/>
    </row>
    <row r="1052" spans="1:8" ht="15" hidden="1" customHeight="1" x14ac:dyDescent="0.2">
      <c r="A1052" s="152"/>
      <c r="B1052" s="90"/>
      <c r="C1052" s="90"/>
      <c r="D1052" s="157"/>
      <c r="E1052" s="90"/>
      <c r="F1052" s="90"/>
      <c r="G1052" s="90"/>
      <c r="H1052" s="114"/>
    </row>
    <row r="1053" spans="1:8" ht="15" hidden="1" customHeight="1" x14ac:dyDescent="0.2">
      <c r="A1053" s="152"/>
      <c r="B1053" s="90"/>
      <c r="C1053" s="90"/>
      <c r="D1053" s="157"/>
      <c r="E1053" s="90"/>
      <c r="F1053" s="90"/>
      <c r="G1053" s="90"/>
      <c r="H1053" s="114"/>
    </row>
    <row r="1054" spans="1:8" ht="15" hidden="1" customHeight="1" x14ac:dyDescent="0.2">
      <c r="A1054" s="152"/>
      <c r="B1054" s="90"/>
      <c r="C1054" s="90"/>
      <c r="D1054" s="157"/>
      <c r="E1054" s="90"/>
      <c r="F1054" s="90"/>
      <c r="G1054" s="90"/>
      <c r="H1054" s="114"/>
    </row>
    <row r="1055" spans="1:8" ht="15" hidden="1" customHeight="1" x14ac:dyDescent="0.2">
      <c r="A1055" s="152"/>
      <c r="B1055" s="90"/>
      <c r="C1055" s="90"/>
      <c r="D1055" s="157"/>
      <c r="E1055" s="90"/>
      <c r="F1055" s="90"/>
      <c r="G1055" s="90"/>
      <c r="H1055" s="114"/>
    </row>
    <row r="1056" spans="1:8" ht="15" hidden="1" customHeight="1" x14ac:dyDescent="0.2">
      <c r="A1056" s="152"/>
      <c r="B1056" s="90"/>
      <c r="C1056" s="90"/>
      <c r="D1056" s="157"/>
      <c r="E1056" s="90"/>
      <c r="F1056" s="90"/>
      <c r="G1056" s="90"/>
      <c r="H1056" s="114"/>
    </row>
    <row r="1057" spans="1:8" ht="15" hidden="1" customHeight="1" x14ac:dyDescent="0.2">
      <c r="A1057" s="152"/>
      <c r="B1057" s="90"/>
      <c r="C1057" s="90"/>
      <c r="D1057" s="157"/>
      <c r="E1057" s="90"/>
      <c r="F1057" s="90"/>
      <c r="G1057" s="90"/>
      <c r="H1057" s="114"/>
    </row>
    <row r="1058" spans="1:8" ht="15" hidden="1" customHeight="1" x14ac:dyDescent="0.2">
      <c r="A1058" s="152"/>
      <c r="B1058" s="90"/>
      <c r="C1058" s="90"/>
      <c r="D1058" s="157"/>
      <c r="E1058" s="90"/>
      <c r="F1058" s="90"/>
      <c r="G1058" s="90"/>
      <c r="H1058" s="114"/>
    </row>
    <row r="1059" spans="1:8" ht="15" hidden="1" customHeight="1" x14ac:dyDescent="0.2">
      <c r="A1059" s="152"/>
      <c r="B1059" s="90"/>
      <c r="C1059" s="90"/>
      <c r="D1059" s="157"/>
      <c r="E1059" s="90"/>
      <c r="F1059" s="90"/>
      <c r="G1059" s="90"/>
      <c r="H1059" s="114"/>
    </row>
    <row r="1060" spans="1:8" ht="15" hidden="1" customHeight="1" x14ac:dyDescent="0.2">
      <c r="A1060" s="152"/>
      <c r="B1060" s="90"/>
      <c r="C1060" s="90"/>
      <c r="D1060" s="157"/>
      <c r="E1060" s="90"/>
      <c r="F1060" s="90"/>
      <c r="G1060" s="90"/>
      <c r="H1060" s="114"/>
    </row>
    <row r="1061" spans="1:8" ht="15" hidden="1" customHeight="1" x14ac:dyDescent="0.2">
      <c r="A1061" s="152"/>
      <c r="B1061" s="90"/>
      <c r="C1061" s="90"/>
      <c r="D1061" s="157"/>
      <c r="E1061" s="90"/>
      <c r="F1061" s="90"/>
      <c r="G1061" s="90"/>
      <c r="H1061" s="114"/>
    </row>
    <row r="1062" spans="1:8" ht="15" hidden="1" customHeight="1" x14ac:dyDescent="0.2">
      <c r="A1062" s="152"/>
      <c r="B1062" s="90"/>
      <c r="C1062" s="90"/>
      <c r="D1062" s="157"/>
      <c r="E1062" s="90"/>
      <c r="F1062" s="90"/>
      <c r="G1062" s="90"/>
      <c r="H1062" s="114"/>
    </row>
    <row r="1063" spans="1:8" ht="15" hidden="1" customHeight="1" x14ac:dyDescent="0.2">
      <c r="C1063" s="90"/>
      <c r="D1063" s="157"/>
      <c r="E1063" s="90"/>
      <c r="F1063" s="90"/>
      <c r="G1063" s="90"/>
      <c r="H1063" s="115"/>
    </row>
    <row r="1064" spans="1:8" ht="15" hidden="1" customHeight="1" x14ac:dyDescent="0.2">
      <c r="G1064" s="90"/>
    </row>
  </sheetData>
  <phoneticPr fontId="0" type="noConversion"/>
  <conditionalFormatting sqref="B76">
    <cfRule type="cellIs" dxfId="83" priority="90" stopIfTrue="1" operator="equal">
      <formula>FALSE</formula>
    </cfRule>
  </conditionalFormatting>
  <conditionalFormatting sqref="C32:C40 C43:C46 C48:C50 C52:C54 C56:C64 C67:C68">
    <cfRule type="cellIs" dxfId="82" priority="32" operator="lessThan">
      <formula>-1</formula>
    </cfRule>
  </conditionalFormatting>
  <conditionalFormatting sqref="C52:C53">
    <cfRule type="expression" dxfId="81" priority="114" stopIfTrue="1">
      <formula>IF(AND(C$53&gt;C$52),SUM(C$52-C$53)&lt;-0.1)</formula>
    </cfRule>
  </conditionalFormatting>
  <conditionalFormatting sqref="C67:C68">
    <cfRule type="cellIs" dxfId="80" priority="104" stopIfTrue="1" operator="lessThan">
      <formula>0</formula>
    </cfRule>
    <cfRule type="cellIs" dxfId="79" priority="105" stopIfTrue="1" operator="equal">
      <formula>0</formula>
    </cfRule>
  </conditionalFormatting>
  <conditionalFormatting sqref="C8:D15">
    <cfRule type="cellIs" dxfId="78" priority="31" operator="lessThan">
      <formula>-1</formula>
    </cfRule>
  </conditionalFormatting>
  <conditionalFormatting sqref="C17:D20">
    <cfRule type="cellIs" dxfId="77" priority="28" operator="lessThan">
      <formula>-1</formula>
    </cfRule>
  </conditionalFormatting>
  <conditionalFormatting sqref="C22:D25">
    <cfRule type="cellIs" dxfId="76" priority="26" operator="lessThan">
      <formula>-1</formula>
    </cfRule>
  </conditionalFormatting>
  <conditionalFormatting sqref="C27:D30">
    <cfRule type="cellIs" dxfId="75" priority="25" operator="lessThan">
      <formula>-1</formula>
    </cfRule>
  </conditionalFormatting>
  <conditionalFormatting sqref="D32:D39">
    <cfRule type="cellIs" dxfId="74" priority="24" operator="lessThan">
      <formula>-1</formula>
    </cfRule>
  </conditionalFormatting>
  <conditionalFormatting sqref="E8:E15 E17:E20 E22:E25 E27:E30 E32:E38">
    <cfRule type="cellIs" dxfId="73" priority="35" stopIfTrue="1" operator="lessThan">
      <formula>-1</formula>
    </cfRule>
  </conditionalFormatting>
  <conditionalFormatting sqref="E40">
    <cfRule type="cellIs" dxfId="72" priority="13" stopIfTrue="1" operator="lessThan">
      <formula>-1</formula>
    </cfRule>
  </conditionalFormatting>
  <conditionalFormatting sqref="E41:F41">
    <cfRule type="expression" dxfId="71" priority="46" stopIfTrue="1">
      <formula>ABS(E40)&lt;1</formula>
    </cfRule>
  </conditionalFormatting>
  <conditionalFormatting sqref="H67:H68">
    <cfRule type="expression" dxfId="70" priority="111" stopIfTrue="1">
      <formula>ABS(F67)&lt;1</formula>
    </cfRule>
  </conditionalFormatting>
  <conditionalFormatting sqref="H69">
    <cfRule type="expression" dxfId="69" priority="112" stopIfTrue="1">
      <formula>ABS(F69)&lt;1</formula>
    </cfRule>
  </conditionalFormatting>
  <conditionalFormatting sqref="H8:I15">
    <cfRule type="cellIs" dxfId="68" priority="29" operator="lessThan">
      <formula>-1</formula>
    </cfRule>
  </conditionalFormatting>
  <conditionalFormatting sqref="H17:I20">
    <cfRule type="cellIs" dxfId="67" priority="20" operator="lessThan">
      <formula>-1</formula>
    </cfRule>
  </conditionalFormatting>
  <conditionalFormatting sqref="H22:I25">
    <cfRule type="cellIs" dxfId="66" priority="18" operator="lessThan">
      <formula>-1</formula>
    </cfRule>
  </conditionalFormatting>
  <conditionalFormatting sqref="H27:I30">
    <cfRule type="cellIs" dxfId="65" priority="16" operator="lessThan">
      <formula>-1</formula>
    </cfRule>
  </conditionalFormatting>
  <conditionalFormatting sqref="H32:I39">
    <cfRule type="cellIs" dxfId="64" priority="14" operator="lessThan">
      <formula>-1</formula>
    </cfRule>
  </conditionalFormatting>
  <conditionalFormatting sqref="L7:L38">
    <cfRule type="cellIs" dxfId="63" priority="44" stopIfTrue="1" operator="lessThanOrEqual">
      <formula>0</formula>
    </cfRule>
  </conditionalFormatting>
  <conditionalFormatting sqref="L40 L42:L64">
    <cfRule type="cellIs" dxfId="62" priority="98" stopIfTrue="1" operator="lessThanOrEqual">
      <formula>0</formula>
    </cfRule>
  </conditionalFormatting>
  <dataValidations count="3">
    <dataValidation type="decimal" allowBlank="1" showErrorMessage="1" error="Endast tal får anges!_x000a_" sqref="C67:C69 H6:I6 E7:H38 D6:F6 E39:F39 D38:D39 C6:C65" xr:uid="{00000000-0002-0000-0100-000000000000}">
      <formula1>-99999</formula1>
      <formula2>999999</formula2>
    </dataValidation>
    <dataValidation type="decimal" errorStyle="information" allowBlank="1" showInputMessage="1" showErrorMessage="1" sqref="K16:K38 K61:K65 K6:K15 K47:K50 K40:K46 K51:K60" xr:uid="{00000000-0002-0000-0100-000001000000}">
      <formula1>-99999</formula1>
      <formula2>99999</formula2>
    </dataValidation>
    <dataValidation type="decimal" allowBlank="1" showInputMessage="1" showErrorMessage="1" error="Endast tal får anges!_x000a_" sqref="G39:H40" xr:uid="{00000000-0002-0000-0100-000002000000}">
      <formula1>-99999</formula1>
      <formula2>99999</formula2>
    </dataValidation>
  </dataValidations>
  <pageMargins left="0" right="0" top="0.86614173228346458" bottom="0.39370078740157483" header="0.27559055118110237" footer="0.15748031496062992"/>
  <pageSetup paperSize="9" scale="55" orientation="landscape" r:id="rId1"/>
  <headerFooter alignWithMargins="0">
    <oddHeader>&amp;L&amp;9Statistiska centralbyrån
Offentlig ekonomi
701 89 Örebro&amp;R&amp;D</oddHeader>
    <oddFooter>&amp;C
&amp;R&amp;P</oddFooter>
  </headerFooter>
  <rowBreaks count="1" manualBreakCount="1">
    <brk id="40" max="16"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A1:S82"/>
  <sheetViews>
    <sheetView zoomScaleNormal="100" zoomScalePageLayoutView="80" workbookViewId="0">
      <selection activeCell="A40" sqref="A40:XFD41"/>
    </sheetView>
  </sheetViews>
  <sheetFormatPr defaultColWidth="0" defaultRowHeight="0" customHeight="1" zeroHeight="1" x14ac:dyDescent="0.2"/>
  <cols>
    <col min="1" max="1" width="10.7109375" style="77" customWidth="1"/>
    <col min="2" max="2" width="49.7109375" style="77" customWidth="1"/>
    <col min="3" max="10" width="15.7109375" style="77" customWidth="1"/>
    <col min="11" max="11" width="2.7109375" style="77" customWidth="1"/>
    <col min="12" max="12" width="15.7109375" style="77" customWidth="1"/>
    <col min="13" max="13" width="15.7109375" style="176" customWidth="1"/>
    <col min="14" max="16" width="2.7109375" style="77" customWidth="1"/>
    <col min="17" max="17" width="15.42578125" style="77" hidden="1" customWidth="1"/>
    <col min="18" max="19" width="0" style="77" hidden="1" customWidth="1"/>
    <col min="20" max="16384" width="15.42578125" style="77" hidden="1"/>
  </cols>
  <sheetData>
    <row r="1" spans="1:18" ht="20.45" customHeight="1" thickBot="1" x14ac:dyDescent="0.35">
      <c r="A1" s="2" t="s">
        <v>287</v>
      </c>
      <c r="B1" s="2"/>
      <c r="C1" s="2"/>
      <c r="D1" s="2"/>
      <c r="E1" s="2"/>
      <c r="F1" s="2" t="s">
        <v>692</v>
      </c>
      <c r="G1" s="2"/>
      <c r="H1" s="2"/>
      <c r="I1" s="2"/>
      <c r="J1" s="2"/>
      <c r="K1" s="2"/>
      <c r="L1" s="2"/>
      <c r="M1" s="2"/>
      <c r="N1" s="2"/>
      <c r="O1" s="2"/>
      <c r="P1" s="2"/>
      <c r="Q1" s="2"/>
    </row>
    <row r="2" spans="1:18" s="78" customFormat="1" ht="15" customHeight="1" x14ac:dyDescent="0.2">
      <c r="A2" s="854" t="s">
        <v>113</v>
      </c>
      <c r="B2" s="30" t="s">
        <v>32</v>
      </c>
      <c r="C2" s="32" t="s">
        <v>316</v>
      </c>
      <c r="D2" s="32" t="s">
        <v>318</v>
      </c>
      <c r="E2" s="32" t="s">
        <v>318</v>
      </c>
      <c r="F2" s="31" t="s">
        <v>318</v>
      </c>
      <c r="G2" s="31" t="s">
        <v>21</v>
      </c>
      <c r="H2" s="31" t="s">
        <v>23</v>
      </c>
      <c r="I2" s="32" t="s">
        <v>127</v>
      </c>
      <c r="J2" s="11" t="s">
        <v>275</v>
      </c>
      <c r="K2" s="173"/>
      <c r="L2" s="476" t="s">
        <v>254</v>
      </c>
      <c r="M2" s="764"/>
      <c r="N2" s="696"/>
      <c r="O2" s="696"/>
      <c r="P2" s="696"/>
      <c r="Q2" s="696"/>
      <c r="R2" s="696"/>
    </row>
    <row r="3" spans="1:18" s="78" customFormat="1" ht="15" customHeight="1" x14ac:dyDescent="0.2">
      <c r="A3" s="855"/>
      <c r="B3" s="9"/>
      <c r="C3" s="6" t="s">
        <v>401</v>
      </c>
      <c r="D3" s="6" t="s">
        <v>350</v>
      </c>
      <c r="E3" s="6" t="s">
        <v>20</v>
      </c>
      <c r="F3" s="24" t="s">
        <v>30</v>
      </c>
      <c r="G3" s="24" t="s">
        <v>22</v>
      </c>
      <c r="H3" s="24" t="s">
        <v>24</v>
      </c>
      <c r="I3" s="6" t="s">
        <v>126</v>
      </c>
      <c r="J3" s="33" t="s">
        <v>276</v>
      </c>
      <c r="K3" s="173"/>
      <c r="L3" s="326">
        <f>År</f>
        <v>2025</v>
      </c>
      <c r="M3" s="765">
        <f>År-1</f>
        <v>2024</v>
      </c>
      <c r="N3" s="696"/>
      <c r="O3" s="696"/>
      <c r="P3" s="696"/>
      <c r="Q3" s="696"/>
      <c r="R3" s="696"/>
    </row>
    <row r="4" spans="1:18" s="78" customFormat="1" ht="15" customHeight="1" x14ac:dyDescent="0.2">
      <c r="A4" s="855"/>
      <c r="B4" s="9"/>
      <c r="C4" s="24" t="s">
        <v>317</v>
      </c>
      <c r="D4" s="6" t="s">
        <v>351</v>
      </c>
      <c r="E4" s="6"/>
      <c r="F4" s="24" t="s">
        <v>31</v>
      </c>
      <c r="G4" s="24"/>
      <c r="H4" s="24"/>
      <c r="I4" s="6" t="s">
        <v>24</v>
      </c>
      <c r="J4" s="33"/>
      <c r="K4" s="173"/>
      <c r="L4" s="49"/>
      <c r="M4" s="735"/>
      <c r="N4" s="696"/>
      <c r="O4" s="696"/>
      <c r="P4" s="696"/>
      <c r="Q4" s="696"/>
      <c r="R4" s="696"/>
    </row>
    <row r="5" spans="1:18" s="178" customFormat="1" ht="15" customHeight="1" x14ac:dyDescent="0.2">
      <c r="A5" s="856"/>
      <c r="B5" s="37"/>
      <c r="C5" s="4" t="s">
        <v>311</v>
      </c>
      <c r="D5" s="25" t="s">
        <v>306</v>
      </c>
      <c r="E5" s="25" t="s">
        <v>307</v>
      </c>
      <c r="F5" s="352" t="s">
        <v>308</v>
      </c>
      <c r="G5" s="352" t="s">
        <v>309</v>
      </c>
      <c r="H5" s="352" t="s">
        <v>310</v>
      </c>
      <c r="I5" s="4"/>
      <c r="J5" s="12"/>
      <c r="K5" s="173"/>
      <c r="L5" s="50"/>
      <c r="M5" s="735"/>
      <c r="N5" s="696"/>
      <c r="O5" s="696"/>
      <c r="P5" s="696"/>
      <c r="Q5" s="696"/>
      <c r="R5" s="696"/>
    </row>
    <row r="6" spans="1:18" s="170" customFormat="1" ht="15" customHeight="1" x14ac:dyDescent="0.2">
      <c r="A6" s="52" t="s">
        <v>229</v>
      </c>
      <c r="B6" s="26" t="s">
        <v>319</v>
      </c>
      <c r="C6" s="340">
        <f>SUM(C7,C9,C11,C13,C14,C18)</f>
        <v>7521</v>
      </c>
      <c r="D6" s="340">
        <f t="shared" ref="D6:I6" si="0">SUM(D7,D9,D11,D13,D14,D18)</f>
        <v>21071</v>
      </c>
      <c r="E6" s="340">
        <f t="shared" si="0"/>
        <v>3121</v>
      </c>
      <c r="F6" s="340">
        <f t="shared" si="0"/>
        <v>1238</v>
      </c>
      <c r="G6" s="340">
        <f t="shared" si="0"/>
        <v>21056</v>
      </c>
      <c r="H6" s="340">
        <f t="shared" si="0"/>
        <v>1740</v>
      </c>
      <c r="I6" s="341">
        <f t="shared" si="0"/>
        <v>89887</v>
      </c>
      <c r="J6" s="342">
        <f>SUM(C6:I6)</f>
        <v>145634</v>
      </c>
      <c r="K6" s="174"/>
      <c r="L6" s="350">
        <f t="shared" ref="L6:L28" si="1">J6-I6</f>
        <v>55747</v>
      </c>
      <c r="M6" s="819">
        <v>50971</v>
      </c>
      <c r="N6" s="696"/>
      <c r="O6" s="696"/>
      <c r="P6" s="696"/>
      <c r="Q6" s="696"/>
      <c r="R6" s="696"/>
    </row>
    <row r="7" spans="1:18" ht="15" customHeight="1" x14ac:dyDescent="0.2">
      <c r="A7" s="34" t="s">
        <v>176</v>
      </c>
      <c r="B7" s="15" t="s">
        <v>40</v>
      </c>
      <c r="C7" s="23">
        <v>1835</v>
      </c>
      <c r="D7" s="23">
        <v>1966</v>
      </c>
      <c r="E7" s="23">
        <v>462</v>
      </c>
      <c r="F7" s="23">
        <v>129</v>
      </c>
      <c r="G7" s="23">
        <v>3958</v>
      </c>
      <c r="H7" s="23">
        <v>499</v>
      </c>
      <c r="I7" s="218">
        <v>31544</v>
      </c>
      <c r="J7" s="343">
        <f>SUM(C7:I7)</f>
        <v>40393</v>
      </c>
      <c r="K7" s="175"/>
      <c r="L7" s="817">
        <f t="shared" si="1"/>
        <v>8849</v>
      </c>
      <c r="M7" s="820">
        <v>8279</v>
      </c>
      <c r="N7" s="696"/>
      <c r="O7" s="696"/>
      <c r="P7" s="696"/>
      <c r="Q7" s="696"/>
      <c r="R7" s="696"/>
    </row>
    <row r="8" spans="1:18" ht="15" customHeight="1" x14ac:dyDescent="0.2">
      <c r="A8" s="34" t="s">
        <v>139</v>
      </c>
      <c r="B8" s="15" t="s">
        <v>121</v>
      </c>
      <c r="C8" s="23">
        <v>4</v>
      </c>
      <c r="D8" s="23">
        <v>11</v>
      </c>
      <c r="E8" s="23">
        <v>18</v>
      </c>
      <c r="F8" s="23">
        <v>0</v>
      </c>
      <c r="G8" s="23">
        <v>81</v>
      </c>
      <c r="H8" s="23">
        <v>4</v>
      </c>
      <c r="I8" s="218">
        <v>60</v>
      </c>
      <c r="J8" s="343">
        <f t="shared" ref="J8:J18" si="2">SUM(C8:I8)</f>
        <v>178</v>
      </c>
      <c r="K8" s="175"/>
      <c r="L8" s="817">
        <f t="shared" si="1"/>
        <v>118</v>
      </c>
      <c r="M8" s="820">
        <v>54</v>
      </c>
      <c r="N8" s="696"/>
      <c r="O8" s="696"/>
      <c r="P8" s="696"/>
      <c r="Q8" s="696"/>
      <c r="R8" s="696"/>
    </row>
    <row r="9" spans="1:18" ht="15" customHeight="1" x14ac:dyDescent="0.2">
      <c r="A9" s="34" t="s">
        <v>177</v>
      </c>
      <c r="B9" s="15" t="s">
        <v>2</v>
      </c>
      <c r="C9" s="23">
        <v>2160</v>
      </c>
      <c r="D9" s="23">
        <v>14839</v>
      </c>
      <c r="E9" s="23">
        <v>1091</v>
      </c>
      <c r="F9" s="23">
        <v>106</v>
      </c>
      <c r="G9" s="23">
        <v>7911</v>
      </c>
      <c r="H9" s="23">
        <v>614</v>
      </c>
      <c r="I9" s="218">
        <v>42393</v>
      </c>
      <c r="J9" s="343">
        <f t="shared" si="2"/>
        <v>69114</v>
      </c>
      <c r="K9" s="175"/>
      <c r="L9" s="817">
        <f t="shared" si="1"/>
        <v>26721</v>
      </c>
      <c r="M9" s="820">
        <v>24277</v>
      </c>
      <c r="N9" s="696"/>
      <c r="O9" s="696"/>
      <c r="P9" s="696"/>
      <c r="Q9" s="696"/>
      <c r="R9" s="696"/>
    </row>
    <row r="10" spans="1:18" s="170" customFormat="1" ht="15" customHeight="1" x14ac:dyDescent="0.2">
      <c r="A10" s="34" t="s">
        <v>184</v>
      </c>
      <c r="B10" s="15" t="s">
        <v>122</v>
      </c>
      <c r="C10" s="23">
        <v>786</v>
      </c>
      <c r="D10" s="23">
        <v>9868</v>
      </c>
      <c r="E10" s="23">
        <v>480</v>
      </c>
      <c r="F10" s="23">
        <v>28</v>
      </c>
      <c r="G10" s="23">
        <v>4049</v>
      </c>
      <c r="H10" s="23">
        <v>281</v>
      </c>
      <c r="I10" s="218">
        <v>22330</v>
      </c>
      <c r="J10" s="343">
        <f t="shared" si="2"/>
        <v>37822</v>
      </c>
      <c r="K10" s="175"/>
      <c r="L10" s="817">
        <f t="shared" si="1"/>
        <v>15492</v>
      </c>
      <c r="M10" s="820">
        <v>14488</v>
      </c>
      <c r="N10" s="696"/>
      <c r="O10" s="696"/>
      <c r="P10" s="696"/>
      <c r="Q10" s="696"/>
      <c r="R10" s="696"/>
    </row>
    <row r="11" spans="1:18" ht="15" customHeight="1" x14ac:dyDescent="0.2">
      <c r="A11" s="34" t="s">
        <v>178</v>
      </c>
      <c r="B11" s="15" t="s">
        <v>3</v>
      </c>
      <c r="C11" s="23">
        <v>354</v>
      </c>
      <c r="D11" s="23">
        <v>2551</v>
      </c>
      <c r="E11" s="23">
        <v>145</v>
      </c>
      <c r="F11" s="23">
        <v>18</v>
      </c>
      <c r="G11" s="23">
        <v>2537</v>
      </c>
      <c r="H11" s="23">
        <v>106</v>
      </c>
      <c r="I11" s="218">
        <v>8317</v>
      </c>
      <c r="J11" s="343">
        <f>SUM(C11:I11)</f>
        <v>14028</v>
      </c>
      <c r="K11" s="175"/>
      <c r="L11" s="817">
        <f t="shared" si="1"/>
        <v>5711</v>
      </c>
      <c r="M11" s="820">
        <v>4679</v>
      </c>
      <c r="N11" s="696"/>
      <c r="O11" s="696"/>
      <c r="P11" s="696"/>
      <c r="Q11" s="696"/>
      <c r="R11" s="696"/>
    </row>
    <row r="12" spans="1:18" s="170" customFormat="1" ht="15" customHeight="1" x14ac:dyDescent="0.2">
      <c r="A12" s="34" t="s">
        <v>188</v>
      </c>
      <c r="B12" s="15" t="s">
        <v>123</v>
      </c>
      <c r="C12" s="23">
        <v>122</v>
      </c>
      <c r="D12" s="23">
        <v>1724</v>
      </c>
      <c r="E12" s="23">
        <v>46</v>
      </c>
      <c r="F12" s="23">
        <v>10</v>
      </c>
      <c r="G12" s="23">
        <v>870</v>
      </c>
      <c r="H12" s="23">
        <v>39</v>
      </c>
      <c r="I12" s="218">
        <v>3756</v>
      </c>
      <c r="J12" s="343">
        <f t="shared" si="2"/>
        <v>6567</v>
      </c>
      <c r="K12" s="175"/>
      <c r="L12" s="817">
        <f t="shared" si="1"/>
        <v>2811</v>
      </c>
      <c r="M12" s="820">
        <v>2354</v>
      </c>
      <c r="N12" s="696"/>
      <c r="O12" s="696"/>
      <c r="P12" s="696"/>
      <c r="Q12" s="696"/>
      <c r="R12" s="696"/>
    </row>
    <row r="13" spans="1:18" ht="15" customHeight="1" x14ac:dyDescent="0.2">
      <c r="A13" s="34" t="s">
        <v>179</v>
      </c>
      <c r="B13" s="15" t="s">
        <v>4</v>
      </c>
      <c r="C13" s="23">
        <v>2648</v>
      </c>
      <c r="D13" s="23">
        <v>1091</v>
      </c>
      <c r="E13" s="23">
        <v>19</v>
      </c>
      <c r="F13" s="23">
        <v>5</v>
      </c>
      <c r="G13" s="23">
        <v>314</v>
      </c>
      <c r="H13" s="23">
        <v>53</v>
      </c>
      <c r="I13" s="218">
        <v>1638</v>
      </c>
      <c r="J13" s="343">
        <f t="shared" si="2"/>
        <v>5768</v>
      </c>
      <c r="K13" s="175"/>
      <c r="L13" s="817">
        <f t="shared" si="1"/>
        <v>4130</v>
      </c>
      <c r="M13" s="820">
        <v>3989</v>
      </c>
      <c r="N13" s="696"/>
      <c r="O13" s="696"/>
      <c r="P13" s="696"/>
      <c r="Q13" s="696"/>
      <c r="R13" s="696"/>
    </row>
    <row r="14" spans="1:18" ht="15" customHeight="1" x14ac:dyDescent="0.2">
      <c r="A14" s="34" t="s">
        <v>180</v>
      </c>
      <c r="B14" s="15" t="s">
        <v>35</v>
      </c>
      <c r="C14" s="23">
        <v>524</v>
      </c>
      <c r="D14" s="23">
        <v>624</v>
      </c>
      <c r="E14" s="23">
        <v>1403</v>
      </c>
      <c r="F14" s="23">
        <v>980</v>
      </c>
      <c r="G14" s="23">
        <v>6312</v>
      </c>
      <c r="H14" s="23">
        <v>467</v>
      </c>
      <c r="I14" s="218">
        <v>5952</v>
      </c>
      <c r="J14" s="343">
        <f t="shared" si="2"/>
        <v>16262</v>
      </c>
      <c r="K14" s="175"/>
      <c r="L14" s="817">
        <f t="shared" si="1"/>
        <v>10310</v>
      </c>
      <c r="M14" s="820">
        <v>9640</v>
      </c>
      <c r="N14" s="696"/>
      <c r="O14" s="696"/>
      <c r="P14" s="696"/>
      <c r="Q14" s="696"/>
      <c r="R14" s="696"/>
    </row>
    <row r="15" spans="1:18" s="170" customFormat="1" ht="15" customHeight="1" x14ac:dyDescent="0.2">
      <c r="A15" s="34" t="s">
        <v>195</v>
      </c>
      <c r="B15" s="15" t="s">
        <v>390</v>
      </c>
      <c r="C15" s="23">
        <v>243</v>
      </c>
      <c r="D15" s="23">
        <v>98</v>
      </c>
      <c r="E15" s="23">
        <v>465</v>
      </c>
      <c r="F15" s="23">
        <v>974</v>
      </c>
      <c r="G15" s="23">
        <v>168</v>
      </c>
      <c r="H15" s="23">
        <v>36</v>
      </c>
      <c r="I15" s="218">
        <v>3417</v>
      </c>
      <c r="J15" s="343">
        <f t="shared" si="2"/>
        <v>5401</v>
      </c>
      <c r="K15" s="175"/>
      <c r="L15" s="817">
        <f t="shared" si="1"/>
        <v>1984</v>
      </c>
      <c r="M15" s="820">
        <v>1904</v>
      </c>
      <c r="N15" s="696"/>
      <c r="O15" s="696"/>
      <c r="P15" s="696"/>
      <c r="Q15" s="696"/>
      <c r="R15" s="696"/>
    </row>
    <row r="16" spans="1:18" s="170" customFormat="1" ht="15" customHeight="1" x14ac:dyDescent="0.2">
      <c r="A16" s="34" t="s">
        <v>196</v>
      </c>
      <c r="B16" s="15" t="s">
        <v>42</v>
      </c>
      <c r="C16" s="23">
        <v>1</v>
      </c>
      <c r="D16" s="23">
        <v>32</v>
      </c>
      <c r="E16" s="23">
        <v>0</v>
      </c>
      <c r="F16" s="23">
        <v>0</v>
      </c>
      <c r="G16" s="23">
        <v>19</v>
      </c>
      <c r="H16" s="23">
        <v>5</v>
      </c>
      <c r="I16" s="218">
        <v>671</v>
      </c>
      <c r="J16" s="343">
        <f t="shared" si="2"/>
        <v>728</v>
      </c>
      <c r="K16" s="175"/>
      <c r="L16" s="817">
        <f t="shared" si="1"/>
        <v>57</v>
      </c>
      <c r="M16" s="820">
        <v>61</v>
      </c>
      <c r="N16" s="696"/>
      <c r="O16" s="696"/>
      <c r="P16" s="696"/>
      <c r="Q16" s="696"/>
      <c r="R16" s="696"/>
    </row>
    <row r="17" spans="1:18" s="170" customFormat="1" ht="15" customHeight="1" x14ac:dyDescent="0.2">
      <c r="A17" s="34" t="s">
        <v>198</v>
      </c>
      <c r="B17" s="15" t="s">
        <v>158</v>
      </c>
      <c r="C17" s="23">
        <v>2</v>
      </c>
      <c r="D17" s="23">
        <v>110</v>
      </c>
      <c r="E17" s="23">
        <v>456</v>
      </c>
      <c r="F17" s="23">
        <v>2</v>
      </c>
      <c r="G17" s="23">
        <v>4490</v>
      </c>
      <c r="H17" s="23">
        <v>311</v>
      </c>
      <c r="I17" s="218">
        <v>1034</v>
      </c>
      <c r="J17" s="343">
        <f t="shared" si="2"/>
        <v>6405</v>
      </c>
      <c r="K17" s="175"/>
      <c r="L17" s="817">
        <f t="shared" si="1"/>
        <v>5371</v>
      </c>
      <c r="M17" s="820">
        <v>4888</v>
      </c>
      <c r="N17" s="696"/>
      <c r="O17" s="696"/>
      <c r="P17" s="696"/>
      <c r="Q17" s="696"/>
      <c r="R17" s="696"/>
    </row>
    <row r="18" spans="1:18" s="170" customFormat="1" ht="15" customHeight="1" x14ac:dyDescent="0.2">
      <c r="A18" s="34" t="s">
        <v>201</v>
      </c>
      <c r="B18" s="15" t="s">
        <v>119</v>
      </c>
      <c r="C18" s="23">
        <v>0</v>
      </c>
      <c r="D18" s="23">
        <v>0</v>
      </c>
      <c r="E18" s="23">
        <v>1</v>
      </c>
      <c r="F18" s="23">
        <v>0</v>
      </c>
      <c r="G18" s="23">
        <v>24</v>
      </c>
      <c r="H18" s="23">
        <v>1</v>
      </c>
      <c r="I18" s="218">
        <v>43</v>
      </c>
      <c r="J18" s="343">
        <f t="shared" si="2"/>
        <v>69</v>
      </c>
      <c r="K18" s="175"/>
      <c r="L18" s="817">
        <f t="shared" si="1"/>
        <v>26</v>
      </c>
      <c r="M18" s="820">
        <v>106</v>
      </c>
      <c r="N18" s="696"/>
      <c r="O18" s="696"/>
      <c r="P18" s="696"/>
      <c r="Q18" s="696"/>
      <c r="R18" s="696"/>
    </row>
    <row r="19" spans="1:18" ht="15" customHeight="1" x14ac:dyDescent="0.2">
      <c r="A19" s="27" t="s">
        <v>230</v>
      </c>
      <c r="B19" s="27" t="s">
        <v>133</v>
      </c>
      <c r="C19" s="340">
        <f>SUM(C20,C24,C25,C28,C30)</f>
        <v>9120</v>
      </c>
      <c r="D19" s="340">
        <f t="shared" ref="D19:I19" si="3">SUM(D20,D24,D25,D28,D30)</f>
        <v>2505</v>
      </c>
      <c r="E19" s="340">
        <f t="shared" si="3"/>
        <v>3056</v>
      </c>
      <c r="F19" s="340">
        <f t="shared" si="3"/>
        <v>195</v>
      </c>
      <c r="G19" s="340">
        <f t="shared" si="3"/>
        <v>4488</v>
      </c>
      <c r="H19" s="340">
        <f t="shared" si="3"/>
        <v>636</v>
      </c>
      <c r="I19" s="346">
        <f t="shared" si="3"/>
        <v>1840</v>
      </c>
      <c r="J19" s="342">
        <f>SUM(C19:I19)</f>
        <v>21840</v>
      </c>
      <c r="K19" s="174"/>
      <c r="L19" s="351">
        <f t="shared" si="1"/>
        <v>20000</v>
      </c>
      <c r="M19" s="342">
        <v>19417</v>
      </c>
      <c r="N19" s="696"/>
      <c r="O19" s="696"/>
      <c r="P19" s="696"/>
      <c r="Q19" s="696"/>
      <c r="R19" s="696"/>
    </row>
    <row r="20" spans="1:18" ht="15" customHeight="1" x14ac:dyDescent="0.2">
      <c r="A20" s="34" t="s">
        <v>70</v>
      </c>
      <c r="B20" s="15" t="s">
        <v>33</v>
      </c>
      <c r="C20" s="23">
        <v>13</v>
      </c>
      <c r="D20" s="23">
        <v>743</v>
      </c>
      <c r="E20" s="23">
        <v>191</v>
      </c>
      <c r="F20" s="23">
        <v>89</v>
      </c>
      <c r="G20" s="23">
        <v>814</v>
      </c>
      <c r="H20" s="23">
        <v>26</v>
      </c>
      <c r="I20" s="218">
        <v>164</v>
      </c>
      <c r="J20" s="343">
        <f t="shared" ref="J20:J30" si="4">SUM(C20:I20)</f>
        <v>2040</v>
      </c>
      <c r="K20" s="175"/>
      <c r="L20" s="817">
        <f t="shared" si="1"/>
        <v>1876</v>
      </c>
      <c r="M20" s="820">
        <v>1859</v>
      </c>
      <c r="N20" s="696"/>
      <c r="O20" s="696"/>
      <c r="P20" s="696"/>
      <c r="Q20" s="696"/>
      <c r="R20" s="696"/>
    </row>
    <row r="21" spans="1:18" s="170" customFormat="1" ht="15" customHeight="1" x14ac:dyDescent="0.2">
      <c r="A21" s="34" t="s">
        <v>202</v>
      </c>
      <c r="B21" s="15" t="s">
        <v>129</v>
      </c>
      <c r="C21" s="23">
        <v>7</v>
      </c>
      <c r="D21" s="23">
        <v>51</v>
      </c>
      <c r="E21" s="23">
        <v>125</v>
      </c>
      <c r="F21" s="23">
        <v>39</v>
      </c>
      <c r="G21" s="23">
        <v>765</v>
      </c>
      <c r="H21" s="23">
        <v>12</v>
      </c>
      <c r="I21" s="218">
        <v>120</v>
      </c>
      <c r="J21" s="343">
        <f t="shared" si="4"/>
        <v>1119</v>
      </c>
      <c r="K21" s="175"/>
      <c r="L21" s="817">
        <f t="shared" si="1"/>
        <v>999</v>
      </c>
      <c r="M21" s="820">
        <v>994</v>
      </c>
      <c r="N21" s="696"/>
      <c r="O21" s="696"/>
      <c r="P21" s="696"/>
      <c r="Q21" s="696"/>
      <c r="R21" s="696"/>
    </row>
    <row r="22" spans="1:18" s="179" customFormat="1" ht="15" customHeight="1" x14ac:dyDescent="0.2">
      <c r="A22" s="34" t="s">
        <v>203</v>
      </c>
      <c r="B22" s="15" t="s">
        <v>131</v>
      </c>
      <c r="C22" s="23">
        <v>6</v>
      </c>
      <c r="D22" s="23">
        <v>28</v>
      </c>
      <c r="E22" s="23">
        <v>5</v>
      </c>
      <c r="F22" s="23">
        <v>2</v>
      </c>
      <c r="G22" s="23">
        <v>16</v>
      </c>
      <c r="H22" s="23">
        <v>5</v>
      </c>
      <c r="I22" s="218">
        <v>13</v>
      </c>
      <c r="J22" s="343">
        <f t="shared" si="4"/>
        <v>75</v>
      </c>
      <c r="K22" s="175"/>
      <c r="L22" s="817">
        <f t="shared" si="1"/>
        <v>62</v>
      </c>
      <c r="M22" s="820">
        <v>55</v>
      </c>
      <c r="N22" s="696"/>
      <c r="O22" s="696"/>
      <c r="P22" s="696"/>
      <c r="Q22" s="696"/>
      <c r="R22" s="696"/>
    </row>
    <row r="23" spans="1:18" s="170" customFormat="1" ht="15" customHeight="1" x14ac:dyDescent="0.2">
      <c r="A23" s="34" t="s">
        <v>204</v>
      </c>
      <c r="B23" s="15" t="s">
        <v>130</v>
      </c>
      <c r="C23" s="23">
        <v>0</v>
      </c>
      <c r="D23" s="23">
        <v>649</v>
      </c>
      <c r="E23" s="23">
        <v>48</v>
      </c>
      <c r="F23" s="23">
        <v>48</v>
      </c>
      <c r="G23" s="23">
        <v>29</v>
      </c>
      <c r="H23" s="23">
        <v>6</v>
      </c>
      <c r="I23" s="218">
        <v>18</v>
      </c>
      <c r="J23" s="343">
        <f t="shared" si="4"/>
        <v>798</v>
      </c>
      <c r="K23" s="175"/>
      <c r="L23" s="817">
        <f t="shared" si="1"/>
        <v>780</v>
      </c>
      <c r="M23" s="820">
        <v>758</v>
      </c>
      <c r="N23" s="696"/>
      <c r="O23" s="696"/>
      <c r="P23" s="696"/>
      <c r="Q23" s="696"/>
      <c r="R23" s="696"/>
    </row>
    <row r="24" spans="1:18" ht="15" customHeight="1" x14ac:dyDescent="0.2">
      <c r="A24" s="34" t="s">
        <v>149</v>
      </c>
      <c r="B24" s="15" t="s">
        <v>11</v>
      </c>
      <c r="C24" s="23">
        <v>5</v>
      </c>
      <c r="D24" s="23">
        <v>73</v>
      </c>
      <c r="E24" s="23">
        <v>41</v>
      </c>
      <c r="F24" s="23">
        <v>21</v>
      </c>
      <c r="G24" s="23">
        <v>1664</v>
      </c>
      <c r="H24" s="23">
        <v>35</v>
      </c>
      <c r="I24" s="218">
        <v>220</v>
      </c>
      <c r="J24" s="343">
        <f t="shared" si="4"/>
        <v>2059</v>
      </c>
      <c r="K24" s="175"/>
      <c r="L24" s="817">
        <f t="shared" si="1"/>
        <v>1839</v>
      </c>
      <c r="M24" s="820">
        <v>1815</v>
      </c>
      <c r="N24" s="696"/>
      <c r="O24" s="696"/>
      <c r="P24" s="696"/>
      <c r="Q24" s="696"/>
      <c r="R24" s="696"/>
    </row>
    <row r="25" spans="1:18" ht="15" customHeight="1" x14ac:dyDescent="0.2">
      <c r="A25" s="34" t="s">
        <v>150</v>
      </c>
      <c r="B25" s="15" t="s">
        <v>13</v>
      </c>
      <c r="C25" s="23">
        <v>9102</v>
      </c>
      <c r="D25" s="23">
        <v>1686</v>
      </c>
      <c r="E25" s="23">
        <v>2758</v>
      </c>
      <c r="F25" s="23">
        <v>82</v>
      </c>
      <c r="G25" s="23">
        <v>1219</v>
      </c>
      <c r="H25" s="23">
        <v>556</v>
      </c>
      <c r="I25" s="218">
        <v>1283</v>
      </c>
      <c r="J25" s="343">
        <f t="shared" si="4"/>
        <v>16686</v>
      </c>
      <c r="K25" s="175"/>
      <c r="L25" s="817">
        <f t="shared" si="1"/>
        <v>15403</v>
      </c>
      <c r="M25" s="820">
        <v>14818</v>
      </c>
      <c r="N25" s="696"/>
      <c r="O25" s="696"/>
      <c r="P25" s="696"/>
      <c r="Q25" s="696"/>
      <c r="R25" s="696"/>
    </row>
    <row r="26" spans="1:18" s="170" customFormat="1" ht="15" customHeight="1" x14ac:dyDescent="0.2">
      <c r="A26" s="34" t="s">
        <v>209</v>
      </c>
      <c r="B26" s="15" t="s">
        <v>43</v>
      </c>
      <c r="C26" s="23">
        <v>9102</v>
      </c>
      <c r="D26" s="23">
        <v>1686</v>
      </c>
      <c r="E26" s="23">
        <v>2748</v>
      </c>
      <c r="F26" s="23">
        <v>82</v>
      </c>
      <c r="G26" s="23">
        <v>1195</v>
      </c>
      <c r="H26" s="23">
        <v>552</v>
      </c>
      <c r="I26" s="218">
        <v>1274</v>
      </c>
      <c r="J26" s="343">
        <f t="shared" si="4"/>
        <v>16639</v>
      </c>
      <c r="K26" s="175"/>
      <c r="L26" s="817">
        <f t="shared" si="1"/>
        <v>15365</v>
      </c>
      <c r="M26" s="820">
        <v>14789</v>
      </c>
      <c r="N26" s="696"/>
      <c r="O26" s="696"/>
      <c r="P26" s="696"/>
      <c r="Q26" s="696"/>
      <c r="R26" s="696"/>
    </row>
    <row r="27" spans="1:18" s="170" customFormat="1" ht="15" customHeight="1" x14ac:dyDescent="0.2">
      <c r="A27" s="422" t="s">
        <v>379</v>
      </c>
      <c r="B27" s="15" t="s">
        <v>380</v>
      </c>
      <c r="C27" s="23">
        <v>341</v>
      </c>
      <c r="D27" s="23">
        <v>252</v>
      </c>
      <c r="E27" s="23">
        <v>17</v>
      </c>
      <c r="F27" s="23">
        <v>0</v>
      </c>
      <c r="G27" s="23">
        <v>274</v>
      </c>
      <c r="H27" s="23">
        <v>10</v>
      </c>
      <c r="I27" s="218">
        <v>605</v>
      </c>
      <c r="J27" s="343">
        <f t="shared" si="4"/>
        <v>1499</v>
      </c>
      <c r="K27" s="175"/>
      <c r="L27" s="817">
        <f>J27-I27</f>
        <v>894</v>
      </c>
      <c r="M27" s="820">
        <v>828</v>
      </c>
      <c r="N27" s="696"/>
      <c r="O27" s="696"/>
      <c r="P27" s="696"/>
      <c r="Q27" s="696"/>
      <c r="R27" s="696"/>
    </row>
    <row r="28" spans="1:18" ht="15" customHeight="1" x14ac:dyDescent="0.2">
      <c r="A28" s="34" t="s">
        <v>151</v>
      </c>
      <c r="B28" s="15" t="s">
        <v>16</v>
      </c>
      <c r="C28" s="23">
        <v>0</v>
      </c>
      <c r="D28" s="23">
        <v>3</v>
      </c>
      <c r="E28" s="23">
        <v>62</v>
      </c>
      <c r="F28" s="23">
        <v>3</v>
      </c>
      <c r="G28" s="23">
        <v>720</v>
      </c>
      <c r="H28" s="23">
        <v>19</v>
      </c>
      <c r="I28" s="218">
        <v>166</v>
      </c>
      <c r="J28" s="343">
        <f t="shared" si="4"/>
        <v>973</v>
      </c>
      <c r="K28" s="175"/>
      <c r="L28" s="817">
        <f t="shared" si="1"/>
        <v>807</v>
      </c>
      <c r="M28" s="820">
        <v>884</v>
      </c>
      <c r="N28" s="696"/>
      <c r="O28" s="696"/>
      <c r="P28" s="696"/>
      <c r="Q28" s="696"/>
      <c r="R28" s="696"/>
    </row>
    <row r="29" spans="1:18" s="170" customFormat="1" ht="15" customHeight="1" x14ac:dyDescent="0.2">
      <c r="A29" s="34" t="s">
        <v>214</v>
      </c>
      <c r="B29" s="15" t="s">
        <v>157</v>
      </c>
      <c r="C29" s="23">
        <v>0</v>
      </c>
      <c r="D29" s="23">
        <v>0</v>
      </c>
      <c r="E29" s="23">
        <v>0</v>
      </c>
      <c r="F29" s="23">
        <v>0</v>
      </c>
      <c r="G29" s="23">
        <v>58</v>
      </c>
      <c r="H29" s="23">
        <v>2</v>
      </c>
      <c r="I29" s="218">
        <v>4</v>
      </c>
      <c r="J29" s="343">
        <f t="shared" si="4"/>
        <v>64</v>
      </c>
      <c r="K29" s="175"/>
      <c r="L29" s="817">
        <f t="shared" ref="L29:L35" si="5">J29-I29</f>
        <v>60</v>
      </c>
      <c r="M29" s="820">
        <v>60</v>
      </c>
      <c r="N29" s="696"/>
      <c r="O29" s="696"/>
      <c r="P29" s="696"/>
      <c r="Q29" s="696"/>
      <c r="R29" s="696"/>
    </row>
    <row r="30" spans="1:18" s="170" customFormat="1" ht="15" customHeight="1" x14ac:dyDescent="0.2">
      <c r="A30" s="68" t="s">
        <v>216</v>
      </c>
      <c r="B30" s="16" t="s">
        <v>112</v>
      </c>
      <c r="C30" s="233">
        <v>0</v>
      </c>
      <c r="D30" s="23">
        <v>0</v>
      </c>
      <c r="E30" s="23">
        <v>4</v>
      </c>
      <c r="F30" s="23">
        <v>0</v>
      </c>
      <c r="G30" s="23">
        <v>71</v>
      </c>
      <c r="H30" s="23">
        <v>0</v>
      </c>
      <c r="I30" s="218">
        <v>7</v>
      </c>
      <c r="J30" s="343">
        <f t="shared" si="4"/>
        <v>82</v>
      </c>
      <c r="K30" s="175"/>
      <c r="L30" s="817">
        <f t="shared" si="5"/>
        <v>75</v>
      </c>
      <c r="M30" s="820">
        <v>41</v>
      </c>
      <c r="N30" s="696"/>
      <c r="O30" s="696"/>
      <c r="P30" s="696"/>
      <c r="Q30" s="696"/>
      <c r="R30" s="696"/>
    </row>
    <row r="31" spans="1:18" s="170" customFormat="1" ht="15" customHeight="1" x14ac:dyDescent="0.2">
      <c r="A31" s="224" t="s">
        <v>168</v>
      </c>
      <c r="B31" s="14" t="s">
        <v>313</v>
      </c>
      <c r="C31" s="340">
        <f>SUM(C32:C34)</f>
        <v>114</v>
      </c>
      <c r="D31" s="340">
        <f t="shared" ref="D31:I31" si="6">SUM(D32:D34)</f>
        <v>583</v>
      </c>
      <c r="E31" s="340">
        <f t="shared" si="6"/>
        <v>7632</v>
      </c>
      <c r="F31" s="340">
        <f t="shared" si="6"/>
        <v>754</v>
      </c>
      <c r="G31" s="340">
        <f t="shared" si="6"/>
        <v>5503</v>
      </c>
      <c r="H31" s="340">
        <f t="shared" si="6"/>
        <v>1119</v>
      </c>
      <c r="I31" s="340">
        <f t="shared" si="6"/>
        <v>83631</v>
      </c>
      <c r="J31" s="344">
        <f>SUM(C31:I31)</f>
        <v>99336</v>
      </c>
      <c r="K31" s="175"/>
      <c r="L31" s="351">
        <f t="shared" si="5"/>
        <v>15705</v>
      </c>
      <c r="M31" s="342">
        <v>16938</v>
      </c>
      <c r="N31" s="696"/>
      <c r="O31" s="696"/>
      <c r="P31" s="696"/>
      <c r="Q31" s="696"/>
      <c r="R31" s="696"/>
    </row>
    <row r="32" spans="1:18" s="170" customFormat="1" ht="15" customHeight="1" x14ac:dyDescent="0.2">
      <c r="A32" s="34" t="s">
        <v>217</v>
      </c>
      <c r="B32" s="15" t="s">
        <v>117</v>
      </c>
      <c r="C32" s="228">
        <v>99</v>
      </c>
      <c r="D32" s="228">
        <v>279</v>
      </c>
      <c r="E32" s="228">
        <v>2989</v>
      </c>
      <c r="F32" s="228">
        <v>135</v>
      </c>
      <c r="G32" s="228">
        <v>646</v>
      </c>
      <c r="H32" s="228">
        <v>212</v>
      </c>
      <c r="I32" s="227">
        <v>25046</v>
      </c>
      <c r="J32" s="343">
        <f>SUM(C32:I32)</f>
        <v>29406</v>
      </c>
      <c r="K32" s="175"/>
      <c r="L32" s="817">
        <f t="shared" si="5"/>
        <v>4360</v>
      </c>
      <c r="M32" s="820">
        <v>4788</v>
      </c>
      <c r="N32" s="696"/>
      <c r="O32" s="696"/>
      <c r="P32" s="696"/>
      <c r="Q32" s="696"/>
      <c r="R32" s="696"/>
    </row>
    <row r="33" spans="1:18" s="170" customFormat="1" ht="15" customHeight="1" x14ac:dyDescent="0.2">
      <c r="A33" s="34" t="s">
        <v>218</v>
      </c>
      <c r="B33" s="15" t="s">
        <v>36</v>
      </c>
      <c r="C33" s="228">
        <v>11</v>
      </c>
      <c r="D33" s="228">
        <v>304</v>
      </c>
      <c r="E33" s="228">
        <v>1906</v>
      </c>
      <c r="F33" s="228">
        <v>576</v>
      </c>
      <c r="G33" s="228">
        <v>4751</v>
      </c>
      <c r="H33" s="228">
        <v>652</v>
      </c>
      <c r="I33" s="227">
        <v>39102</v>
      </c>
      <c r="J33" s="343">
        <f>SUM(C33:I33)</f>
        <v>47302</v>
      </c>
      <c r="K33" s="175"/>
      <c r="L33" s="817">
        <f t="shared" si="5"/>
        <v>8200</v>
      </c>
      <c r="M33" s="820">
        <v>7766</v>
      </c>
      <c r="N33" s="696"/>
      <c r="O33" s="696"/>
      <c r="P33" s="696"/>
      <c r="Q33" s="696"/>
      <c r="R33" s="696"/>
    </row>
    <row r="34" spans="1:18" ht="15" customHeight="1" x14ac:dyDescent="0.2">
      <c r="A34" s="34" t="s">
        <v>219</v>
      </c>
      <c r="B34" s="15" t="s">
        <v>37</v>
      </c>
      <c r="C34" s="249">
        <v>4</v>
      </c>
      <c r="D34" s="250">
        <v>0</v>
      </c>
      <c r="E34" s="250">
        <v>2737</v>
      </c>
      <c r="F34" s="250">
        <v>43</v>
      </c>
      <c r="G34" s="250">
        <v>106</v>
      </c>
      <c r="H34" s="250">
        <v>255</v>
      </c>
      <c r="I34" s="251">
        <v>19483</v>
      </c>
      <c r="J34" s="345">
        <f>SUM(C34:I34)</f>
        <v>22628</v>
      </c>
      <c r="K34" s="175"/>
      <c r="L34" s="817">
        <f t="shared" si="5"/>
        <v>3145</v>
      </c>
      <c r="M34" s="820">
        <v>4384</v>
      </c>
      <c r="N34" s="696"/>
      <c r="O34" s="696"/>
      <c r="P34" s="696"/>
      <c r="Q34" s="696"/>
      <c r="R34" s="696"/>
    </row>
    <row r="35" spans="1:18" ht="15" customHeight="1" x14ac:dyDescent="0.2">
      <c r="A35" s="52" t="s">
        <v>282</v>
      </c>
      <c r="B35" s="15" t="s">
        <v>274</v>
      </c>
      <c r="C35" s="252">
        <v>0</v>
      </c>
      <c r="D35" s="253">
        <v>0</v>
      </c>
      <c r="E35" s="253">
        <v>0</v>
      </c>
      <c r="F35" s="253">
        <v>0</v>
      </c>
      <c r="G35" s="253">
        <v>0</v>
      </c>
      <c r="H35" s="253">
        <v>38</v>
      </c>
      <c r="I35" s="254">
        <v>0</v>
      </c>
      <c r="J35" s="370">
        <f>SUM(C35:I35)</f>
        <v>38</v>
      </c>
      <c r="K35" s="175"/>
      <c r="L35" s="818">
        <f t="shared" si="5"/>
        <v>38</v>
      </c>
      <c r="M35" s="821">
        <v>23</v>
      </c>
      <c r="N35" s="696"/>
      <c r="O35" s="696"/>
      <c r="P35" s="696"/>
      <c r="Q35" s="696"/>
      <c r="R35" s="696"/>
    </row>
    <row r="36" spans="1:18" ht="15" customHeight="1" thickBot="1" x14ac:dyDescent="0.25">
      <c r="A36" s="52" t="s">
        <v>118</v>
      </c>
      <c r="B36" s="36" t="s">
        <v>140</v>
      </c>
      <c r="C36" s="347">
        <f>SUM(C6,C19,C31,C35)</f>
        <v>16755</v>
      </c>
      <c r="D36" s="347">
        <f t="shared" ref="D36:H36" si="7">SUM(D6,D19,D31,D35)</f>
        <v>24159</v>
      </c>
      <c r="E36" s="347">
        <f t="shared" si="7"/>
        <v>13809</v>
      </c>
      <c r="F36" s="347">
        <f t="shared" si="7"/>
        <v>2187</v>
      </c>
      <c r="G36" s="347">
        <f t="shared" si="7"/>
        <v>31047</v>
      </c>
      <c r="H36" s="347">
        <f t="shared" si="7"/>
        <v>3533</v>
      </c>
      <c r="I36" s="348">
        <f t="shared" ref="I36:J36" si="8">SUM(I6,I19,I31,I35)</f>
        <v>175358</v>
      </c>
      <c r="J36" s="760">
        <f t="shared" si="8"/>
        <v>266848</v>
      </c>
      <c r="K36" s="174"/>
      <c r="L36" s="763">
        <f>J36-I36</f>
        <v>91490</v>
      </c>
      <c r="M36" s="822">
        <f>M6+M19+M31+M35</f>
        <v>87349</v>
      </c>
      <c r="N36" s="696"/>
      <c r="O36" s="696"/>
      <c r="P36" s="696"/>
      <c r="Q36" s="696"/>
      <c r="R36" s="696"/>
    </row>
    <row r="37" spans="1:18" ht="15" customHeight="1" x14ac:dyDescent="0.2">
      <c r="A37" s="435" t="s">
        <v>232</v>
      </c>
      <c r="B37" s="92" t="s">
        <v>154</v>
      </c>
      <c r="C37" s="696"/>
      <c r="D37" s="696"/>
      <c r="E37" s="696"/>
      <c r="F37" s="696"/>
      <c r="G37" s="696"/>
      <c r="H37" s="696"/>
      <c r="I37" s="696"/>
      <c r="J37" s="761">
        <f>I36</f>
        <v>175358</v>
      </c>
      <c r="K37" s="81"/>
      <c r="L37" s="696"/>
      <c r="M37" s="696"/>
      <c r="N37" s="696"/>
      <c r="O37" s="696"/>
      <c r="P37" s="696"/>
      <c r="Q37" s="696"/>
      <c r="R37" s="696"/>
    </row>
    <row r="38" spans="1:18" ht="15" customHeight="1" thickBot="1" x14ac:dyDescent="0.25">
      <c r="A38" s="436" t="s">
        <v>236</v>
      </c>
      <c r="B38" s="36" t="s">
        <v>405</v>
      </c>
      <c r="C38" s="696"/>
      <c r="D38" s="696"/>
      <c r="E38" s="696"/>
      <c r="F38" s="696"/>
      <c r="G38" s="696"/>
      <c r="H38" s="696"/>
      <c r="I38" s="696"/>
      <c r="J38" s="762">
        <f>J36-J37</f>
        <v>91490</v>
      </c>
      <c r="K38" s="81"/>
      <c r="L38" s="696"/>
      <c r="M38" s="696"/>
      <c r="N38" s="696"/>
      <c r="O38" s="696"/>
      <c r="P38" s="696"/>
      <c r="Q38" s="696"/>
      <c r="R38" s="696"/>
    </row>
    <row r="39" spans="1:18" ht="15" customHeight="1" x14ac:dyDescent="0.2">
      <c r="J39" s="79"/>
      <c r="K39" s="81"/>
      <c r="L39" s="79"/>
      <c r="M39" s="79"/>
      <c r="N39" s="79"/>
    </row>
    <row r="40" spans="1:18" ht="15" hidden="1" customHeight="1" x14ac:dyDescent="0.2">
      <c r="A40" s="696"/>
      <c r="B40" s="696"/>
      <c r="C40" s="696"/>
      <c r="D40" s="696"/>
      <c r="E40" s="696"/>
      <c r="F40" s="696"/>
      <c r="G40" s="696"/>
      <c r="H40" s="696"/>
      <c r="I40" s="696"/>
      <c r="J40" s="696"/>
      <c r="K40" s="696"/>
      <c r="L40" s="79"/>
      <c r="M40" s="79"/>
      <c r="N40" s="79"/>
    </row>
    <row r="41" spans="1:18" ht="15" hidden="1" customHeight="1" x14ac:dyDescent="0.2">
      <c r="A41" s="696"/>
      <c r="B41" s="696"/>
      <c r="C41" s="696"/>
      <c r="D41" s="696"/>
      <c r="E41" s="696"/>
      <c r="F41" s="696"/>
      <c r="G41" s="696"/>
      <c r="H41" s="696"/>
      <c r="I41" s="696"/>
      <c r="J41" s="696"/>
      <c r="K41" s="696"/>
      <c r="L41" s="79"/>
      <c r="M41" s="79"/>
      <c r="N41" s="79"/>
    </row>
    <row r="42" spans="1:18" s="177" customFormat="1" ht="15" hidden="1" customHeight="1" x14ac:dyDescent="0.2">
      <c r="A42" s="696"/>
      <c r="B42" s="696"/>
      <c r="C42" s="696"/>
      <c r="D42" s="696"/>
      <c r="E42" s="696"/>
      <c r="F42" s="696"/>
      <c r="G42" s="696"/>
      <c r="H42" s="696"/>
      <c r="I42" s="696"/>
      <c r="J42" s="696"/>
      <c r="K42" s="696"/>
      <c r="M42" s="77"/>
      <c r="N42" s="77"/>
      <c r="O42" s="77"/>
    </row>
    <row r="43" spans="1:18" s="87" customFormat="1" ht="19.5" hidden="1" customHeight="1" x14ac:dyDescent="0.2">
      <c r="A43" s="696"/>
      <c r="B43" s="696"/>
      <c r="C43" s="696"/>
      <c r="D43" s="696"/>
      <c r="E43" s="696"/>
      <c r="F43" s="696"/>
      <c r="G43" s="696"/>
      <c r="H43" s="696"/>
      <c r="I43" s="696"/>
      <c r="J43" s="696"/>
      <c r="K43" s="696"/>
      <c r="L43" s="303"/>
      <c r="M43" s="78"/>
      <c r="N43" s="77"/>
      <c r="O43" s="77"/>
    </row>
    <row r="44" spans="1:18" s="177" customFormat="1" ht="21" hidden="1" customHeight="1" x14ac:dyDescent="0.2">
      <c r="A44" s="696"/>
      <c r="B44" s="696"/>
      <c r="C44" s="696"/>
      <c r="D44" s="696"/>
      <c r="E44" s="696"/>
      <c r="F44" s="696"/>
      <c r="G44" s="696"/>
      <c r="H44" s="696"/>
      <c r="I44" s="696"/>
      <c r="J44" s="696"/>
      <c r="K44" s="696"/>
      <c r="L44" s="303"/>
      <c r="M44" s="77"/>
      <c r="N44" s="77"/>
      <c r="O44" s="77"/>
    </row>
    <row r="45" spans="1:18" s="87" customFormat="1" ht="18" hidden="1" customHeight="1" x14ac:dyDescent="0.2">
      <c r="A45" s="696"/>
      <c r="B45" s="696"/>
      <c r="C45" s="696"/>
      <c r="D45" s="696"/>
      <c r="E45" s="696"/>
      <c r="F45" s="696"/>
      <c r="G45" s="696"/>
      <c r="H45" s="696"/>
      <c r="I45" s="696"/>
      <c r="J45" s="696"/>
      <c r="K45" s="696"/>
      <c r="L45" s="303"/>
      <c r="M45" s="77"/>
      <c r="N45" s="77"/>
      <c r="O45" s="77"/>
    </row>
    <row r="46" spans="1:18" ht="15" hidden="1" customHeight="1" x14ac:dyDescent="0.2">
      <c r="A46" s="696"/>
      <c r="B46" s="696"/>
      <c r="C46" s="696"/>
      <c r="D46" s="696"/>
      <c r="E46" s="696"/>
      <c r="F46" s="696"/>
      <c r="G46" s="696"/>
      <c r="H46" s="696"/>
      <c r="I46" s="696"/>
      <c r="J46" s="696"/>
      <c r="K46" s="696"/>
      <c r="L46" s="303"/>
      <c r="M46" s="77"/>
    </row>
    <row r="47" spans="1:18" ht="15" hidden="1" customHeight="1" x14ac:dyDescent="0.2">
      <c r="A47" s="696"/>
      <c r="B47" s="696"/>
      <c r="C47" s="696"/>
      <c r="D47" s="696"/>
      <c r="E47" s="696"/>
      <c r="F47" s="696"/>
      <c r="G47" s="696"/>
      <c r="H47" s="696"/>
      <c r="I47" s="696"/>
      <c r="J47" s="696"/>
      <c r="K47" s="696"/>
      <c r="M47" s="77"/>
    </row>
    <row r="48" spans="1:18" ht="15" hidden="1" customHeight="1" x14ac:dyDescent="0.2">
      <c r="M48" s="77"/>
    </row>
    <row r="49" spans="2:13" ht="15" hidden="1" customHeight="1" x14ac:dyDescent="0.2">
      <c r="B49" s="78"/>
      <c r="M49" s="77"/>
    </row>
    <row r="50" spans="2:13" ht="15" hidden="1" customHeight="1" x14ac:dyDescent="0.2">
      <c r="B50" s="78"/>
      <c r="M50" s="77"/>
    </row>
    <row r="51" spans="2:13" ht="15" hidden="1" customHeight="1" x14ac:dyDescent="0.2">
      <c r="B51" s="78"/>
      <c r="M51" s="77"/>
    </row>
    <row r="52" spans="2:13" ht="15" hidden="1" customHeight="1" x14ac:dyDescent="0.2">
      <c r="B52" s="78"/>
      <c r="M52" s="77"/>
    </row>
    <row r="53" spans="2:13" ht="15" hidden="1" customHeight="1" x14ac:dyDescent="0.2">
      <c r="B53" s="78"/>
      <c r="M53" s="77"/>
    </row>
    <row r="54" spans="2:13" ht="15" hidden="1" customHeight="1" x14ac:dyDescent="0.2">
      <c r="B54" s="78"/>
      <c r="M54" s="77"/>
    </row>
    <row r="55" spans="2:13" ht="15" hidden="1" customHeight="1" x14ac:dyDescent="0.2">
      <c r="B55" s="78"/>
      <c r="M55" s="77"/>
    </row>
    <row r="56" spans="2:13" ht="15" hidden="1" customHeight="1" x14ac:dyDescent="0.2">
      <c r="B56" s="78"/>
      <c r="M56" s="77"/>
    </row>
    <row r="57" spans="2:13" ht="15" hidden="1" customHeight="1" x14ac:dyDescent="0.2">
      <c r="B57" s="78"/>
      <c r="M57" s="77"/>
    </row>
    <row r="58" spans="2:13" ht="15" hidden="1" customHeight="1" x14ac:dyDescent="0.2">
      <c r="B58" s="78"/>
      <c r="M58" s="77"/>
    </row>
    <row r="59" spans="2:13" ht="15" hidden="1" customHeight="1" x14ac:dyDescent="0.2">
      <c r="B59" s="78"/>
      <c r="M59" s="77"/>
    </row>
    <row r="60" spans="2:13" ht="15" hidden="1" customHeight="1" x14ac:dyDescent="0.2">
      <c r="B60" s="78"/>
      <c r="M60" s="77"/>
    </row>
    <row r="61" spans="2:13" ht="15" hidden="1" customHeight="1" x14ac:dyDescent="0.2">
      <c r="B61" s="78"/>
      <c r="M61" s="77"/>
    </row>
    <row r="62" spans="2:13" ht="15" hidden="1" customHeight="1" x14ac:dyDescent="0.2">
      <c r="B62" s="78"/>
      <c r="M62" s="77"/>
    </row>
    <row r="63" spans="2:13" ht="15" hidden="1" customHeight="1" x14ac:dyDescent="0.2">
      <c r="B63" s="78"/>
      <c r="M63" s="77"/>
    </row>
    <row r="64" spans="2:13" ht="15" hidden="1" customHeight="1" x14ac:dyDescent="0.2">
      <c r="B64" s="78"/>
      <c r="M64" s="77"/>
    </row>
    <row r="65" spans="2:13" ht="15" hidden="1" customHeight="1" x14ac:dyDescent="0.2">
      <c r="B65" s="78"/>
      <c r="M65" s="77"/>
    </row>
    <row r="66" spans="2:13" ht="15" hidden="1" customHeight="1" x14ac:dyDescent="0.2">
      <c r="B66" s="78"/>
      <c r="M66" s="77"/>
    </row>
    <row r="67" spans="2:13" ht="15" hidden="1" customHeight="1" x14ac:dyDescent="0.2">
      <c r="B67" s="78"/>
      <c r="M67" s="77"/>
    </row>
    <row r="68" spans="2:13" ht="15" hidden="1" customHeight="1" x14ac:dyDescent="0.2">
      <c r="B68" s="78"/>
      <c r="M68" s="77"/>
    </row>
    <row r="69" spans="2:13" ht="15" hidden="1" customHeight="1" x14ac:dyDescent="0.2">
      <c r="B69" s="78"/>
      <c r="M69" s="77"/>
    </row>
    <row r="70" spans="2:13" ht="15" hidden="1" customHeight="1" x14ac:dyDescent="0.2">
      <c r="B70" s="78"/>
      <c r="M70" s="77"/>
    </row>
    <row r="71" spans="2:13" ht="15" hidden="1" customHeight="1" x14ac:dyDescent="0.2">
      <c r="B71" s="78"/>
      <c r="M71" s="77"/>
    </row>
    <row r="72" spans="2:13" ht="15" hidden="1" customHeight="1" x14ac:dyDescent="0.2">
      <c r="B72" s="78"/>
      <c r="M72" s="77"/>
    </row>
    <row r="73" spans="2:13" ht="15" hidden="1" customHeight="1" x14ac:dyDescent="0.2">
      <c r="B73" s="78"/>
      <c r="M73" s="77"/>
    </row>
    <row r="74" spans="2:13" ht="15" hidden="1" customHeight="1" x14ac:dyDescent="0.2">
      <c r="B74" s="78"/>
      <c r="M74" s="77"/>
    </row>
    <row r="75" spans="2:13" ht="15" hidden="1" customHeight="1" x14ac:dyDescent="0.2">
      <c r="B75" s="78"/>
      <c r="M75" s="77"/>
    </row>
    <row r="76" spans="2:13" ht="15" hidden="1" customHeight="1" x14ac:dyDescent="0.2">
      <c r="B76" s="78"/>
      <c r="M76" s="77"/>
    </row>
    <row r="77" spans="2:13" ht="15" hidden="1" customHeight="1" x14ac:dyDescent="0.2">
      <c r="B77" s="78"/>
      <c r="M77" s="77"/>
    </row>
    <row r="78" spans="2:13" ht="15" hidden="1" customHeight="1" x14ac:dyDescent="0.2">
      <c r="B78" s="78"/>
      <c r="M78" s="77"/>
    </row>
    <row r="79" spans="2:13" ht="15" hidden="1" customHeight="1" x14ac:dyDescent="0.2">
      <c r="B79" s="78"/>
      <c r="M79" s="77"/>
    </row>
    <row r="80" spans="2:13" ht="15" hidden="1" customHeight="1" x14ac:dyDescent="0.2">
      <c r="B80" s="78"/>
      <c r="M80" s="77"/>
    </row>
    <row r="81" spans="2:13" ht="15" hidden="1" customHeight="1" x14ac:dyDescent="0.2">
      <c r="B81" s="78"/>
      <c r="M81" s="77"/>
    </row>
    <row r="82" spans="2:13" ht="15" hidden="1" customHeight="1" x14ac:dyDescent="0.2">
      <c r="B82" s="78"/>
      <c r="M82" s="77"/>
    </row>
  </sheetData>
  <mergeCells count="1">
    <mergeCell ref="A2:A5"/>
  </mergeCells>
  <phoneticPr fontId="0" type="noConversion"/>
  <conditionalFormatting sqref="C7:I18 C20:I30 C32:I35">
    <cfRule type="cellIs" dxfId="61" priority="87" stopIfTrue="1" operator="lessThan">
      <formula>-1</formula>
    </cfRule>
  </conditionalFormatting>
  <conditionalFormatting sqref="C8:I8">
    <cfRule type="expression" dxfId="60" priority="76" stopIfTrue="1">
      <formula>IF(AND(C$8&gt;C$7),SUM(C$7-C$8)&lt;-0.1)</formula>
    </cfRule>
  </conditionalFormatting>
  <conditionalFormatting sqref="C10:I10">
    <cfRule type="expression" dxfId="59" priority="80" stopIfTrue="1">
      <formula>IF(AND(C$10&gt;C$9),SUM(C$9-C$10)&lt;-0.1)</formula>
    </cfRule>
  </conditionalFormatting>
  <conditionalFormatting sqref="C12:I12">
    <cfRule type="expression" dxfId="58" priority="82" stopIfTrue="1">
      <formula>IF(AND(C$12&gt;C$11),SUM(C$11-C$12)&lt;-0.1)</formula>
    </cfRule>
  </conditionalFormatting>
  <conditionalFormatting sqref="C15:I17">
    <cfRule type="expression" dxfId="57" priority="135" stopIfTrue="1">
      <formula>IF(AND(SUM(C$15:C$17)&gt;C$14),SUM(C$14-C$15-C$16-C$17)&lt;-0.1)</formula>
    </cfRule>
  </conditionalFormatting>
  <conditionalFormatting sqref="C21:I23">
    <cfRule type="expression" dxfId="56" priority="89" stopIfTrue="1">
      <formula>IF(AND(SUM(C$21:C$23)&gt;C$20),SUM(C$20-C$21-C$22-C$23)&lt;-0.1)</formula>
    </cfRule>
  </conditionalFormatting>
  <conditionalFormatting sqref="C26:I26">
    <cfRule type="expression" dxfId="55" priority="91" stopIfTrue="1">
      <formula>IF(AND(C$26&gt;C$25),SUM(C$25-C$26)&lt;-0.1)</formula>
    </cfRule>
  </conditionalFormatting>
  <conditionalFormatting sqref="C27:I27">
    <cfRule type="expression" dxfId="54" priority="13">
      <formula>IF(AND(C$27&gt;C$26),SUM(C$26-C$27)&lt;-0.1)</formula>
    </cfRule>
  </conditionalFormatting>
  <conditionalFormatting sqref="C29:I29">
    <cfRule type="expression" dxfId="53" priority="15" stopIfTrue="1">
      <formula>IF(AND(C$29&gt;C$28),SUM(C$28-C$29)&lt;-0.1)</formula>
    </cfRule>
  </conditionalFormatting>
  <conditionalFormatting sqref="C36:J36">
    <cfRule type="cellIs" dxfId="52" priority="70" stopIfTrue="1" operator="lessThan">
      <formula>0</formula>
    </cfRule>
  </conditionalFormatting>
  <conditionalFormatting sqref="L45">
    <cfRule type="expression" dxfId="51" priority="25" stopIfTrue="1">
      <formula>ABS(J45)&lt;1</formula>
    </cfRule>
  </conditionalFormatting>
  <dataValidations count="1">
    <dataValidation type="decimal" allowBlank="1" showErrorMessage="1" error="Endast tal får anges!" sqref="C6:L36 J37:K39" xr:uid="{00000000-0002-0000-0200-000000000000}">
      <formula1>-99999</formula1>
      <formula2>999999</formula2>
    </dataValidation>
  </dataValidations>
  <pageMargins left="0" right="0" top="0.6692913385826772" bottom="0" header="0" footer="0.15748031496062992"/>
  <pageSetup paperSize="9" scale="56" orientation="landscape" r:id="rId1"/>
  <headerFooter alignWithMargins="0">
    <oddHeader>&amp;L&amp;9Statistiska centralbyrån
Offentlig ekonomi
70189 Örebro&amp;R&amp;D</oddHeader>
    <oddFooter>&amp;R&amp;P</oddFooter>
  </headerFooter>
  <rowBreaks count="1" manualBreakCount="1">
    <brk id="47"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A1:IV59"/>
  <sheetViews>
    <sheetView zoomScaleNormal="100" zoomScalePageLayoutView="80" workbookViewId="0">
      <selection activeCell="A43" sqref="A43:XFD59"/>
    </sheetView>
  </sheetViews>
  <sheetFormatPr defaultColWidth="0" defaultRowHeight="0" customHeight="1" zeroHeight="1" x14ac:dyDescent="0.2"/>
  <cols>
    <col min="1" max="1" width="10.7109375" style="77" customWidth="1"/>
    <col min="2" max="2" width="49.7109375" style="77" customWidth="1"/>
    <col min="3" max="12" width="12.7109375" style="77" customWidth="1"/>
    <col min="13" max="13" width="2.7109375" style="77" customWidth="1"/>
    <col min="14" max="14" width="12.7109375" style="80" customWidth="1"/>
    <col min="15" max="15" width="12.7109375" style="77" customWidth="1"/>
    <col min="16" max="16" width="12.7109375" style="84" customWidth="1"/>
    <col min="17" max="17" width="12.7109375" style="77" customWidth="1"/>
    <col min="18" max="245" width="9.42578125" style="77" hidden="1" customWidth="1"/>
    <col min="246" max="246" width="2.42578125" style="77" hidden="1" customWidth="1"/>
    <col min="247" max="247" width="0" style="77" hidden="1" customWidth="1"/>
    <col min="248" max="249" width="9.42578125" style="77" hidden="1" customWidth="1"/>
    <col min="250" max="250" width="2.42578125" style="77" hidden="1" customWidth="1"/>
    <col min="251" max="251" width="0" style="77" hidden="1" customWidth="1"/>
    <col min="252" max="252" width="9.42578125" style="77" hidden="1" customWidth="1"/>
    <col min="253" max="253" width="2.42578125" style="77" hidden="1" customWidth="1"/>
    <col min="254" max="254" width="0" style="77" hidden="1" customWidth="1"/>
    <col min="255" max="255" width="2.42578125" style="77" hidden="1" customWidth="1"/>
    <col min="256" max="256" width="0" style="77" hidden="1" customWidth="1"/>
    <col min="257" max="16384" width="4" style="77" hidden="1"/>
  </cols>
  <sheetData>
    <row r="1" spans="1:247" ht="20.45" customHeight="1" thickBot="1" x14ac:dyDescent="0.35">
      <c r="A1" s="2" t="s">
        <v>288</v>
      </c>
      <c r="B1" s="2"/>
      <c r="C1" s="2"/>
      <c r="D1" s="2"/>
      <c r="E1" s="2"/>
      <c r="F1" s="2"/>
      <c r="G1" s="2" t="s">
        <v>692</v>
      </c>
      <c r="H1" s="2"/>
      <c r="I1" s="2"/>
      <c r="J1" s="2"/>
      <c r="K1" s="2"/>
      <c r="L1" s="2"/>
      <c r="M1" s="2"/>
      <c r="N1" s="2"/>
      <c r="O1" s="2"/>
      <c r="P1" s="2"/>
      <c r="Q1" s="829"/>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row>
    <row r="2" spans="1:247" s="78" customFormat="1" ht="15" customHeight="1" x14ac:dyDescent="0.2">
      <c r="A2" s="854" t="s">
        <v>261</v>
      </c>
      <c r="B2" s="30" t="s">
        <v>32</v>
      </c>
      <c r="C2" s="32" t="s">
        <v>372</v>
      </c>
      <c r="D2" s="32" t="s">
        <v>344</v>
      </c>
      <c r="E2" s="32" t="s">
        <v>28</v>
      </c>
      <c r="F2" s="32" t="s">
        <v>29</v>
      </c>
      <c r="G2" s="32" t="s">
        <v>134</v>
      </c>
      <c r="H2" s="32" t="s">
        <v>124</v>
      </c>
      <c r="I2" s="32" t="s">
        <v>407</v>
      </c>
      <c r="J2" s="32" t="s">
        <v>127</v>
      </c>
      <c r="K2" s="32" t="s">
        <v>270</v>
      </c>
      <c r="L2" s="39" t="s">
        <v>275</v>
      </c>
      <c r="N2" s="387" t="s">
        <v>328</v>
      </c>
      <c r="O2" s="73" t="s">
        <v>326</v>
      </c>
      <c r="P2" s="764"/>
      <c r="Q2" s="830" t="s">
        <v>395</v>
      </c>
    </row>
    <row r="3" spans="1:247" s="78" customFormat="1" ht="16.5" customHeight="1" x14ac:dyDescent="0.2">
      <c r="A3" s="855"/>
      <c r="B3" s="9"/>
      <c r="C3" s="6" t="s">
        <v>422</v>
      </c>
      <c r="D3" s="6" t="s">
        <v>26</v>
      </c>
      <c r="E3" s="6" t="s">
        <v>373</v>
      </c>
      <c r="F3" s="6" t="s">
        <v>22</v>
      </c>
      <c r="G3" s="6"/>
      <c r="H3" s="6"/>
      <c r="I3" s="6" t="s">
        <v>409</v>
      </c>
      <c r="J3" s="6" t="s">
        <v>126</v>
      </c>
      <c r="K3" s="6" t="s">
        <v>272</v>
      </c>
      <c r="L3" s="40" t="s">
        <v>277</v>
      </c>
      <c r="N3" s="388" t="s">
        <v>327</v>
      </c>
      <c r="O3" s="337">
        <f>År</f>
        <v>2025</v>
      </c>
      <c r="P3" s="765">
        <f>År-1</f>
        <v>2024</v>
      </c>
      <c r="Q3" s="831" t="s">
        <v>173</v>
      </c>
    </row>
    <row r="4" spans="1:247" s="78" customFormat="1" ht="14.25" customHeight="1" x14ac:dyDescent="0.2">
      <c r="A4" s="855"/>
      <c r="B4" s="9"/>
      <c r="C4" s="6" t="s">
        <v>330</v>
      </c>
      <c r="D4" s="6" t="s">
        <v>425</v>
      </c>
      <c r="E4" s="6"/>
      <c r="F4" s="6"/>
      <c r="G4" s="6"/>
      <c r="H4" s="6" t="s">
        <v>324</v>
      </c>
      <c r="I4" s="6" t="s">
        <v>408</v>
      </c>
      <c r="J4" s="6" t="s">
        <v>41</v>
      </c>
      <c r="K4" s="6" t="s">
        <v>271</v>
      </c>
      <c r="L4" s="40"/>
      <c r="N4" s="44"/>
      <c r="O4" s="18"/>
      <c r="P4" s="735"/>
      <c r="Q4" s="857"/>
    </row>
    <row r="5" spans="1:247" s="78" customFormat="1" ht="17.25" customHeight="1" x14ac:dyDescent="0.2">
      <c r="A5" s="855"/>
      <c r="B5" s="9"/>
      <c r="C5" s="24" t="s">
        <v>423</v>
      </c>
      <c r="D5" s="6" t="s">
        <v>426</v>
      </c>
      <c r="E5" s="24" t="s">
        <v>320</v>
      </c>
      <c r="F5" s="386" t="s">
        <v>321</v>
      </c>
      <c r="G5" s="24" t="s">
        <v>322</v>
      </c>
      <c r="H5" s="24" t="s">
        <v>125</v>
      </c>
      <c r="I5" s="6" t="s">
        <v>336</v>
      </c>
      <c r="J5" s="6" t="s">
        <v>343</v>
      </c>
      <c r="K5" s="6" t="s">
        <v>280</v>
      </c>
      <c r="L5" s="40"/>
      <c r="N5" s="44"/>
      <c r="O5" s="18"/>
      <c r="P5" s="735"/>
      <c r="Q5" s="858"/>
    </row>
    <row r="6" spans="1:247" s="78" customFormat="1" ht="20.25" customHeight="1" x14ac:dyDescent="0.2">
      <c r="A6" s="856"/>
      <c r="B6" s="8"/>
      <c r="C6" s="71" t="s">
        <v>424</v>
      </c>
      <c r="D6" s="71" t="s">
        <v>427</v>
      </c>
      <c r="E6" s="71"/>
      <c r="F6" s="71"/>
      <c r="G6" s="71" t="s">
        <v>323</v>
      </c>
      <c r="H6" s="71" t="s">
        <v>325</v>
      </c>
      <c r="I6" s="24" t="s">
        <v>406</v>
      </c>
      <c r="J6" s="51" t="s">
        <v>164</v>
      </c>
      <c r="K6" s="51" t="s">
        <v>279</v>
      </c>
      <c r="L6" s="41"/>
      <c r="N6" s="45"/>
      <c r="O6" s="5"/>
      <c r="P6" s="766"/>
      <c r="Q6" s="832"/>
    </row>
    <row r="7" spans="1:247" ht="15" customHeight="1" x14ac:dyDescent="0.2">
      <c r="A7" s="426" t="s">
        <v>229</v>
      </c>
      <c r="B7" s="26" t="s">
        <v>319</v>
      </c>
      <c r="C7" s="353">
        <f>SUM(C8,C10,C12,C14,C15,C19)</f>
        <v>109508</v>
      </c>
      <c r="D7" s="353">
        <f t="shared" ref="D7:K7" si="0">SUM(D8,D10,D12,D14,D15,D19)</f>
        <v>55842</v>
      </c>
      <c r="E7" s="353">
        <f t="shared" si="0"/>
        <v>70870</v>
      </c>
      <c r="F7" s="353">
        <f t="shared" si="0"/>
        <v>2430</v>
      </c>
      <c r="G7" s="353">
        <f t="shared" si="0"/>
        <v>63157</v>
      </c>
      <c r="H7" s="353">
        <f t="shared" si="0"/>
        <v>28307</v>
      </c>
      <c r="I7" s="353">
        <f t="shared" si="0"/>
        <v>4564</v>
      </c>
      <c r="J7" s="353">
        <f t="shared" si="0"/>
        <v>143585</v>
      </c>
      <c r="K7" s="341">
        <f t="shared" si="0"/>
        <v>46200</v>
      </c>
      <c r="L7" s="342">
        <f>SUM(C7:K7)</f>
        <v>524463</v>
      </c>
      <c r="M7" s="81"/>
      <c r="N7" s="357">
        <f>N8+N10+N12+N14+N15+N19</f>
        <v>416733</v>
      </c>
      <c r="O7" s="358">
        <f>SUM(O8,O10,O12,O14,O15,O19)</f>
        <v>334678</v>
      </c>
      <c r="P7" s="358">
        <v>337273</v>
      </c>
      <c r="Q7" s="835">
        <f>L7-E7-F7-'2. Drift.  intäkter'!I6</f>
        <v>361276</v>
      </c>
    </row>
    <row r="8" spans="1:247" ht="15" customHeight="1" x14ac:dyDescent="0.2">
      <c r="A8" s="34" t="s">
        <v>176</v>
      </c>
      <c r="B8" s="15" t="s">
        <v>40</v>
      </c>
      <c r="C8" s="46">
        <v>17427</v>
      </c>
      <c r="D8" s="47">
        <v>8698</v>
      </c>
      <c r="E8" s="47">
        <v>27990</v>
      </c>
      <c r="F8" s="47">
        <v>368</v>
      </c>
      <c r="G8" s="47">
        <v>15330</v>
      </c>
      <c r="H8" s="47">
        <v>4896</v>
      </c>
      <c r="I8" s="47">
        <v>227</v>
      </c>
      <c r="J8" s="47">
        <v>38967</v>
      </c>
      <c r="K8" s="218">
        <v>5162</v>
      </c>
      <c r="L8" s="343">
        <f>SUM(C8:K8)</f>
        <v>119065</v>
      </c>
      <c r="M8" s="79"/>
      <c r="N8" s="823">
        <f>L8-'2. Drift.  intäkter'!I7-'8. Motp förs.'!D6-'8. Motp förs.'!F6-'8. Motp förs.'!G6</f>
        <v>85904</v>
      </c>
      <c r="O8" s="824">
        <f>L8-J8-K8</f>
        <v>74936</v>
      </c>
      <c r="P8" s="825">
        <v>73759</v>
      </c>
      <c r="Q8" s="833">
        <f>L8-E8-F8-'2. Drift.  intäkter'!I7</f>
        <v>59163</v>
      </c>
    </row>
    <row r="9" spans="1:247" ht="15" customHeight="1" x14ac:dyDescent="0.2">
      <c r="A9" s="34" t="s">
        <v>139</v>
      </c>
      <c r="B9" s="15" t="s">
        <v>121</v>
      </c>
      <c r="C9" s="23">
        <v>214</v>
      </c>
      <c r="D9" s="23">
        <v>97</v>
      </c>
      <c r="E9" s="23">
        <v>37</v>
      </c>
      <c r="F9" s="23">
        <v>0</v>
      </c>
      <c r="G9" s="23">
        <v>15</v>
      </c>
      <c r="H9" s="23">
        <v>36</v>
      </c>
      <c r="I9" s="23">
        <v>0</v>
      </c>
      <c r="J9" s="47">
        <v>149</v>
      </c>
      <c r="K9" s="218">
        <v>74</v>
      </c>
      <c r="L9" s="343">
        <f t="shared" ref="L9:L19" si="1">SUM(C9:K9)</f>
        <v>622</v>
      </c>
      <c r="M9" s="79"/>
      <c r="N9" s="823">
        <f>L9-'2. Drift.  intäkter'!I8-'8. Motp förs.'!D13-'8. Motp förs.'!F13-'8. Motp förs.'!G13</f>
        <v>551</v>
      </c>
      <c r="O9" s="824">
        <f t="shared" ref="O9:O36" si="2">L9-J9-K9</f>
        <v>399</v>
      </c>
      <c r="P9" s="825">
        <v>411</v>
      </c>
      <c r="Q9" s="833">
        <f>L9-E9-F9-'2. Drift.  intäkter'!I8</f>
        <v>525</v>
      </c>
    </row>
    <row r="10" spans="1:247" ht="15" customHeight="1" x14ac:dyDescent="0.2">
      <c r="A10" s="34" t="s">
        <v>177</v>
      </c>
      <c r="B10" s="15" t="s">
        <v>2</v>
      </c>
      <c r="C10" s="23">
        <v>63402</v>
      </c>
      <c r="D10" s="48">
        <v>31586</v>
      </c>
      <c r="E10" s="48">
        <v>32721</v>
      </c>
      <c r="F10" s="48">
        <v>340</v>
      </c>
      <c r="G10" s="48">
        <v>38708</v>
      </c>
      <c r="H10" s="48">
        <v>9995</v>
      </c>
      <c r="I10" s="48">
        <v>2826</v>
      </c>
      <c r="J10" s="47">
        <v>81778</v>
      </c>
      <c r="K10" s="218">
        <v>35325</v>
      </c>
      <c r="L10" s="343">
        <f t="shared" si="1"/>
        <v>296681</v>
      </c>
      <c r="M10" s="79"/>
      <c r="N10" s="823">
        <f>L10-'2. Drift.  intäkter'!I9-'8. Motp förs.'!D15-'8. Motp förs.'!F15-'8. Motp förs.'!G15</f>
        <v>240796</v>
      </c>
      <c r="O10" s="824">
        <f>L10-J10-K10</f>
        <v>179578</v>
      </c>
      <c r="P10" s="825">
        <v>183436</v>
      </c>
      <c r="Q10" s="833">
        <f>L10-E10-F10-'2. Drift.  intäkter'!I9</f>
        <v>221227</v>
      </c>
    </row>
    <row r="11" spans="1:247" ht="15" customHeight="1" x14ac:dyDescent="0.2">
      <c r="A11" s="34" t="s">
        <v>184</v>
      </c>
      <c r="B11" s="15" t="s">
        <v>122</v>
      </c>
      <c r="C11" s="23">
        <v>34545</v>
      </c>
      <c r="D11" s="23">
        <v>17413</v>
      </c>
      <c r="E11" s="23">
        <v>17703</v>
      </c>
      <c r="F11" s="23">
        <v>100</v>
      </c>
      <c r="G11" s="23">
        <v>13441</v>
      </c>
      <c r="H11" s="23">
        <v>4643</v>
      </c>
      <c r="I11" s="23">
        <v>1310</v>
      </c>
      <c r="J11" s="23">
        <v>42516</v>
      </c>
      <c r="K11" s="218">
        <v>19490</v>
      </c>
      <c r="L11" s="343">
        <f t="shared" si="1"/>
        <v>151161</v>
      </c>
      <c r="M11" s="79"/>
      <c r="N11" s="823">
        <f>L11-'2. Drift.  intäkter'!I10-'8. Motp förs.'!D19-'8. Motp förs.'!F19-'8. Motp förs.'!G19</f>
        <v>119832</v>
      </c>
      <c r="O11" s="824">
        <f t="shared" si="2"/>
        <v>89155</v>
      </c>
      <c r="P11" s="825">
        <v>92005</v>
      </c>
      <c r="Q11" s="833">
        <f>L11-E11-F11-'2. Drift.  intäkter'!I10</f>
        <v>111028</v>
      </c>
    </row>
    <row r="12" spans="1:247" ht="15" customHeight="1" x14ac:dyDescent="0.2">
      <c r="A12" s="34" t="s">
        <v>178</v>
      </c>
      <c r="B12" s="15" t="s">
        <v>3</v>
      </c>
      <c r="C12" s="23">
        <v>15082</v>
      </c>
      <c r="D12" s="48">
        <v>7896</v>
      </c>
      <c r="E12" s="48">
        <v>4833</v>
      </c>
      <c r="F12" s="48">
        <v>52</v>
      </c>
      <c r="G12" s="48">
        <v>2930</v>
      </c>
      <c r="H12" s="48">
        <v>2017</v>
      </c>
      <c r="I12" s="48">
        <v>227</v>
      </c>
      <c r="J12" s="47">
        <v>11694</v>
      </c>
      <c r="K12" s="218">
        <v>2201</v>
      </c>
      <c r="L12" s="343">
        <f t="shared" si="1"/>
        <v>46932</v>
      </c>
      <c r="M12" s="79"/>
      <c r="N12" s="823">
        <f>L12-'2. Drift.  intäkter'!I11-'8. Motp förs.'!D20-'8. Motp förs.'!F20</f>
        <v>36436</v>
      </c>
      <c r="O12" s="824">
        <f t="shared" si="2"/>
        <v>33037</v>
      </c>
      <c r="P12" s="825">
        <v>32756</v>
      </c>
      <c r="Q12" s="833">
        <f>L12-E12-F12-'2. Drift.  intäkter'!I11</f>
        <v>33730</v>
      </c>
    </row>
    <row r="13" spans="1:247" ht="15" customHeight="1" x14ac:dyDescent="0.2">
      <c r="A13" s="34" t="s">
        <v>188</v>
      </c>
      <c r="B13" s="15" t="s">
        <v>123</v>
      </c>
      <c r="C13" s="23">
        <v>6553</v>
      </c>
      <c r="D13" s="23">
        <v>3386</v>
      </c>
      <c r="E13" s="23">
        <v>1877</v>
      </c>
      <c r="F13" s="23">
        <v>12</v>
      </c>
      <c r="G13" s="23">
        <v>798</v>
      </c>
      <c r="H13" s="23">
        <v>779</v>
      </c>
      <c r="I13" s="23">
        <v>106</v>
      </c>
      <c r="J13" s="47">
        <v>5287</v>
      </c>
      <c r="K13" s="218">
        <v>889</v>
      </c>
      <c r="L13" s="343">
        <f t="shared" si="1"/>
        <v>19687</v>
      </c>
      <c r="M13" s="79"/>
      <c r="N13" s="823">
        <f>L13-'2. Drift.  intäkter'!I12-'8. Motp förs.'!D24-'8. Motp förs.'!F24-'8. Motp förs.'!G24</f>
        <v>14355</v>
      </c>
      <c r="O13" s="824">
        <f t="shared" si="2"/>
        <v>13511</v>
      </c>
      <c r="P13" s="825">
        <v>12929</v>
      </c>
      <c r="Q13" s="833">
        <f>L13-E13-F13-'2. Drift.  intäkter'!I12</f>
        <v>14042</v>
      </c>
    </row>
    <row r="14" spans="1:247" ht="15" customHeight="1" x14ac:dyDescent="0.2">
      <c r="A14" s="34" t="s">
        <v>179</v>
      </c>
      <c r="B14" s="15" t="s">
        <v>345</v>
      </c>
      <c r="C14" s="23">
        <v>3768</v>
      </c>
      <c r="D14" s="48">
        <v>2087</v>
      </c>
      <c r="E14" s="48">
        <v>3716</v>
      </c>
      <c r="F14" s="48">
        <v>1</v>
      </c>
      <c r="G14" s="48">
        <v>473</v>
      </c>
      <c r="H14" s="48">
        <v>802</v>
      </c>
      <c r="I14" s="48">
        <v>165</v>
      </c>
      <c r="J14" s="47">
        <v>2753</v>
      </c>
      <c r="K14" s="218">
        <v>671</v>
      </c>
      <c r="L14" s="343">
        <f t="shared" si="1"/>
        <v>14436</v>
      </c>
      <c r="M14" s="79"/>
      <c r="N14" s="823">
        <f>L14-'2. Drift.  intäkter'!I13-'8. Motp förs.'!D25-'8. Motp förs.'!F25-'8. Motp förs.'!G25</f>
        <v>12780</v>
      </c>
      <c r="O14" s="824">
        <f t="shared" si="2"/>
        <v>11012</v>
      </c>
      <c r="P14" s="825">
        <v>11498</v>
      </c>
      <c r="Q14" s="833">
        <f>L14-E14-F14-'2. Drift.  intäkter'!I13</f>
        <v>9081</v>
      </c>
    </row>
    <row r="15" spans="1:247" ht="15" customHeight="1" x14ac:dyDescent="0.2">
      <c r="A15" s="34" t="s">
        <v>180</v>
      </c>
      <c r="B15" s="15" t="s">
        <v>35</v>
      </c>
      <c r="C15" s="23">
        <v>9233</v>
      </c>
      <c r="D15" s="48">
        <v>5341</v>
      </c>
      <c r="E15" s="48">
        <v>1609</v>
      </c>
      <c r="F15" s="48">
        <v>1328</v>
      </c>
      <c r="G15" s="48">
        <v>5713</v>
      </c>
      <c r="H15" s="48">
        <v>10303</v>
      </c>
      <c r="I15" s="48">
        <v>1119</v>
      </c>
      <c r="J15" s="47">
        <v>8310</v>
      </c>
      <c r="K15" s="218">
        <v>2785</v>
      </c>
      <c r="L15" s="343">
        <f t="shared" si="1"/>
        <v>45741</v>
      </c>
      <c r="M15" s="79"/>
      <c r="N15" s="823">
        <f>L15-'2. Drift.  intäkter'!I14-'8. Motp förs.'!D30-'8. Motp förs.'!F30-'8. Motp förs.'!G30</f>
        <v>39252</v>
      </c>
      <c r="O15" s="824">
        <f t="shared" si="2"/>
        <v>34646</v>
      </c>
      <c r="P15" s="825">
        <v>34198</v>
      </c>
      <c r="Q15" s="833">
        <f>L15-E15-F15-'2. Drift.  intäkter'!I14</f>
        <v>36852</v>
      </c>
    </row>
    <row r="16" spans="1:247" ht="15" customHeight="1" x14ac:dyDescent="0.2">
      <c r="A16" s="34" t="s">
        <v>195</v>
      </c>
      <c r="B16" s="15" t="s">
        <v>400</v>
      </c>
      <c r="C16" s="23">
        <v>2092</v>
      </c>
      <c r="D16" s="23">
        <v>1126</v>
      </c>
      <c r="E16" s="23">
        <v>960</v>
      </c>
      <c r="F16" s="23">
        <v>189</v>
      </c>
      <c r="G16" s="23">
        <v>4927</v>
      </c>
      <c r="H16" s="23">
        <v>567</v>
      </c>
      <c r="I16" s="23">
        <v>749</v>
      </c>
      <c r="J16" s="47">
        <v>3156</v>
      </c>
      <c r="K16" s="218">
        <v>668</v>
      </c>
      <c r="L16" s="343">
        <f t="shared" si="1"/>
        <v>14434</v>
      </c>
      <c r="M16" s="79"/>
      <c r="N16" s="823">
        <f>L16-'2. Drift.  intäkter'!I15-'8. Motp förs.'!D33-'8. Motp förs.'!F33-'8. Motp förs.'!G33</f>
        <v>10924</v>
      </c>
      <c r="O16" s="824">
        <f t="shared" si="2"/>
        <v>10610</v>
      </c>
      <c r="P16" s="825">
        <v>10236</v>
      </c>
      <c r="Q16" s="833">
        <f>L16-E16-F16-'2. Drift.  intäkter'!I15</f>
        <v>9868</v>
      </c>
    </row>
    <row r="17" spans="1:17" ht="15" customHeight="1" x14ac:dyDescent="0.2">
      <c r="A17" s="34" t="s">
        <v>196</v>
      </c>
      <c r="B17" s="15" t="s">
        <v>42</v>
      </c>
      <c r="C17" s="23">
        <v>366</v>
      </c>
      <c r="D17" s="23">
        <v>199</v>
      </c>
      <c r="E17" s="23">
        <v>9</v>
      </c>
      <c r="F17" s="23">
        <v>0</v>
      </c>
      <c r="G17" s="23">
        <v>12</v>
      </c>
      <c r="H17" s="23">
        <v>145</v>
      </c>
      <c r="I17" s="23">
        <v>4</v>
      </c>
      <c r="J17" s="47">
        <v>637</v>
      </c>
      <c r="K17" s="218">
        <v>12</v>
      </c>
      <c r="L17" s="343">
        <f t="shared" si="1"/>
        <v>1384</v>
      </c>
      <c r="M17" s="79"/>
      <c r="N17" s="823">
        <f>L17-'2. Drift.  intäkter'!I16-'8. Motp förs.'!D34-'8. Motp förs.'!F34-'8. Motp förs.'!G34</f>
        <v>685</v>
      </c>
      <c r="O17" s="824">
        <f t="shared" si="2"/>
        <v>735</v>
      </c>
      <c r="P17" s="825">
        <v>681</v>
      </c>
      <c r="Q17" s="833">
        <f>L17-E17-F17-'2. Drift.  intäkter'!I16</f>
        <v>704</v>
      </c>
    </row>
    <row r="18" spans="1:17" ht="15" customHeight="1" x14ac:dyDescent="0.2">
      <c r="A18" s="34" t="s">
        <v>198</v>
      </c>
      <c r="B18" s="15" t="s">
        <v>158</v>
      </c>
      <c r="C18" s="23">
        <v>2619</v>
      </c>
      <c r="D18" s="23">
        <v>1813</v>
      </c>
      <c r="E18" s="23">
        <v>128</v>
      </c>
      <c r="F18" s="23">
        <v>660</v>
      </c>
      <c r="G18" s="23">
        <v>187</v>
      </c>
      <c r="H18" s="23">
        <v>1445</v>
      </c>
      <c r="I18" s="23">
        <v>67</v>
      </c>
      <c r="J18" s="47">
        <v>1781</v>
      </c>
      <c r="K18" s="218">
        <v>1228</v>
      </c>
      <c r="L18" s="343">
        <f t="shared" si="1"/>
        <v>9928</v>
      </c>
      <c r="M18" s="79"/>
      <c r="N18" s="823">
        <f>L18-'2. Drift.  intäkter'!I17-'8. Motp förs.'!D36-'8. Motp förs.'!F36-'8. Motp förs.'!G36</f>
        <v>8801</v>
      </c>
      <c r="O18" s="824">
        <f t="shared" si="2"/>
        <v>6919</v>
      </c>
      <c r="P18" s="825">
        <v>6723</v>
      </c>
      <c r="Q18" s="833">
        <f>L18-E18-F18-'2. Drift.  intäkter'!I17</f>
        <v>8106</v>
      </c>
    </row>
    <row r="19" spans="1:17" ht="16.5" customHeight="1" x14ac:dyDescent="0.2">
      <c r="A19" s="34" t="s">
        <v>201</v>
      </c>
      <c r="B19" s="400" t="s">
        <v>119</v>
      </c>
      <c r="C19" s="23">
        <v>596</v>
      </c>
      <c r="D19" s="48">
        <v>234</v>
      </c>
      <c r="E19" s="48">
        <v>1</v>
      </c>
      <c r="F19" s="48">
        <v>341</v>
      </c>
      <c r="G19" s="48">
        <v>3</v>
      </c>
      <c r="H19" s="48">
        <v>294</v>
      </c>
      <c r="I19" s="48">
        <v>0</v>
      </c>
      <c r="J19" s="47">
        <v>83</v>
      </c>
      <c r="K19" s="218">
        <v>56</v>
      </c>
      <c r="L19" s="343">
        <f t="shared" si="1"/>
        <v>1608</v>
      </c>
      <c r="M19" s="79"/>
      <c r="N19" s="823">
        <f>L19-'2. Drift.  intäkter'!I18-'8. Motp förs.'!D38-'8. Motp förs.'!F38-'8. Motp förs.'!G38</f>
        <v>1565</v>
      </c>
      <c r="O19" s="824">
        <f t="shared" si="2"/>
        <v>1469</v>
      </c>
      <c r="P19" s="825">
        <v>1628</v>
      </c>
      <c r="Q19" s="833">
        <f>L19-E19-F19-'2. Drift.  intäkter'!I18</f>
        <v>1223</v>
      </c>
    </row>
    <row r="20" spans="1:17" ht="15" customHeight="1" x14ac:dyDescent="0.2">
      <c r="A20" s="53" t="s">
        <v>230</v>
      </c>
      <c r="B20" s="27" t="s">
        <v>133</v>
      </c>
      <c r="C20" s="340">
        <f t="shared" ref="C20:K20" si="3">SUM(C21,C25,C26,C29,C31)</f>
        <v>4246</v>
      </c>
      <c r="D20" s="340">
        <f t="shared" si="3"/>
        <v>2253</v>
      </c>
      <c r="E20" s="340">
        <f t="shared" si="3"/>
        <v>20128</v>
      </c>
      <c r="F20" s="340">
        <f t="shared" si="3"/>
        <v>27464</v>
      </c>
      <c r="G20" s="340">
        <f t="shared" si="3"/>
        <v>1003</v>
      </c>
      <c r="H20" s="340">
        <f t="shared" si="3"/>
        <v>4948</v>
      </c>
      <c r="I20" s="340">
        <f t="shared" si="3"/>
        <v>1150</v>
      </c>
      <c r="J20" s="340">
        <f t="shared" si="3"/>
        <v>2654</v>
      </c>
      <c r="K20" s="356">
        <f t="shared" si="3"/>
        <v>908</v>
      </c>
      <c r="L20" s="342">
        <f>SUM(C20:K20)</f>
        <v>64754</v>
      </c>
      <c r="M20" s="81"/>
      <c r="N20" s="357">
        <f>N21+N25+N26+N29+N31</f>
        <v>60635</v>
      </c>
      <c r="O20" s="358">
        <f>SUM(O21,O25,O26,O29,O31)</f>
        <v>61192</v>
      </c>
      <c r="P20" s="358">
        <v>59357</v>
      </c>
      <c r="Q20" s="835">
        <f>L20-E20-F20-'2. Drift.  intäkter'!I19</f>
        <v>15322</v>
      </c>
    </row>
    <row r="21" spans="1:17" ht="15" customHeight="1" x14ac:dyDescent="0.2">
      <c r="A21" s="34" t="s">
        <v>70</v>
      </c>
      <c r="B21" s="15" t="s">
        <v>33</v>
      </c>
      <c r="C21" s="46">
        <v>1230</v>
      </c>
      <c r="D21" s="47">
        <v>647</v>
      </c>
      <c r="E21" s="47">
        <v>170</v>
      </c>
      <c r="F21" s="47">
        <v>238</v>
      </c>
      <c r="G21" s="47">
        <v>210</v>
      </c>
      <c r="H21" s="47">
        <v>332</v>
      </c>
      <c r="I21" s="47">
        <v>56</v>
      </c>
      <c r="J21" s="47">
        <v>535</v>
      </c>
      <c r="K21" s="218">
        <v>167</v>
      </c>
      <c r="L21" s="343">
        <f>SUM(C21:K21)</f>
        <v>3585</v>
      </c>
      <c r="M21" s="79"/>
      <c r="N21" s="823">
        <f>L21-'2. Drift.  intäkter'!I20-'8. Motp förs.'!D39-'8. Motp förs.'!F39-'8. Motp förs.'!G39</f>
        <v>2771</v>
      </c>
      <c r="O21" s="824">
        <f t="shared" si="2"/>
        <v>2883</v>
      </c>
      <c r="P21" s="826">
        <v>2812</v>
      </c>
      <c r="Q21" s="833">
        <f>L21-E21-F21-'2. Drift.  intäkter'!I20</f>
        <v>3013</v>
      </c>
    </row>
    <row r="22" spans="1:17" ht="15" customHeight="1" x14ac:dyDescent="0.2">
      <c r="A22" s="34" t="s">
        <v>202</v>
      </c>
      <c r="B22" s="15" t="s">
        <v>129</v>
      </c>
      <c r="C22" s="23">
        <v>741</v>
      </c>
      <c r="D22" s="23">
        <v>374</v>
      </c>
      <c r="E22" s="23">
        <v>136</v>
      </c>
      <c r="F22" s="23">
        <v>202</v>
      </c>
      <c r="G22" s="23">
        <v>107</v>
      </c>
      <c r="H22" s="23">
        <v>170</v>
      </c>
      <c r="I22" s="23">
        <v>18</v>
      </c>
      <c r="J22" s="23">
        <v>334</v>
      </c>
      <c r="K22" s="218">
        <v>154</v>
      </c>
      <c r="L22" s="343">
        <f t="shared" ref="L22:L35" si="4">SUM(C22:K22)</f>
        <v>2236</v>
      </c>
      <c r="M22" s="79"/>
      <c r="N22" s="823"/>
      <c r="O22" s="824">
        <f t="shared" si="2"/>
        <v>1748</v>
      </c>
      <c r="P22" s="826">
        <v>1730</v>
      </c>
      <c r="Q22" s="833">
        <f>L22-E22-F22-'2. Drift.  intäkter'!I21</f>
        <v>1778</v>
      </c>
    </row>
    <row r="23" spans="1:17" ht="15" customHeight="1" x14ac:dyDescent="0.2">
      <c r="A23" s="34" t="s">
        <v>203</v>
      </c>
      <c r="B23" s="15" t="s">
        <v>131</v>
      </c>
      <c r="C23" s="23">
        <v>61</v>
      </c>
      <c r="D23" s="23">
        <v>38</v>
      </c>
      <c r="E23" s="23">
        <v>0</v>
      </c>
      <c r="F23" s="23">
        <v>2</v>
      </c>
      <c r="G23" s="23">
        <v>9</v>
      </c>
      <c r="H23" s="23">
        <v>40</v>
      </c>
      <c r="I23" s="23">
        <v>2</v>
      </c>
      <c r="J23" s="23">
        <v>35</v>
      </c>
      <c r="K23" s="218">
        <v>3</v>
      </c>
      <c r="L23" s="343">
        <f t="shared" si="4"/>
        <v>190</v>
      </c>
      <c r="M23" s="79"/>
      <c r="N23" s="823"/>
      <c r="O23" s="824">
        <f t="shared" si="2"/>
        <v>152</v>
      </c>
      <c r="P23" s="826">
        <v>144</v>
      </c>
      <c r="Q23" s="833">
        <f>L23-E23-F23-'2. Drift.  intäkter'!I22</f>
        <v>175</v>
      </c>
    </row>
    <row r="24" spans="1:17" ht="15" customHeight="1" x14ac:dyDescent="0.2">
      <c r="A24" s="34" t="s">
        <v>204</v>
      </c>
      <c r="B24" s="15" t="s">
        <v>130</v>
      </c>
      <c r="C24" s="23">
        <v>385</v>
      </c>
      <c r="D24" s="23">
        <v>206</v>
      </c>
      <c r="E24" s="23">
        <v>32</v>
      </c>
      <c r="F24" s="23">
        <v>7</v>
      </c>
      <c r="G24" s="23">
        <v>85</v>
      </c>
      <c r="H24" s="23">
        <v>109</v>
      </c>
      <c r="I24" s="23">
        <v>34</v>
      </c>
      <c r="J24" s="23">
        <v>149</v>
      </c>
      <c r="K24" s="218">
        <v>6</v>
      </c>
      <c r="L24" s="343">
        <f t="shared" si="4"/>
        <v>1013</v>
      </c>
      <c r="M24" s="79"/>
      <c r="N24" s="823"/>
      <c r="O24" s="824">
        <f t="shared" si="2"/>
        <v>858</v>
      </c>
      <c r="P24" s="826">
        <v>802</v>
      </c>
      <c r="Q24" s="833">
        <f>L24-E24-F24-'2. Drift.  intäkter'!I23</f>
        <v>956</v>
      </c>
    </row>
    <row r="25" spans="1:17" ht="15" customHeight="1" x14ac:dyDescent="0.2">
      <c r="A25" s="34" t="s">
        <v>149</v>
      </c>
      <c r="B25" s="15" t="s">
        <v>11</v>
      </c>
      <c r="C25" s="23">
        <v>597</v>
      </c>
      <c r="D25" s="48">
        <v>331</v>
      </c>
      <c r="E25" s="48">
        <v>48</v>
      </c>
      <c r="F25" s="48">
        <v>4734</v>
      </c>
      <c r="G25" s="48">
        <v>76</v>
      </c>
      <c r="H25" s="48">
        <v>381</v>
      </c>
      <c r="I25" s="48">
        <v>50</v>
      </c>
      <c r="J25" s="48">
        <v>332</v>
      </c>
      <c r="K25" s="218">
        <v>110</v>
      </c>
      <c r="L25" s="343">
        <f t="shared" si="4"/>
        <v>6659</v>
      </c>
      <c r="M25" s="79"/>
      <c r="N25" s="823">
        <f>L25-'2. Drift.  intäkter'!I24-'8. Motp förs.'!D40-'8. Motp förs.'!F40-'8. Motp förs.'!G40</f>
        <v>6424</v>
      </c>
      <c r="O25" s="824">
        <f t="shared" si="2"/>
        <v>6217</v>
      </c>
      <c r="P25" s="826">
        <v>5893</v>
      </c>
      <c r="Q25" s="833">
        <f>L25-E25-F25-'2. Drift.  intäkter'!I24</f>
        <v>1657</v>
      </c>
    </row>
    <row r="26" spans="1:17" ht="15" customHeight="1" x14ac:dyDescent="0.2">
      <c r="A26" s="34" t="s">
        <v>150</v>
      </c>
      <c r="B26" s="15" t="s">
        <v>13</v>
      </c>
      <c r="C26" s="23">
        <v>1673</v>
      </c>
      <c r="D26" s="48">
        <v>920</v>
      </c>
      <c r="E26" s="48">
        <v>19881</v>
      </c>
      <c r="F26" s="48">
        <v>20991</v>
      </c>
      <c r="G26" s="48">
        <v>690</v>
      </c>
      <c r="H26" s="48">
        <v>3748</v>
      </c>
      <c r="I26" s="48">
        <v>1039</v>
      </c>
      <c r="J26" s="48">
        <v>1429</v>
      </c>
      <c r="K26" s="218">
        <v>478</v>
      </c>
      <c r="L26" s="343">
        <f t="shared" si="4"/>
        <v>50849</v>
      </c>
      <c r="M26" s="79"/>
      <c r="N26" s="823">
        <f>L26-'2. Drift.  intäkter'!I25-'8. Motp förs.'!D41-'8. Motp förs.'!F41-'8. Motp förs.'!G41</f>
        <v>47954</v>
      </c>
      <c r="O26" s="824">
        <f t="shared" si="2"/>
        <v>48942</v>
      </c>
      <c r="P26" s="826">
        <v>47282</v>
      </c>
      <c r="Q26" s="833">
        <f>L26-E26-F26-'2. Drift.  intäkter'!I25</f>
        <v>8694</v>
      </c>
    </row>
    <row r="27" spans="1:17" ht="15" customHeight="1" x14ac:dyDescent="0.2">
      <c r="A27" s="34" t="s">
        <v>209</v>
      </c>
      <c r="B27" s="15" t="s">
        <v>43</v>
      </c>
      <c r="C27" s="23">
        <v>1613</v>
      </c>
      <c r="D27" s="23">
        <v>891</v>
      </c>
      <c r="E27" s="23">
        <v>19877</v>
      </c>
      <c r="F27" s="23">
        <v>20648</v>
      </c>
      <c r="G27" s="23">
        <v>688</v>
      </c>
      <c r="H27" s="23">
        <v>3643</v>
      </c>
      <c r="I27" s="23">
        <v>1020</v>
      </c>
      <c r="J27" s="23">
        <v>1404</v>
      </c>
      <c r="K27" s="218">
        <v>454</v>
      </c>
      <c r="L27" s="343">
        <f t="shared" si="4"/>
        <v>50238</v>
      </c>
      <c r="M27" s="79"/>
      <c r="N27" s="823"/>
      <c r="O27" s="824">
        <f t="shared" si="2"/>
        <v>48380</v>
      </c>
      <c r="P27" s="826">
        <v>46697</v>
      </c>
      <c r="Q27" s="833">
        <f>L27-E27-F27-'2. Drift.  intäkter'!I26</f>
        <v>8439</v>
      </c>
    </row>
    <row r="28" spans="1:17" ht="15" customHeight="1" x14ac:dyDescent="0.2">
      <c r="A28" s="422" t="s">
        <v>379</v>
      </c>
      <c r="B28" s="15" t="s">
        <v>380</v>
      </c>
      <c r="C28" s="23">
        <v>99</v>
      </c>
      <c r="D28" s="23">
        <v>60</v>
      </c>
      <c r="E28" s="23">
        <v>2017</v>
      </c>
      <c r="F28" s="23">
        <v>21</v>
      </c>
      <c r="G28" s="23">
        <v>67</v>
      </c>
      <c r="H28" s="23">
        <v>276</v>
      </c>
      <c r="I28" s="23">
        <v>48</v>
      </c>
      <c r="J28" s="23">
        <v>17</v>
      </c>
      <c r="K28" s="218">
        <v>8</v>
      </c>
      <c r="L28" s="343">
        <f t="shared" si="4"/>
        <v>2613</v>
      </c>
      <c r="M28" s="79"/>
      <c r="N28" s="823"/>
      <c r="O28" s="824">
        <f t="shared" si="2"/>
        <v>2588</v>
      </c>
      <c r="P28" s="826">
        <v>2475</v>
      </c>
      <c r="Q28" s="833">
        <f>L28-E28-F28-'2. Drift.  intäkter'!I27</f>
        <v>-30</v>
      </c>
    </row>
    <row r="29" spans="1:17" ht="15" customHeight="1" x14ac:dyDescent="0.2">
      <c r="A29" s="34" t="s">
        <v>151</v>
      </c>
      <c r="B29" s="15" t="s">
        <v>16</v>
      </c>
      <c r="C29" s="23">
        <v>588</v>
      </c>
      <c r="D29" s="48">
        <v>292</v>
      </c>
      <c r="E29" s="48">
        <v>29</v>
      </c>
      <c r="F29" s="48">
        <v>1412</v>
      </c>
      <c r="G29" s="48">
        <v>27</v>
      </c>
      <c r="H29" s="48">
        <v>409</v>
      </c>
      <c r="I29" s="48">
        <v>5</v>
      </c>
      <c r="J29" s="48">
        <v>267</v>
      </c>
      <c r="K29" s="218">
        <v>138</v>
      </c>
      <c r="L29" s="343">
        <f t="shared" si="4"/>
        <v>3167</v>
      </c>
      <c r="M29" s="79"/>
      <c r="N29" s="823">
        <f>L29-'2. Drift.  intäkter'!I28-'8. Motp förs.'!D42-'8. Motp förs.'!F42-'8. Motp förs.'!G42</f>
        <v>2999</v>
      </c>
      <c r="O29" s="824">
        <f t="shared" si="2"/>
        <v>2762</v>
      </c>
      <c r="P29" s="826">
        <v>2945</v>
      </c>
      <c r="Q29" s="833">
        <f>L29-E29-F29-'2. Drift.  intäkter'!I28</f>
        <v>1560</v>
      </c>
    </row>
    <row r="30" spans="1:17" ht="15" customHeight="1" x14ac:dyDescent="0.2">
      <c r="A30" s="34" t="s">
        <v>214</v>
      </c>
      <c r="B30" s="15" t="s">
        <v>157</v>
      </c>
      <c r="C30" s="23">
        <v>25</v>
      </c>
      <c r="D30" s="48">
        <v>12</v>
      </c>
      <c r="E30" s="48">
        <v>4</v>
      </c>
      <c r="F30" s="48">
        <v>29</v>
      </c>
      <c r="G30" s="48">
        <v>0</v>
      </c>
      <c r="H30" s="48">
        <v>17</v>
      </c>
      <c r="I30" s="48">
        <v>0</v>
      </c>
      <c r="J30" s="48">
        <v>5</v>
      </c>
      <c r="K30" s="218">
        <v>-1</v>
      </c>
      <c r="L30" s="343">
        <f t="shared" si="4"/>
        <v>91</v>
      </c>
      <c r="M30" s="79"/>
      <c r="N30" s="823"/>
      <c r="O30" s="824">
        <f t="shared" si="2"/>
        <v>87</v>
      </c>
      <c r="P30" s="826">
        <v>258</v>
      </c>
      <c r="Q30" s="833">
        <f>L30-E30-F30-'2. Drift.  intäkter'!I29</f>
        <v>54</v>
      </c>
    </row>
    <row r="31" spans="1:17" ht="16.5" customHeight="1" x14ac:dyDescent="0.2">
      <c r="A31" s="34" t="s">
        <v>216</v>
      </c>
      <c r="B31" s="400" t="s">
        <v>112</v>
      </c>
      <c r="C31" s="23">
        <v>158</v>
      </c>
      <c r="D31" s="48">
        <v>63</v>
      </c>
      <c r="E31" s="48">
        <v>0</v>
      </c>
      <c r="F31" s="48">
        <v>89</v>
      </c>
      <c r="G31" s="48">
        <v>0</v>
      </c>
      <c r="H31" s="48">
        <v>78</v>
      </c>
      <c r="I31" s="48">
        <v>0</v>
      </c>
      <c r="J31" s="48">
        <v>91</v>
      </c>
      <c r="K31" s="218">
        <v>15</v>
      </c>
      <c r="L31" s="343">
        <f t="shared" si="4"/>
        <v>494</v>
      </c>
      <c r="M31" s="79"/>
      <c r="N31" s="823">
        <f>L31-'2. Drift.  intäkter'!I30-'8. Motp förs.'!D43-'8. Motp förs.'!F43-'8. Motp förs.'!G43</f>
        <v>487</v>
      </c>
      <c r="O31" s="824">
        <f t="shared" si="2"/>
        <v>388</v>
      </c>
      <c r="P31" s="827">
        <v>422</v>
      </c>
      <c r="Q31" s="833">
        <f>L31-E31-F31-'2. Drift.  intäkter'!I30</f>
        <v>398</v>
      </c>
    </row>
    <row r="32" spans="1:17" ht="15" customHeight="1" x14ac:dyDescent="0.2">
      <c r="A32" s="52" t="s">
        <v>168</v>
      </c>
      <c r="B32" s="14" t="s">
        <v>331</v>
      </c>
      <c r="C32" s="340">
        <f>SUM(C33:C35)</f>
        <v>38183</v>
      </c>
      <c r="D32" s="340">
        <f t="shared" ref="D32:J32" si="5">SUM(D33:D35)</f>
        <v>15792</v>
      </c>
      <c r="E32" s="340">
        <f t="shared" si="5"/>
        <v>1154</v>
      </c>
      <c r="F32" s="340">
        <f t="shared" si="5"/>
        <v>3089</v>
      </c>
      <c r="G32" s="340">
        <f t="shared" si="5"/>
        <v>19412</v>
      </c>
      <c r="H32" s="340">
        <f t="shared" si="5"/>
        <v>24203</v>
      </c>
      <c r="I32" s="340">
        <f t="shared" si="5"/>
        <v>11565</v>
      </c>
      <c r="J32" s="340">
        <f t="shared" si="5"/>
        <v>33060</v>
      </c>
      <c r="K32" s="340">
        <f>SUM(K33:K35)</f>
        <v>-47102</v>
      </c>
      <c r="L32" s="344">
        <f t="shared" si="4"/>
        <v>99356</v>
      </c>
      <c r="M32" s="79"/>
      <c r="N32" s="357">
        <f>L32-'2. Drift.  intäkter'!I31-'8. Motp förs.'!D44-'8. Motp förs.'!F44-'8. Motp förs.'!G44</f>
        <v>15236</v>
      </c>
      <c r="O32" s="358">
        <f>SUM(O33:O35)</f>
        <v>113398</v>
      </c>
      <c r="P32" s="358">
        <v>111899</v>
      </c>
      <c r="Q32" s="835">
        <f>L32-E32-F32-'2. Drift.  intäkter'!I31</f>
        <v>11482</v>
      </c>
    </row>
    <row r="33" spans="1:17" ht="15" customHeight="1" x14ac:dyDescent="0.2">
      <c r="A33" s="34" t="s">
        <v>217</v>
      </c>
      <c r="B33" s="15" t="s">
        <v>117</v>
      </c>
      <c r="C33" s="46">
        <v>20454</v>
      </c>
      <c r="D33" s="47">
        <v>8697</v>
      </c>
      <c r="E33" s="47">
        <v>204</v>
      </c>
      <c r="F33" s="47">
        <v>13</v>
      </c>
      <c r="G33" s="47">
        <v>8577</v>
      </c>
      <c r="H33" s="47">
        <v>4300</v>
      </c>
      <c r="I33" s="47">
        <v>2156</v>
      </c>
      <c r="J33" s="47">
        <v>7357</v>
      </c>
      <c r="K33" s="232">
        <v>-22352</v>
      </c>
      <c r="L33" s="343">
        <f t="shared" si="4"/>
        <v>29406</v>
      </c>
      <c r="M33" s="79"/>
      <c r="N33" s="823"/>
      <c r="O33" s="824">
        <f t="shared" si="2"/>
        <v>44401</v>
      </c>
      <c r="P33" s="827">
        <v>42440</v>
      </c>
      <c r="Q33" s="833">
        <f>L33-E33-F33-'2. Drift.  intäkter'!I32</f>
        <v>4143</v>
      </c>
    </row>
    <row r="34" spans="1:17" ht="15" customHeight="1" x14ac:dyDescent="0.2">
      <c r="A34" s="34" t="s">
        <v>218</v>
      </c>
      <c r="B34" s="15" t="s">
        <v>36</v>
      </c>
      <c r="C34" s="46">
        <v>16483</v>
      </c>
      <c r="D34" s="47">
        <v>6627</v>
      </c>
      <c r="E34" s="47">
        <v>948</v>
      </c>
      <c r="F34" s="47">
        <v>3072</v>
      </c>
      <c r="G34" s="47">
        <v>8549</v>
      </c>
      <c r="H34" s="47">
        <v>12534</v>
      </c>
      <c r="I34" s="47">
        <v>1762</v>
      </c>
      <c r="J34" s="47">
        <v>20159</v>
      </c>
      <c r="K34" s="232">
        <v>-22818</v>
      </c>
      <c r="L34" s="343">
        <f t="shared" si="4"/>
        <v>47316</v>
      </c>
      <c r="M34" s="79"/>
      <c r="N34" s="823"/>
      <c r="O34" s="824">
        <f t="shared" si="2"/>
        <v>49975</v>
      </c>
      <c r="P34" s="827">
        <v>50346</v>
      </c>
      <c r="Q34" s="833">
        <f>L34-E34-F34-'2. Drift.  intäkter'!I33</f>
        <v>4194</v>
      </c>
    </row>
    <row r="35" spans="1:17" ht="15" customHeight="1" x14ac:dyDescent="0.2">
      <c r="A35" s="34" t="s">
        <v>219</v>
      </c>
      <c r="B35" s="15" t="s">
        <v>37</v>
      </c>
      <c r="C35" s="23">
        <v>1246</v>
      </c>
      <c r="D35" s="48">
        <v>468</v>
      </c>
      <c r="E35" s="48">
        <v>2</v>
      </c>
      <c r="F35" s="48">
        <v>4</v>
      </c>
      <c r="G35" s="48">
        <v>2286</v>
      </c>
      <c r="H35" s="48">
        <v>7369</v>
      </c>
      <c r="I35" s="48">
        <v>7647</v>
      </c>
      <c r="J35" s="48">
        <v>5544</v>
      </c>
      <c r="K35" s="218">
        <v>-1932</v>
      </c>
      <c r="L35" s="343">
        <f t="shared" si="4"/>
        <v>22634</v>
      </c>
      <c r="M35" s="79"/>
      <c r="N35" s="823"/>
      <c r="O35" s="824">
        <f t="shared" si="2"/>
        <v>19022</v>
      </c>
      <c r="P35" s="827">
        <v>19113</v>
      </c>
      <c r="Q35" s="833">
        <f>L35-E35-F35-'2. Drift.  intäkter'!I34</f>
        <v>3145</v>
      </c>
    </row>
    <row r="36" spans="1:17" ht="15" customHeight="1" x14ac:dyDescent="0.2">
      <c r="A36" s="427" t="s">
        <v>282</v>
      </c>
      <c r="B36" s="14" t="s">
        <v>274</v>
      </c>
      <c r="C36" s="423">
        <v>0</v>
      </c>
      <c r="D36" s="423">
        <v>0</v>
      </c>
      <c r="E36" s="423">
        <v>0</v>
      </c>
      <c r="F36" s="423">
        <v>0</v>
      </c>
      <c r="G36" s="423">
        <v>0</v>
      </c>
      <c r="H36" s="423">
        <v>2</v>
      </c>
      <c r="I36" s="423">
        <v>1326</v>
      </c>
      <c r="J36" s="423">
        <v>0</v>
      </c>
      <c r="K36" s="424">
        <v>0</v>
      </c>
      <c r="L36" s="370">
        <f>SUM(C36:K36)</f>
        <v>1328</v>
      </c>
      <c r="M36" s="79"/>
      <c r="N36" s="823"/>
      <c r="O36" s="828">
        <f t="shared" si="2"/>
        <v>1328</v>
      </c>
      <c r="P36" s="827">
        <v>363</v>
      </c>
      <c r="Q36" s="833">
        <f>L36-E36-F36-'2. Drift.  intäkter'!I35</f>
        <v>1328</v>
      </c>
    </row>
    <row r="37" spans="1:17" s="78" customFormat="1" ht="15" customHeight="1" thickBot="1" x14ac:dyDescent="0.25">
      <c r="A37" s="425" t="s">
        <v>118</v>
      </c>
      <c r="B37" s="36" t="s">
        <v>141</v>
      </c>
      <c r="C37" s="354">
        <f>SUM(C7,C20,C32,C36)</f>
        <v>151937</v>
      </c>
      <c r="D37" s="354">
        <f t="shared" ref="D37:L37" si="6">SUM(D7,D20,D32,D36)</f>
        <v>73887</v>
      </c>
      <c r="E37" s="354">
        <f t="shared" si="6"/>
        <v>92152</v>
      </c>
      <c r="F37" s="354">
        <f t="shared" si="6"/>
        <v>32983</v>
      </c>
      <c r="G37" s="354">
        <f t="shared" si="6"/>
        <v>83572</v>
      </c>
      <c r="H37" s="354">
        <f t="shared" si="6"/>
        <v>57460</v>
      </c>
      <c r="I37" s="354">
        <f t="shared" si="6"/>
        <v>18605</v>
      </c>
      <c r="J37" s="354">
        <f t="shared" si="6"/>
        <v>179299</v>
      </c>
      <c r="K37" s="355">
        <f t="shared" si="6"/>
        <v>6</v>
      </c>
      <c r="L37" s="349">
        <f t="shared" si="6"/>
        <v>689901</v>
      </c>
      <c r="M37" s="81"/>
      <c r="N37" s="360">
        <f>N7+N20+N32</f>
        <v>492604</v>
      </c>
      <c r="O37" s="402">
        <f>L37-J37</f>
        <v>510602</v>
      </c>
      <c r="P37" s="402">
        <f>P7+P20+P32+P36</f>
        <v>508892</v>
      </c>
      <c r="Q37" s="834">
        <f>L37-E37-F37-'2. Drift.  intäkter'!I36</f>
        <v>389408</v>
      </c>
    </row>
    <row r="38" spans="1:17" ht="20.25" customHeight="1" x14ac:dyDescent="0.2">
      <c r="A38" s="305" t="s">
        <v>237</v>
      </c>
      <c r="B38" s="93" t="s">
        <v>147</v>
      </c>
      <c r="C38" s="29"/>
      <c r="D38" s="29"/>
      <c r="E38" s="29"/>
      <c r="F38" s="29"/>
      <c r="G38" s="29"/>
      <c r="H38" s="29"/>
      <c r="I38" s="29"/>
      <c r="J38" s="29"/>
      <c r="K38" s="226"/>
      <c r="L38" s="225">
        <f>J37</f>
        <v>179299</v>
      </c>
      <c r="M38" s="79"/>
      <c r="N38" s="696"/>
      <c r="O38" s="696"/>
      <c r="P38" s="696"/>
      <c r="Q38" s="696"/>
    </row>
    <row r="39" spans="1:17" ht="24" customHeight="1" x14ac:dyDescent="0.2">
      <c r="A39" s="305" t="s">
        <v>273</v>
      </c>
      <c r="B39" s="412" t="s">
        <v>284</v>
      </c>
      <c r="C39" s="29"/>
      <c r="D39" s="29"/>
      <c r="E39" s="29"/>
      <c r="F39" s="29"/>
      <c r="G39" s="29"/>
      <c r="H39" s="29"/>
      <c r="I39" s="29"/>
      <c r="J39" s="29"/>
      <c r="K39" s="226"/>
      <c r="L39" s="225">
        <f>K37</f>
        <v>6</v>
      </c>
      <c r="M39" s="79"/>
      <c r="N39" s="696"/>
      <c r="O39" s="696"/>
      <c r="P39" s="696"/>
      <c r="Q39" s="696"/>
    </row>
    <row r="40" spans="1:17" ht="35.25" customHeight="1" x14ac:dyDescent="0.2">
      <c r="A40" s="305" t="s">
        <v>233</v>
      </c>
      <c r="B40" s="442" t="s">
        <v>161</v>
      </c>
      <c r="C40" s="29"/>
      <c r="D40" s="29"/>
      <c r="E40" s="29"/>
      <c r="F40" s="29"/>
      <c r="G40" s="29"/>
      <c r="H40" s="29"/>
      <c r="I40" s="29"/>
      <c r="J40" s="29"/>
      <c r="K40" s="226"/>
      <c r="L40" s="225">
        <f>'1. Nettokostnader'!C68</f>
        <v>9454</v>
      </c>
      <c r="M40" s="79"/>
      <c r="N40" s="696"/>
      <c r="O40" s="696"/>
      <c r="P40" s="696"/>
      <c r="Q40" s="696"/>
    </row>
    <row r="41" spans="1:17" s="78" customFormat="1" ht="22.5" customHeight="1" thickBot="1" x14ac:dyDescent="0.25">
      <c r="A41" s="306" t="s">
        <v>238</v>
      </c>
      <c r="B41" s="413" t="s">
        <v>339</v>
      </c>
      <c r="C41" s="42"/>
      <c r="D41" s="42"/>
      <c r="E41" s="42"/>
      <c r="F41" s="42"/>
      <c r="G41" s="42"/>
      <c r="H41" s="42"/>
      <c r="I41" s="42"/>
      <c r="J41" s="42"/>
      <c r="K41" s="214"/>
      <c r="L41" s="359">
        <f>L37-L38-L39+L40</f>
        <v>520050</v>
      </c>
      <c r="M41" s="81"/>
      <c r="N41" s="696"/>
      <c r="O41" s="696"/>
      <c r="P41" s="696"/>
      <c r="Q41" s="696"/>
    </row>
    <row r="42" spans="1:17" ht="15" customHeight="1" x14ac:dyDescent="0.2">
      <c r="L42" s="78"/>
      <c r="M42" s="79"/>
      <c r="P42" s="77"/>
    </row>
    <row r="43" spans="1:17" ht="15" hidden="1" customHeight="1" x14ac:dyDescent="0.2">
      <c r="A43" s="696"/>
      <c r="B43" s="696"/>
      <c r="C43" s="696"/>
      <c r="D43" s="696"/>
      <c r="E43" s="696"/>
      <c r="F43" s="696"/>
      <c r="G43" s="696"/>
      <c r="H43" s="696"/>
      <c r="I43" s="696"/>
      <c r="J43" s="696"/>
      <c r="K43" s="696"/>
      <c r="L43" s="696"/>
      <c r="M43" s="696"/>
      <c r="O43" s="81"/>
      <c r="P43" s="81"/>
    </row>
    <row r="44" spans="1:17" ht="15" hidden="1" customHeight="1" x14ac:dyDescent="0.2">
      <c r="A44" s="696"/>
      <c r="B44" s="696"/>
      <c r="C44" s="696"/>
      <c r="D44" s="696"/>
      <c r="E44" s="696"/>
      <c r="F44" s="696"/>
      <c r="G44" s="696"/>
      <c r="H44" s="696"/>
      <c r="I44" s="696"/>
      <c r="J44" s="696"/>
      <c r="K44" s="696"/>
      <c r="L44" s="696"/>
      <c r="M44" s="696"/>
      <c r="O44" s="81"/>
      <c r="P44" s="81"/>
    </row>
    <row r="45" spans="1:17" ht="15" hidden="1" customHeight="1" x14ac:dyDescent="0.2">
      <c r="A45" s="696"/>
      <c r="B45" s="696"/>
      <c r="C45" s="696"/>
      <c r="D45" s="696"/>
      <c r="E45" s="696"/>
      <c r="F45" s="696"/>
      <c r="G45" s="696"/>
      <c r="H45" s="696"/>
      <c r="I45" s="696"/>
      <c r="J45" s="696"/>
      <c r="K45" s="696"/>
      <c r="L45" s="696"/>
      <c r="M45" s="696"/>
      <c r="O45" s="81"/>
      <c r="P45" s="81"/>
    </row>
    <row r="46" spans="1:17" ht="14.25" hidden="1" customHeight="1" x14ac:dyDescent="0.2">
      <c r="A46" s="696"/>
      <c r="B46" s="696"/>
      <c r="C46" s="696"/>
      <c r="D46" s="696"/>
      <c r="E46" s="696"/>
      <c r="F46" s="696"/>
      <c r="G46" s="696"/>
      <c r="H46" s="696"/>
      <c r="I46" s="696"/>
      <c r="J46" s="696"/>
      <c r="K46" s="696"/>
      <c r="L46" s="696"/>
      <c r="M46" s="696"/>
      <c r="N46" s="77"/>
      <c r="P46" s="77"/>
    </row>
    <row r="47" spans="1:17" ht="14.25" hidden="1" customHeight="1" x14ac:dyDescent="0.2">
      <c r="A47" s="696"/>
      <c r="B47" s="696"/>
      <c r="C47" s="696"/>
      <c r="D47" s="696"/>
      <c r="E47" s="696"/>
      <c r="F47" s="696"/>
      <c r="G47" s="696"/>
      <c r="H47" s="696"/>
      <c r="I47" s="696"/>
      <c r="J47" s="696"/>
      <c r="K47" s="696"/>
      <c r="L47" s="696"/>
      <c r="M47" s="696"/>
      <c r="N47" s="77"/>
      <c r="P47" s="77"/>
    </row>
    <row r="48" spans="1:17" ht="14.25" hidden="1" customHeight="1" x14ac:dyDescent="0.2">
      <c r="A48" s="696"/>
      <c r="B48" s="696"/>
      <c r="C48" s="696"/>
      <c r="D48" s="696"/>
      <c r="E48" s="696"/>
      <c r="F48" s="696"/>
      <c r="G48" s="696"/>
      <c r="H48" s="696"/>
      <c r="I48" s="696"/>
      <c r="J48" s="696"/>
      <c r="K48" s="696"/>
      <c r="L48" s="696"/>
      <c r="M48" s="696"/>
      <c r="N48" s="77"/>
      <c r="P48" s="77"/>
    </row>
    <row r="49" spans="1:16" ht="13.5" hidden="1" customHeight="1" x14ac:dyDescent="0.2">
      <c r="A49" s="696"/>
      <c r="B49" s="696"/>
      <c r="C49" s="696"/>
      <c r="D49" s="696"/>
      <c r="E49" s="696"/>
      <c r="F49" s="696"/>
      <c r="G49" s="696"/>
      <c r="H49" s="696"/>
      <c r="I49" s="696"/>
      <c r="J49" s="696"/>
      <c r="K49" s="696"/>
      <c r="L49" s="696"/>
      <c r="M49" s="696"/>
      <c r="N49" s="77"/>
      <c r="P49" s="77"/>
    </row>
    <row r="50" spans="1:16" ht="15" hidden="1" customHeight="1" x14ac:dyDescent="0.2">
      <c r="A50" s="696"/>
      <c r="B50" s="696"/>
      <c r="C50" s="696"/>
      <c r="D50" s="696"/>
      <c r="E50" s="696"/>
      <c r="F50" s="696"/>
      <c r="G50" s="696"/>
      <c r="H50" s="696"/>
      <c r="I50" s="696"/>
      <c r="J50" s="696"/>
      <c r="K50" s="696"/>
      <c r="L50" s="696"/>
      <c r="M50" s="696"/>
    </row>
    <row r="55" spans="1:16" ht="15" hidden="1" customHeight="1" x14ac:dyDescent="0.2">
      <c r="L55" s="248"/>
    </row>
    <row r="56" spans="1:16" ht="15" hidden="1" customHeight="1" x14ac:dyDescent="0.2"/>
    <row r="57" spans="1:16" ht="15" hidden="1" customHeight="1" x14ac:dyDescent="0.2"/>
    <row r="58" spans="1:16" ht="15" hidden="1" customHeight="1" x14ac:dyDescent="0.2"/>
    <row r="59" spans="1:16" ht="15" hidden="1" customHeight="1" x14ac:dyDescent="0.2"/>
  </sheetData>
  <mergeCells count="2">
    <mergeCell ref="Q4:Q5"/>
    <mergeCell ref="A2:A6"/>
  </mergeCells>
  <phoneticPr fontId="0" type="noConversion"/>
  <conditionalFormatting sqref="C9:K9">
    <cfRule type="expression" dxfId="50" priority="18" stopIfTrue="1">
      <formula>IF(AND(C$9&gt;C$8),SUM(C$8-C$9)&lt;-0.1)</formula>
    </cfRule>
  </conditionalFormatting>
  <conditionalFormatting sqref="C11:K11">
    <cfRule type="expression" dxfId="49" priority="94" stopIfTrue="1">
      <formula>IF(AND(C$11&gt;C$10),SUM(C$10-C$11)&lt;-0.1)</formula>
    </cfRule>
  </conditionalFormatting>
  <conditionalFormatting sqref="C13:K13">
    <cfRule type="expression" dxfId="48" priority="96" stopIfTrue="1">
      <formula>IF(AND(C$13&gt;C$12),SUM(C$12-C$13)&lt;-0.1)</formula>
    </cfRule>
  </conditionalFormatting>
  <conditionalFormatting sqref="C16:K18">
    <cfRule type="expression" dxfId="47" priority="98" stopIfTrue="1">
      <formula>IF(AND(SUM(C$16:C$18)&gt;C$15),SUM(C$15-C$16-C$17-C$18)&lt;-0.1)</formula>
    </cfRule>
  </conditionalFormatting>
  <conditionalFormatting sqref="C21:K31 C8:K19 C33:J35 C36:K36">
    <cfRule type="cellIs" dxfId="46" priority="15" stopIfTrue="1" operator="lessThan">
      <formula>-1</formula>
    </cfRule>
  </conditionalFormatting>
  <conditionalFormatting sqref="C22:K24">
    <cfRule type="expression" dxfId="45" priority="100" stopIfTrue="1">
      <formula>IF(AND(SUM(C$22:C$24)&gt;C$21),SUM(C$21-C$22-C$23-C$24)&lt;-0.1)</formula>
    </cfRule>
  </conditionalFormatting>
  <conditionalFormatting sqref="C27:K27">
    <cfRule type="expression" dxfId="44" priority="12" stopIfTrue="1">
      <formula>IF(AND(C$27&gt;C$26),SUM(C$26-C$27)&lt;-0.1)</formula>
    </cfRule>
  </conditionalFormatting>
  <conditionalFormatting sqref="C28:K28">
    <cfRule type="expression" dxfId="43" priority="102" stopIfTrue="1">
      <formula>IF(AND(C28&gt;C27),"sant","falskt")</formula>
    </cfRule>
  </conditionalFormatting>
  <conditionalFormatting sqref="C30:K30">
    <cfRule type="expression" dxfId="42" priority="11" stopIfTrue="1">
      <formula>IF(AND(C$30&gt;C$29),SUM(C$29-C$30)&lt;-0.1)</formula>
    </cfRule>
  </conditionalFormatting>
  <dataValidations count="1">
    <dataValidation type="decimal" allowBlank="1" showErrorMessage="1" error="Endast tal får anges!" sqref="L7:L41 C7:K37 M7:M42 N7:O37 N43:O45" xr:uid="{00000000-0002-0000-0300-000000000000}">
      <formula1>-99999</formula1>
      <formula2>999999</formula2>
    </dataValidation>
  </dataValidations>
  <pageMargins left="0" right="0" top="0.59055118110236227" bottom="0.19685039370078741" header="0.19685039370078741" footer="0.59055118110236227"/>
  <pageSetup paperSize="9" scale="50" orientation="landscape" r:id="rId1"/>
  <headerFooter alignWithMargins="0">
    <oddHeader>&amp;L&amp;9Statistiska centralbyrån
Offentlig ekonomi
701 89 Örebro&amp;R&amp;D</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7"/>
  <dimension ref="A1:J44"/>
  <sheetViews>
    <sheetView zoomScaleNormal="100" workbookViewId="0">
      <selection activeCell="A31" sqref="A31:XFD1048576"/>
    </sheetView>
  </sheetViews>
  <sheetFormatPr defaultColWidth="0" defaultRowHeight="12.75" zeroHeight="1" x14ac:dyDescent="0.2"/>
  <cols>
    <col min="1" max="1" width="10.7109375" style="90" customWidth="1"/>
    <col min="2" max="2" width="49.7109375" style="90" customWidth="1"/>
    <col min="3" max="6" width="12.7109375" style="90" customWidth="1"/>
    <col min="7" max="7" width="18.7109375" style="91" customWidth="1"/>
    <col min="8" max="9" width="0" style="90" hidden="1" customWidth="1"/>
    <col min="10" max="10" width="19.42578125" style="90" hidden="1" customWidth="1"/>
    <col min="11" max="16384" width="0" style="90" hidden="1"/>
  </cols>
  <sheetData>
    <row r="1" spans="1:7" ht="20.45" customHeight="1" thickBot="1" x14ac:dyDescent="0.35">
      <c r="A1" s="2" t="s">
        <v>289</v>
      </c>
      <c r="B1" s="2"/>
      <c r="C1" s="2"/>
      <c r="D1" s="2"/>
      <c r="E1" s="2"/>
      <c r="F1" s="2"/>
      <c r="G1" s="2" t="s">
        <v>692</v>
      </c>
    </row>
    <row r="2" spans="1:7" s="77" customFormat="1" ht="67.5" customHeight="1" x14ac:dyDescent="0.2">
      <c r="A2" s="220" t="s">
        <v>248</v>
      </c>
      <c r="B2" s="199" t="s">
        <v>32</v>
      </c>
      <c r="C2" s="200" t="s">
        <v>174</v>
      </c>
      <c r="D2" s="201" t="s">
        <v>94</v>
      </c>
      <c r="E2" s="201" t="s">
        <v>329</v>
      </c>
      <c r="F2" s="414" t="s">
        <v>346</v>
      </c>
      <c r="G2" s="472"/>
    </row>
    <row r="3" spans="1:7" s="77" customFormat="1" ht="15.75" customHeight="1" x14ac:dyDescent="0.2">
      <c r="A3" s="428" t="s">
        <v>239</v>
      </c>
      <c r="B3" s="26" t="s">
        <v>135</v>
      </c>
      <c r="C3" s="361">
        <f>SUM(C4,C6,C8,C10,C11,C14)</f>
        <v>5822</v>
      </c>
      <c r="D3" s="362">
        <f>SUM(D4,D6,D8,D10,D11,D14)</f>
        <v>12136</v>
      </c>
      <c r="E3" s="364">
        <f>SUM(E4,E6,E8,E10,E11,E14)</f>
        <v>2471</v>
      </c>
      <c r="F3" s="344">
        <f>SUM(F4,F6,F8,F10,F11,F14)</f>
        <v>214</v>
      </c>
      <c r="G3" s="180"/>
    </row>
    <row r="4" spans="1:7" s="77" customFormat="1" ht="15.75" customHeight="1" x14ac:dyDescent="0.2">
      <c r="A4" s="70" t="s">
        <v>176</v>
      </c>
      <c r="B4" s="15" t="s">
        <v>40</v>
      </c>
      <c r="C4" s="284">
        <v>344</v>
      </c>
      <c r="D4" s="266">
        <v>1527</v>
      </c>
      <c r="E4" s="391">
        <v>912</v>
      </c>
      <c r="F4" s="288">
        <v>50</v>
      </c>
      <c r="G4" s="181"/>
    </row>
    <row r="5" spans="1:7" s="170" customFormat="1" ht="15.75" customHeight="1" x14ac:dyDescent="0.2">
      <c r="A5" s="70" t="s">
        <v>139</v>
      </c>
      <c r="B5" s="15" t="s">
        <v>121</v>
      </c>
      <c r="C5" s="285">
        <v>0</v>
      </c>
      <c r="D5" s="286">
        <v>11</v>
      </c>
      <c r="E5" s="391">
        <v>0</v>
      </c>
      <c r="F5" s="288">
        <v>0</v>
      </c>
      <c r="G5" s="182"/>
    </row>
    <row r="6" spans="1:7" s="77" customFormat="1" ht="15.75" customHeight="1" x14ac:dyDescent="0.2">
      <c r="A6" s="70" t="s">
        <v>177</v>
      </c>
      <c r="B6" s="15" t="s">
        <v>2</v>
      </c>
      <c r="C6" s="284">
        <v>3292</v>
      </c>
      <c r="D6" s="266">
        <v>7349</v>
      </c>
      <c r="E6" s="391">
        <v>504</v>
      </c>
      <c r="F6" s="288">
        <v>99</v>
      </c>
      <c r="G6" s="181"/>
    </row>
    <row r="7" spans="1:7" s="170" customFormat="1" ht="15.75" customHeight="1" x14ac:dyDescent="0.2">
      <c r="A7" s="70" t="s">
        <v>184</v>
      </c>
      <c r="B7" s="15" t="s">
        <v>122</v>
      </c>
      <c r="C7" s="285">
        <v>1145</v>
      </c>
      <c r="D7" s="286">
        <v>2897</v>
      </c>
      <c r="E7" s="391">
        <v>58</v>
      </c>
      <c r="F7" s="288">
        <v>40</v>
      </c>
      <c r="G7" s="181"/>
    </row>
    <row r="8" spans="1:7" s="77" customFormat="1" ht="15.75" customHeight="1" x14ac:dyDescent="0.2">
      <c r="A8" s="70" t="s">
        <v>178</v>
      </c>
      <c r="B8" s="15" t="s">
        <v>3</v>
      </c>
      <c r="C8" s="284">
        <v>304</v>
      </c>
      <c r="D8" s="266">
        <v>1956</v>
      </c>
      <c r="E8" s="391">
        <v>409</v>
      </c>
      <c r="F8" s="288">
        <v>18</v>
      </c>
      <c r="G8" s="181"/>
    </row>
    <row r="9" spans="1:7" s="170" customFormat="1" ht="15.75" customHeight="1" x14ac:dyDescent="0.2">
      <c r="A9" s="70" t="s">
        <v>188</v>
      </c>
      <c r="B9" s="15" t="s">
        <v>123</v>
      </c>
      <c r="C9" s="284">
        <v>117</v>
      </c>
      <c r="D9" s="266">
        <v>586</v>
      </c>
      <c r="E9" s="391">
        <v>29</v>
      </c>
      <c r="F9" s="288">
        <v>3</v>
      </c>
      <c r="G9" s="181"/>
    </row>
    <row r="10" spans="1:7" s="77" customFormat="1" ht="15.75" customHeight="1" x14ac:dyDescent="0.2">
      <c r="A10" s="70" t="s">
        <v>179</v>
      </c>
      <c r="B10" s="15" t="s">
        <v>4</v>
      </c>
      <c r="C10" s="284">
        <v>213</v>
      </c>
      <c r="D10" s="266">
        <v>312</v>
      </c>
      <c r="E10" s="391">
        <v>231</v>
      </c>
      <c r="F10" s="288">
        <v>0</v>
      </c>
      <c r="G10" s="181"/>
    </row>
    <row r="11" spans="1:7" s="77" customFormat="1" ht="15.75" customHeight="1" x14ac:dyDescent="0.2">
      <c r="A11" s="70" t="s">
        <v>180</v>
      </c>
      <c r="B11" s="15" t="s">
        <v>35</v>
      </c>
      <c r="C11" s="284">
        <v>1667</v>
      </c>
      <c r="D11" s="266">
        <v>974</v>
      </c>
      <c r="E11" s="391">
        <v>413</v>
      </c>
      <c r="F11" s="288">
        <v>47</v>
      </c>
      <c r="G11" s="181"/>
    </row>
    <row r="12" spans="1:7" s="170" customFormat="1" ht="15.75" customHeight="1" x14ac:dyDescent="0.2">
      <c r="A12" s="70" t="s">
        <v>195</v>
      </c>
      <c r="B12" s="15" t="s">
        <v>390</v>
      </c>
      <c r="C12" s="285">
        <v>771</v>
      </c>
      <c r="D12" s="286">
        <v>303</v>
      </c>
      <c r="E12" s="391">
        <v>154</v>
      </c>
      <c r="F12" s="288">
        <v>4</v>
      </c>
      <c r="G12" s="181"/>
    </row>
    <row r="13" spans="1:7" s="170" customFormat="1" ht="15.75" customHeight="1" x14ac:dyDescent="0.2">
      <c r="A13" s="70" t="s">
        <v>196</v>
      </c>
      <c r="B13" s="15" t="s">
        <v>42</v>
      </c>
      <c r="C13" s="285">
        <v>4</v>
      </c>
      <c r="D13" s="286">
        <v>51</v>
      </c>
      <c r="E13" s="391">
        <v>63</v>
      </c>
      <c r="F13" s="288">
        <v>0</v>
      </c>
      <c r="G13" s="181"/>
    </row>
    <row r="14" spans="1:7" s="77" customFormat="1" ht="15.75" customHeight="1" x14ac:dyDescent="0.2">
      <c r="A14" s="213" t="s">
        <v>201</v>
      </c>
      <c r="B14" s="15" t="s">
        <v>119</v>
      </c>
      <c r="C14" s="299">
        <v>2</v>
      </c>
      <c r="D14" s="266">
        <v>18</v>
      </c>
      <c r="E14" s="391">
        <v>2</v>
      </c>
      <c r="F14" s="288">
        <v>0</v>
      </c>
      <c r="G14" s="181"/>
    </row>
    <row r="15" spans="1:7" s="77" customFormat="1" ht="15.75" customHeight="1" x14ac:dyDescent="0.2">
      <c r="A15" s="429" t="s">
        <v>230</v>
      </c>
      <c r="B15" s="27" t="s">
        <v>133</v>
      </c>
      <c r="C15" s="363">
        <f>SUM(C16,C20:C23)</f>
        <v>1584</v>
      </c>
      <c r="D15" s="364">
        <f>SUM(D16,D20:D23)</f>
        <v>742</v>
      </c>
      <c r="E15" s="364">
        <f>SUM(E16,E20:E23)</f>
        <v>218</v>
      </c>
      <c r="F15" s="344">
        <f>SUM(F16,F20:F23)</f>
        <v>128</v>
      </c>
      <c r="G15" s="89"/>
    </row>
    <row r="16" spans="1:7" s="77" customFormat="1" ht="15.75" customHeight="1" x14ac:dyDescent="0.2">
      <c r="A16" s="70" t="s">
        <v>70</v>
      </c>
      <c r="B16" s="38" t="s">
        <v>33</v>
      </c>
      <c r="C16" s="284">
        <v>89</v>
      </c>
      <c r="D16" s="266">
        <v>384</v>
      </c>
      <c r="E16" s="391">
        <v>58</v>
      </c>
      <c r="F16" s="288">
        <v>56</v>
      </c>
      <c r="G16" s="181"/>
    </row>
    <row r="17" spans="1:7" s="170" customFormat="1" ht="15.75" customHeight="1" x14ac:dyDescent="0.2">
      <c r="A17" s="70" t="s">
        <v>202</v>
      </c>
      <c r="B17" s="15" t="s">
        <v>129</v>
      </c>
      <c r="C17" s="285">
        <v>52</v>
      </c>
      <c r="D17" s="286">
        <v>264</v>
      </c>
      <c r="E17" s="391">
        <v>24</v>
      </c>
      <c r="F17" s="288">
        <v>41</v>
      </c>
      <c r="G17" s="183"/>
    </row>
    <row r="18" spans="1:7" s="179" customFormat="1" ht="15.75" customHeight="1" x14ac:dyDescent="0.2">
      <c r="A18" s="70" t="s">
        <v>203</v>
      </c>
      <c r="B18" s="15" t="s">
        <v>131</v>
      </c>
      <c r="C18" s="285">
        <v>2</v>
      </c>
      <c r="D18" s="286">
        <v>7</v>
      </c>
      <c r="E18" s="391">
        <v>18</v>
      </c>
      <c r="F18" s="288">
        <v>0</v>
      </c>
      <c r="G18" s="184"/>
    </row>
    <row r="19" spans="1:7" s="170" customFormat="1" ht="15.75" customHeight="1" x14ac:dyDescent="0.2">
      <c r="A19" s="70" t="s">
        <v>204</v>
      </c>
      <c r="B19" s="15" t="s">
        <v>130</v>
      </c>
      <c r="C19" s="285">
        <v>34</v>
      </c>
      <c r="D19" s="286">
        <v>107</v>
      </c>
      <c r="E19" s="391">
        <v>11</v>
      </c>
      <c r="F19" s="288">
        <v>13</v>
      </c>
      <c r="G19" s="184"/>
    </row>
    <row r="20" spans="1:7" s="77" customFormat="1" ht="15.75" customHeight="1" x14ac:dyDescent="0.2">
      <c r="A20" s="70" t="s">
        <v>149</v>
      </c>
      <c r="B20" s="15" t="s">
        <v>11</v>
      </c>
      <c r="C20" s="284">
        <v>52</v>
      </c>
      <c r="D20" s="266">
        <v>102</v>
      </c>
      <c r="E20" s="391">
        <v>58</v>
      </c>
      <c r="F20" s="288">
        <v>11</v>
      </c>
      <c r="G20" s="181"/>
    </row>
    <row r="21" spans="1:7" s="77" customFormat="1" ht="15.75" customHeight="1" x14ac:dyDescent="0.2">
      <c r="A21" s="70" t="s">
        <v>150</v>
      </c>
      <c r="B21" s="15" t="s">
        <v>13</v>
      </c>
      <c r="C21" s="284">
        <v>1439</v>
      </c>
      <c r="D21" s="266">
        <v>178</v>
      </c>
      <c r="E21" s="391">
        <v>95</v>
      </c>
      <c r="F21" s="288">
        <v>57</v>
      </c>
      <c r="G21" s="181"/>
    </row>
    <row r="22" spans="1:7" s="77" customFormat="1" ht="15.75" customHeight="1" x14ac:dyDescent="0.2">
      <c r="A22" s="70" t="s">
        <v>151</v>
      </c>
      <c r="B22" s="15" t="s">
        <v>120</v>
      </c>
      <c r="C22" s="284">
        <v>4</v>
      </c>
      <c r="D22" s="266">
        <v>34</v>
      </c>
      <c r="E22" s="391">
        <v>4</v>
      </c>
      <c r="F22" s="288">
        <v>4</v>
      </c>
      <c r="G22" s="181"/>
    </row>
    <row r="23" spans="1:7" s="77" customFormat="1" ht="15.75" customHeight="1" x14ac:dyDescent="0.2">
      <c r="A23" s="70" t="s">
        <v>216</v>
      </c>
      <c r="B23" s="15" t="s">
        <v>112</v>
      </c>
      <c r="C23" s="284">
        <v>0</v>
      </c>
      <c r="D23" s="266">
        <v>44</v>
      </c>
      <c r="E23" s="391">
        <v>3</v>
      </c>
      <c r="F23" s="288">
        <v>0</v>
      </c>
      <c r="G23" s="181"/>
    </row>
    <row r="24" spans="1:7" s="77" customFormat="1" ht="15.75" customHeight="1" x14ac:dyDescent="0.2">
      <c r="A24" s="52" t="s">
        <v>168</v>
      </c>
      <c r="B24" s="14" t="s">
        <v>312</v>
      </c>
      <c r="C24" s="365">
        <f>SUM(C25:C27)</f>
        <v>13483</v>
      </c>
      <c r="D24" s="366">
        <f>SUM(D25:D27)</f>
        <v>6433</v>
      </c>
      <c r="E24" s="389">
        <f>SUM(E25:E27)</f>
        <v>2935</v>
      </c>
      <c r="F24" s="415">
        <f>SUM(F25:F27)</f>
        <v>2147</v>
      </c>
      <c r="G24" s="181"/>
    </row>
    <row r="25" spans="1:7" s="77" customFormat="1" ht="15.75" customHeight="1" x14ac:dyDescent="0.2">
      <c r="A25" s="34" t="s">
        <v>217</v>
      </c>
      <c r="B25" s="15" t="s">
        <v>117</v>
      </c>
      <c r="C25" s="284">
        <v>2007</v>
      </c>
      <c r="D25" s="266">
        <v>1733</v>
      </c>
      <c r="E25" s="391">
        <v>92</v>
      </c>
      <c r="F25" s="288">
        <v>19</v>
      </c>
      <c r="G25" s="181"/>
    </row>
    <row r="26" spans="1:7" s="77" customFormat="1" ht="15.75" customHeight="1" x14ac:dyDescent="0.2">
      <c r="A26" s="68" t="s">
        <v>218</v>
      </c>
      <c r="B26" s="16" t="s">
        <v>36</v>
      </c>
      <c r="C26" s="289">
        <v>1597</v>
      </c>
      <c r="D26" s="269">
        <v>4578</v>
      </c>
      <c r="E26" s="392">
        <v>639</v>
      </c>
      <c r="F26" s="416">
        <v>102</v>
      </c>
      <c r="G26" s="181"/>
    </row>
    <row r="27" spans="1:7" s="77" customFormat="1" ht="15.75" customHeight="1" x14ac:dyDescent="0.2">
      <c r="A27" s="68" t="s">
        <v>219</v>
      </c>
      <c r="B27" s="16" t="s">
        <v>37</v>
      </c>
      <c r="C27" s="285">
        <v>9879</v>
      </c>
      <c r="D27" s="286">
        <v>122</v>
      </c>
      <c r="E27" s="401">
        <v>2204</v>
      </c>
      <c r="F27" s="417">
        <v>2026</v>
      </c>
      <c r="G27" s="471"/>
    </row>
    <row r="28" spans="1:7" s="77" customFormat="1" ht="15.75" customHeight="1" x14ac:dyDescent="0.2">
      <c r="A28" s="52" t="s">
        <v>282</v>
      </c>
      <c r="B28" s="14" t="s">
        <v>274</v>
      </c>
      <c r="C28" s="430">
        <v>1326</v>
      </c>
      <c r="D28" s="268">
        <v>0</v>
      </c>
      <c r="E28" s="431">
        <v>0</v>
      </c>
      <c r="F28" s="432">
        <v>0</v>
      </c>
      <c r="G28" s="181"/>
    </row>
    <row r="29" spans="1:7" s="77" customFormat="1" ht="15.75" customHeight="1" thickBot="1" x14ac:dyDescent="0.25">
      <c r="A29" s="425" t="s">
        <v>118</v>
      </c>
      <c r="B29" s="36" t="s">
        <v>140</v>
      </c>
      <c r="C29" s="367">
        <f>SUM(C3,C15,C24,C28)</f>
        <v>22215</v>
      </c>
      <c r="D29" s="367">
        <f>SUM(D3,D15,D24,D28)</f>
        <v>19311</v>
      </c>
      <c r="E29" s="390">
        <f>SUM(E3,E15,E24,E28)</f>
        <v>5624</v>
      </c>
      <c r="F29" s="418">
        <f>SUM(F3,F15,F24,F28)</f>
        <v>2489</v>
      </c>
      <c r="G29" s="89"/>
    </row>
    <row r="30" spans="1:7" s="77" customFormat="1" ht="12" x14ac:dyDescent="0.2">
      <c r="B30" s="88"/>
      <c r="C30" s="87"/>
      <c r="D30" s="87"/>
      <c r="E30" s="87"/>
      <c r="F30" s="87"/>
      <c r="G30" s="89"/>
    </row>
    <row r="31" spans="1:7" s="77" customFormat="1" hidden="1" x14ac:dyDescent="0.2">
      <c r="A31" s="696"/>
      <c r="B31" s="696"/>
      <c r="C31" s="696"/>
      <c r="D31" s="696"/>
      <c r="E31" s="696"/>
      <c r="F31" s="696"/>
      <c r="G31" s="89"/>
    </row>
    <row r="32" spans="1:7" s="77" customFormat="1" hidden="1" x14ac:dyDescent="0.2">
      <c r="A32" s="696"/>
      <c r="B32" s="696"/>
      <c r="C32" s="696"/>
      <c r="D32" s="696"/>
      <c r="E32" s="696"/>
      <c r="F32" s="696"/>
      <c r="G32" s="89"/>
    </row>
    <row r="33" spans="1:8" s="77" customFormat="1" hidden="1" x14ac:dyDescent="0.2">
      <c r="A33" s="696"/>
      <c r="B33" s="696"/>
      <c r="C33" s="696"/>
      <c r="D33" s="696"/>
      <c r="E33" s="696"/>
      <c r="F33" s="696"/>
    </row>
    <row r="34" spans="1:8" s="77" customFormat="1" hidden="1" x14ac:dyDescent="0.2">
      <c r="A34" s="696"/>
      <c r="B34" s="696"/>
      <c r="C34" s="696"/>
      <c r="D34" s="696"/>
      <c r="E34" s="696"/>
      <c r="F34" s="696"/>
      <c r="G34" s="89"/>
    </row>
    <row r="35" spans="1:8" s="77" customFormat="1" hidden="1" x14ac:dyDescent="0.2">
      <c r="A35" s="696"/>
      <c r="B35" s="696"/>
      <c r="C35" s="696"/>
      <c r="D35" s="696"/>
      <c r="E35" s="696"/>
      <c r="F35" s="696"/>
      <c r="G35" s="89"/>
      <c r="H35" s="247"/>
    </row>
    <row r="36" spans="1:8" s="77" customFormat="1" hidden="1" x14ac:dyDescent="0.2">
      <c r="A36" s="696"/>
      <c r="B36" s="696"/>
      <c r="C36" s="696"/>
      <c r="D36" s="696"/>
      <c r="E36" s="696"/>
      <c r="F36" s="696"/>
      <c r="G36" s="89"/>
      <c r="H36" s="247"/>
    </row>
    <row r="37" spans="1:8" hidden="1" x14ac:dyDescent="0.2">
      <c r="A37" s="696"/>
      <c r="B37" s="696"/>
      <c r="C37" s="696"/>
      <c r="D37" s="696"/>
      <c r="E37" s="696"/>
      <c r="F37" s="696"/>
    </row>
    <row r="38" spans="1:8" hidden="1" x14ac:dyDescent="0.2">
      <c r="A38" s="696"/>
      <c r="B38" s="696"/>
      <c r="C38" s="696"/>
      <c r="D38" s="696"/>
      <c r="E38" s="696"/>
      <c r="F38" s="696"/>
    </row>
    <row r="39" spans="1:8" hidden="1" x14ac:dyDescent="0.2">
      <c r="A39" s="696"/>
      <c r="B39" s="696"/>
      <c r="C39" s="696"/>
      <c r="D39" s="696"/>
      <c r="E39" s="696"/>
      <c r="F39" s="696"/>
    </row>
    <row r="40" spans="1:8" hidden="1" x14ac:dyDescent="0.2">
      <c r="A40" s="696"/>
      <c r="B40" s="696"/>
      <c r="C40" s="696"/>
      <c r="D40" s="696"/>
      <c r="E40" s="696"/>
      <c r="F40" s="696"/>
    </row>
    <row r="41" spans="1:8" hidden="1" x14ac:dyDescent="0.2">
      <c r="A41" s="696"/>
      <c r="B41" s="696"/>
      <c r="C41" s="696"/>
      <c r="D41" s="696"/>
      <c r="E41" s="696"/>
      <c r="F41" s="696"/>
    </row>
    <row r="42" spans="1:8" hidden="1" x14ac:dyDescent="0.2">
      <c r="A42" s="696"/>
      <c r="B42" s="696"/>
      <c r="C42" s="696"/>
      <c r="D42" s="696"/>
      <c r="E42" s="696"/>
      <c r="F42" s="696"/>
    </row>
    <row r="43" spans="1:8" hidden="1" x14ac:dyDescent="0.2">
      <c r="A43" s="696"/>
      <c r="B43" s="696"/>
      <c r="C43" s="696"/>
      <c r="D43" s="696"/>
      <c r="E43" s="696"/>
      <c r="F43" s="696"/>
    </row>
    <row r="44" spans="1:8" hidden="1" x14ac:dyDescent="0.2">
      <c r="A44" s="696"/>
      <c r="B44" s="696"/>
      <c r="C44" s="696"/>
      <c r="D44" s="696"/>
      <c r="E44" s="696"/>
      <c r="F44" s="696"/>
    </row>
  </sheetData>
  <phoneticPr fontId="0" type="noConversion"/>
  <conditionalFormatting sqref="C4:F14 C16:F23 C25:F28">
    <cfRule type="cellIs" dxfId="41" priority="21" stopIfTrue="1" operator="lessThan">
      <formula>-1</formula>
    </cfRule>
  </conditionalFormatting>
  <conditionalFormatting sqref="C5:F5">
    <cfRule type="expression" dxfId="40" priority="22" stopIfTrue="1">
      <formula>IF(AND(C$5&gt;C$4),SUM(C$4-C$5)&lt;-0.1)</formula>
    </cfRule>
  </conditionalFormatting>
  <conditionalFormatting sqref="C7:F7">
    <cfRule type="expression" dxfId="39" priority="24" stopIfTrue="1">
      <formula>IF(AND(C$7&gt;C$6),SUM(C$6-C$7)&lt;-0.1)</formula>
    </cfRule>
  </conditionalFormatting>
  <conditionalFormatting sqref="C9:F9">
    <cfRule type="expression" dxfId="38" priority="26" stopIfTrue="1">
      <formula>IF(AND(C$9&gt;C$8),SUM(C$8-C$9)&lt;-0.1)</formula>
    </cfRule>
  </conditionalFormatting>
  <conditionalFormatting sqref="C12:F13">
    <cfRule type="expression" dxfId="37" priority="28" stopIfTrue="1">
      <formula>IF(AND(SUM(C$12:C$13)&gt;C$11),SUM(C$11-C$12-C$13)&lt;-0.1)</formula>
    </cfRule>
  </conditionalFormatting>
  <conditionalFormatting sqref="C17:F19">
    <cfRule type="expression" dxfId="36" priority="30" stopIfTrue="1">
      <formula>IF(AND(SUM(C$17:C$19)&gt;C$16),SUM(C$16-C$17-C$18-C$19)&lt;-0.1)</formula>
    </cfRule>
  </conditionalFormatting>
  <dataValidations count="1">
    <dataValidation type="decimal" allowBlank="1" showErrorMessage="1" error="Endast tal får anges!" sqref="C3:F29" xr:uid="{00000000-0002-0000-0400-000000000000}">
      <formula1>-99999</formula1>
      <formula2>999999</formula2>
    </dataValidation>
  </dataValidations>
  <pageMargins left="0.68" right="0.49" top="0.75" bottom="0.62" header="0.32" footer="0.5"/>
  <pageSetup paperSize="9" scale="72" orientation="landscape" r:id="rId1"/>
  <headerFooter alignWithMargins="0">
    <oddHeader>&amp;L&amp;9Statistiska centralbyrån
Offentlig ekonomi
701 89 Örebro&amp;R&amp;D</oddHead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8"/>
  <dimension ref="A1:XFC44"/>
  <sheetViews>
    <sheetView zoomScaleNormal="100" workbookViewId="0">
      <selection activeCell="A35" sqref="A35:XFD53"/>
    </sheetView>
  </sheetViews>
  <sheetFormatPr defaultColWidth="0" defaultRowHeight="12.75" zeroHeight="1" x14ac:dyDescent="0.2"/>
  <cols>
    <col min="1" max="1" width="10.7109375" style="90" customWidth="1"/>
    <col min="2" max="2" width="49.7109375" style="90" customWidth="1"/>
    <col min="3" max="8" width="12.7109375" style="90" customWidth="1"/>
    <col min="9" max="10" width="2.7109375" style="90" customWidth="1"/>
    <col min="11" max="11" width="2.7109375" style="90" hidden="1" customWidth="1"/>
    <col min="12" max="12" width="2.7109375" style="185" hidden="1" customWidth="1"/>
    <col min="13" max="16383" width="27" style="90" hidden="1"/>
    <col min="16384" max="16384" width="0" style="90" hidden="1" customWidth="1"/>
  </cols>
  <sheetData>
    <row r="1" spans="1:13" ht="20.45" customHeight="1" thickBot="1" x14ac:dyDescent="0.35">
      <c r="A1" s="2" t="s">
        <v>290</v>
      </c>
      <c r="B1" s="2"/>
      <c r="C1" s="2"/>
      <c r="D1" s="2"/>
      <c r="E1" s="2"/>
      <c r="F1" s="2"/>
      <c r="G1" s="2" t="s">
        <v>692</v>
      </c>
      <c r="H1" s="2"/>
      <c r="I1" s="2"/>
      <c r="J1" s="2"/>
      <c r="K1" s="2"/>
      <c r="L1" s="2"/>
      <c r="M1" s="2"/>
    </row>
    <row r="2" spans="1:13" s="77" customFormat="1" ht="15" customHeight="1" x14ac:dyDescent="0.2">
      <c r="A2" s="854" t="s">
        <v>285</v>
      </c>
      <c r="B2" s="203" t="s">
        <v>32</v>
      </c>
      <c r="C2" s="204" t="s">
        <v>220</v>
      </c>
      <c r="D2" s="202" t="s">
        <v>377</v>
      </c>
      <c r="E2" s="205"/>
      <c r="F2" s="205"/>
      <c r="G2" s="859" t="s">
        <v>462</v>
      </c>
      <c r="H2" s="860"/>
      <c r="I2" s="696"/>
      <c r="J2" s="87"/>
    </row>
    <row r="3" spans="1:13" s="77" customFormat="1" ht="55.5" customHeight="1" x14ac:dyDescent="0.2">
      <c r="A3" s="856"/>
      <c r="B3" s="59"/>
      <c r="C3" s="60" t="s">
        <v>267</v>
      </c>
      <c r="D3" s="60" t="s">
        <v>253</v>
      </c>
      <c r="E3" s="61" t="s">
        <v>314</v>
      </c>
      <c r="F3" s="473" t="s">
        <v>376</v>
      </c>
      <c r="G3" s="473" t="s">
        <v>468</v>
      </c>
      <c r="H3" s="767" t="s">
        <v>469</v>
      </c>
      <c r="I3" s="696"/>
      <c r="J3" s="87"/>
    </row>
    <row r="4" spans="1:13" s="77" customFormat="1" ht="15" customHeight="1" x14ac:dyDescent="0.2">
      <c r="A4" s="307" t="s">
        <v>229</v>
      </c>
      <c r="B4" s="309" t="s">
        <v>135</v>
      </c>
      <c r="C4" s="368">
        <f t="shared" ref="C4:H4" si="0">SUM(C5,C7,C9,C11,C12)</f>
        <v>18021</v>
      </c>
      <c r="D4" s="368">
        <f t="shared" si="0"/>
        <v>11244</v>
      </c>
      <c r="E4" s="362">
        <f t="shared" si="0"/>
        <v>3821</v>
      </c>
      <c r="F4" s="369">
        <f t="shared" si="0"/>
        <v>2948</v>
      </c>
      <c r="G4" s="369">
        <f t="shared" si="0"/>
        <v>33</v>
      </c>
      <c r="H4" s="768">
        <f t="shared" si="0"/>
        <v>312</v>
      </c>
      <c r="I4" s="696"/>
      <c r="J4" s="87"/>
    </row>
    <row r="5" spans="1:13" s="77" customFormat="1" ht="15" customHeight="1" x14ac:dyDescent="0.2">
      <c r="A5" s="34" t="s">
        <v>176</v>
      </c>
      <c r="B5" s="315" t="s">
        <v>40</v>
      </c>
      <c r="C5" s="284">
        <v>706</v>
      </c>
      <c r="D5" s="284">
        <v>521</v>
      </c>
      <c r="E5" s="284">
        <v>51</v>
      </c>
      <c r="F5" s="266">
        <v>134</v>
      </c>
      <c r="G5" s="275">
        <v>4</v>
      </c>
      <c r="H5" s="706">
        <v>44</v>
      </c>
      <c r="I5" s="696"/>
      <c r="J5" s="87"/>
    </row>
    <row r="6" spans="1:13" s="170" customFormat="1" ht="15" customHeight="1" x14ac:dyDescent="0.2">
      <c r="A6" s="34" t="s">
        <v>139</v>
      </c>
      <c r="B6" s="315" t="s">
        <v>121</v>
      </c>
      <c r="C6" s="284">
        <v>0</v>
      </c>
      <c r="D6" s="284">
        <v>0</v>
      </c>
      <c r="E6" s="284">
        <v>0</v>
      </c>
      <c r="F6" s="284">
        <v>0</v>
      </c>
      <c r="G6" s="284">
        <v>0</v>
      </c>
      <c r="H6" s="706">
        <v>0</v>
      </c>
      <c r="I6" s="696"/>
      <c r="J6" s="87"/>
    </row>
    <row r="7" spans="1:13" s="77" customFormat="1" ht="15" customHeight="1" x14ac:dyDescent="0.2">
      <c r="A7" s="34" t="s">
        <v>177</v>
      </c>
      <c r="B7" s="316" t="s">
        <v>2</v>
      </c>
      <c r="C7" s="284">
        <v>14292</v>
      </c>
      <c r="D7" s="284">
        <v>9095</v>
      </c>
      <c r="E7" s="284">
        <v>3301</v>
      </c>
      <c r="F7" s="266">
        <v>1888</v>
      </c>
      <c r="G7" s="275">
        <v>26</v>
      </c>
      <c r="H7" s="706">
        <v>235</v>
      </c>
      <c r="I7" s="696"/>
      <c r="J7" s="87"/>
    </row>
    <row r="8" spans="1:13" s="170" customFormat="1" ht="15" customHeight="1" x14ac:dyDescent="0.2">
      <c r="A8" s="34" t="s">
        <v>184</v>
      </c>
      <c r="B8" s="316" t="s">
        <v>122</v>
      </c>
      <c r="C8" s="284">
        <v>2682</v>
      </c>
      <c r="D8" s="284">
        <v>2192</v>
      </c>
      <c r="E8" s="284">
        <v>398</v>
      </c>
      <c r="F8" s="284">
        <v>91</v>
      </c>
      <c r="G8" s="284">
        <v>3</v>
      </c>
      <c r="H8" s="706">
        <v>0</v>
      </c>
      <c r="I8" s="696"/>
      <c r="J8" s="87"/>
    </row>
    <row r="9" spans="1:13" s="77" customFormat="1" ht="15" customHeight="1" x14ac:dyDescent="0.2">
      <c r="A9" s="34" t="s">
        <v>178</v>
      </c>
      <c r="B9" s="316" t="s">
        <v>3</v>
      </c>
      <c r="C9" s="284">
        <v>1311</v>
      </c>
      <c r="D9" s="284">
        <v>1154</v>
      </c>
      <c r="E9" s="284">
        <v>25</v>
      </c>
      <c r="F9" s="266">
        <v>133</v>
      </c>
      <c r="G9" s="275">
        <v>2</v>
      </c>
      <c r="H9" s="706">
        <v>24</v>
      </c>
      <c r="I9" s="696"/>
      <c r="J9" s="87"/>
    </row>
    <row r="10" spans="1:13" s="170" customFormat="1" ht="15" customHeight="1" x14ac:dyDescent="0.2">
      <c r="A10" s="34" t="s">
        <v>188</v>
      </c>
      <c r="B10" s="316" t="s">
        <v>397</v>
      </c>
      <c r="C10" s="284">
        <v>547</v>
      </c>
      <c r="D10" s="284">
        <v>526</v>
      </c>
      <c r="E10" s="284">
        <v>1</v>
      </c>
      <c r="F10" s="284">
        <v>19</v>
      </c>
      <c r="G10" s="284">
        <v>0</v>
      </c>
      <c r="H10" s="706">
        <v>0</v>
      </c>
      <c r="I10" s="696"/>
      <c r="J10" s="87"/>
    </row>
    <row r="11" spans="1:13" s="77" customFormat="1" ht="15" customHeight="1" x14ac:dyDescent="0.2">
      <c r="A11" s="34" t="s">
        <v>179</v>
      </c>
      <c r="B11" s="315" t="s">
        <v>4</v>
      </c>
      <c r="C11" s="284">
        <v>285</v>
      </c>
      <c r="D11" s="284">
        <v>146</v>
      </c>
      <c r="E11" s="284">
        <v>107</v>
      </c>
      <c r="F11" s="266">
        <v>31</v>
      </c>
      <c r="G11" s="275">
        <v>0</v>
      </c>
      <c r="H11" s="706">
        <v>0</v>
      </c>
      <c r="I11" s="696"/>
      <c r="J11" s="87"/>
    </row>
    <row r="12" spans="1:13" s="77" customFormat="1" ht="15" customHeight="1" x14ac:dyDescent="0.2">
      <c r="A12" s="34" t="s">
        <v>180</v>
      </c>
      <c r="B12" s="316" t="s">
        <v>35</v>
      </c>
      <c r="C12" s="284">
        <v>1427</v>
      </c>
      <c r="D12" s="284">
        <v>328</v>
      </c>
      <c r="E12" s="284">
        <v>337</v>
      </c>
      <c r="F12" s="266">
        <v>762</v>
      </c>
      <c r="G12" s="275">
        <v>1</v>
      </c>
      <c r="H12" s="706">
        <v>9</v>
      </c>
      <c r="I12" s="696"/>
      <c r="J12" s="87"/>
    </row>
    <row r="13" spans="1:13" s="170" customFormat="1" ht="15" customHeight="1" x14ac:dyDescent="0.2">
      <c r="A13" s="34" t="s">
        <v>195</v>
      </c>
      <c r="B13" s="15" t="s">
        <v>390</v>
      </c>
      <c r="C13" s="284">
        <v>674</v>
      </c>
      <c r="D13" s="284">
        <v>12</v>
      </c>
      <c r="E13" s="284">
        <v>98</v>
      </c>
      <c r="F13" s="284">
        <v>565</v>
      </c>
      <c r="G13" s="284">
        <v>0</v>
      </c>
      <c r="H13" s="706">
        <v>0</v>
      </c>
      <c r="I13" s="696"/>
      <c r="J13" s="87"/>
    </row>
    <row r="14" spans="1:13" s="170" customFormat="1" ht="15" customHeight="1" x14ac:dyDescent="0.2">
      <c r="A14" s="34" t="s">
        <v>196</v>
      </c>
      <c r="B14" s="315" t="s">
        <v>42</v>
      </c>
      <c r="C14" s="285">
        <v>26</v>
      </c>
      <c r="D14" s="285">
        <v>26</v>
      </c>
      <c r="E14" s="286">
        <v>0</v>
      </c>
      <c r="F14" s="287">
        <v>0</v>
      </c>
      <c r="G14" s="287">
        <v>0</v>
      </c>
      <c r="H14" s="769">
        <v>0</v>
      </c>
      <c r="I14" s="696"/>
      <c r="J14" s="87"/>
    </row>
    <row r="15" spans="1:13" s="77" customFormat="1" ht="15" customHeight="1" x14ac:dyDescent="0.2">
      <c r="A15" s="34" t="s">
        <v>230</v>
      </c>
      <c r="B15" s="310" t="s">
        <v>133</v>
      </c>
      <c r="C15" s="371">
        <f t="shared" ref="C15:H15" si="1">SUM(C16:C19)</f>
        <v>2836</v>
      </c>
      <c r="D15" s="371">
        <f t="shared" si="1"/>
        <v>1844</v>
      </c>
      <c r="E15" s="364">
        <f t="shared" si="1"/>
        <v>20</v>
      </c>
      <c r="F15" s="372">
        <f t="shared" si="1"/>
        <v>973</v>
      </c>
      <c r="G15" s="372">
        <f t="shared" si="1"/>
        <v>9</v>
      </c>
      <c r="H15" s="770">
        <f t="shared" si="1"/>
        <v>0</v>
      </c>
      <c r="I15" s="696"/>
      <c r="J15" s="87"/>
    </row>
    <row r="16" spans="1:13" s="77" customFormat="1" ht="15" customHeight="1" x14ac:dyDescent="0.2">
      <c r="A16" s="34" t="s">
        <v>70</v>
      </c>
      <c r="B16" s="316" t="s">
        <v>33</v>
      </c>
      <c r="C16" s="284">
        <v>190</v>
      </c>
      <c r="D16" s="284">
        <v>161</v>
      </c>
      <c r="E16" s="266">
        <v>9</v>
      </c>
      <c r="F16" s="275">
        <v>21</v>
      </c>
      <c r="G16" s="275">
        <v>0</v>
      </c>
      <c r="H16" s="706">
        <v>0</v>
      </c>
      <c r="I16" s="696"/>
      <c r="J16" s="87"/>
    </row>
    <row r="17" spans="1:12" s="77" customFormat="1" ht="15" customHeight="1" x14ac:dyDescent="0.2">
      <c r="A17" s="34" t="s">
        <v>149</v>
      </c>
      <c r="B17" s="315" t="s">
        <v>11</v>
      </c>
      <c r="C17" s="284">
        <v>291</v>
      </c>
      <c r="D17" s="284">
        <v>230</v>
      </c>
      <c r="E17" s="266">
        <v>0</v>
      </c>
      <c r="F17" s="275">
        <v>62</v>
      </c>
      <c r="G17" s="275">
        <v>0</v>
      </c>
      <c r="H17" s="706">
        <v>0</v>
      </c>
      <c r="I17" s="696"/>
      <c r="J17" s="87"/>
    </row>
    <row r="18" spans="1:12" s="77" customFormat="1" ht="15" customHeight="1" x14ac:dyDescent="0.2">
      <c r="A18" s="34" t="s">
        <v>150</v>
      </c>
      <c r="B18" s="316" t="s">
        <v>13</v>
      </c>
      <c r="C18" s="284">
        <v>2339</v>
      </c>
      <c r="D18" s="284">
        <v>1442</v>
      </c>
      <c r="E18" s="266">
        <v>11</v>
      </c>
      <c r="F18" s="275">
        <v>885</v>
      </c>
      <c r="G18" s="275">
        <v>9</v>
      </c>
      <c r="H18" s="706">
        <v>0</v>
      </c>
      <c r="I18" s="696"/>
      <c r="J18" s="87"/>
    </row>
    <row r="19" spans="1:12" s="77" customFormat="1" ht="15" customHeight="1" x14ac:dyDescent="0.2">
      <c r="A19" s="34" t="s">
        <v>151</v>
      </c>
      <c r="B19" s="315" t="s">
        <v>120</v>
      </c>
      <c r="C19" s="284">
        <v>16</v>
      </c>
      <c r="D19" s="284">
        <v>11</v>
      </c>
      <c r="E19" s="266">
        <v>0</v>
      </c>
      <c r="F19" s="275">
        <v>5</v>
      </c>
      <c r="G19" s="275">
        <v>0</v>
      </c>
      <c r="H19" s="706">
        <v>0</v>
      </c>
      <c r="I19" s="696"/>
      <c r="J19" s="87"/>
    </row>
    <row r="20" spans="1:12" s="77" customFormat="1" ht="15" customHeight="1" x14ac:dyDescent="0.2">
      <c r="A20" s="34" t="s">
        <v>168</v>
      </c>
      <c r="B20" s="311" t="s">
        <v>313</v>
      </c>
      <c r="C20" s="371">
        <f>SUM(C21:C23)</f>
        <v>6836</v>
      </c>
      <c r="D20" s="371">
        <f t="shared" ref="D20:H20" si="2">SUM(D21:D23)</f>
        <v>3484</v>
      </c>
      <c r="E20" s="371">
        <f t="shared" si="2"/>
        <v>1444</v>
      </c>
      <c r="F20" s="371">
        <f t="shared" si="2"/>
        <v>1901</v>
      </c>
      <c r="G20" s="371">
        <f t="shared" si="2"/>
        <v>47</v>
      </c>
      <c r="H20" s="771">
        <f t="shared" si="2"/>
        <v>22</v>
      </c>
      <c r="I20" s="696"/>
      <c r="J20" s="87"/>
    </row>
    <row r="21" spans="1:12" s="77" customFormat="1" ht="15" customHeight="1" x14ac:dyDescent="0.2">
      <c r="A21" s="34" t="s">
        <v>217</v>
      </c>
      <c r="B21" s="317" t="s">
        <v>117</v>
      </c>
      <c r="C21" s="284">
        <v>1898</v>
      </c>
      <c r="D21" s="284">
        <v>405</v>
      </c>
      <c r="E21" s="266">
        <v>1266</v>
      </c>
      <c r="F21" s="275">
        <v>228</v>
      </c>
      <c r="G21" s="275">
        <v>0</v>
      </c>
      <c r="H21" s="706">
        <v>18</v>
      </c>
      <c r="I21" s="696"/>
      <c r="J21" s="87"/>
    </row>
    <row r="22" spans="1:12" s="77" customFormat="1" ht="15" customHeight="1" x14ac:dyDescent="0.2">
      <c r="A22" s="34" t="s">
        <v>218</v>
      </c>
      <c r="B22" s="317" t="s">
        <v>36</v>
      </c>
      <c r="C22" s="284">
        <v>2308</v>
      </c>
      <c r="D22" s="284">
        <v>754</v>
      </c>
      <c r="E22" s="266">
        <v>169</v>
      </c>
      <c r="F22" s="275">
        <v>1374</v>
      </c>
      <c r="G22" s="275">
        <v>47</v>
      </c>
      <c r="H22" s="706">
        <v>3</v>
      </c>
      <c r="I22" s="696"/>
      <c r="J22" s="87"/>
    </row>
    <row r="23" spans="1:12" s="77" customFormat="1" ht="15" customHeight="1" x14ac:dyDescent="0.2">
      <c r="A23" s="34" t="s">
        <v>219</v>
      </c>
      <c r="B23" s="317" t="s">
        <v>37</v>
      </c>
      <c r="C23" s="289">
        <v>2630</v>
      </c>
      <c r="D23" s="289">
        <v>2325</v>
      </c>
      <c r="E23" s="269">
        <v>9</v>
      </c>
      <c r="F23" s="276">
        <v>299</v>
      </c>
      <c r="G23" s="276">
        <v>0</v>
      </c>
      <c r="H23" s="706">
        <v>1</v>
      </c>
      <c r="I23" s="696"/>
      <c r="J23" s="87"/>
    </row>
    <row r="24" spans="1:12" s="77" customFormat="1" ht="15" customHeight="1" x14ac:dyDescent="0.2">
      <c r="A24" s="305" t="s">
        <v>240</v>
      </c>
      <c r="B24" s="312" t="s">
        <v>141</v>
      </c>
      <c r="C24" s="373">
        <f t="shared" ref="C24:H24" si="3">SUM(C4,C15,C20)</f>
        <v>27693</v>
      </c>
      <c r="D24" s="373">
        <f t="shared" si="3"/>
        <v>16572</v>
      </c>
      <c r="E24" s="373">
        <f t="shared" si="3"/>
        <v>5285</v>
      </c>
      <c r="F24" s="373">
        <f t="shared" si="3"/>
        <v>5822</v>
      </c>
      <c r="G24" s="373">
        <f t="shared" si="3"/>
        <v>89</v>
      </c>
      <c r="H24" s="772">
        <f t="shared" si="3"/>
        <v>334</v>
      </c>
      <c r="I24" s="696"/>
      <c r="J24" s="87"/>
    </row>
    <row r="25" spans="1:12" s="170" customFormat="1" ht="15" customHeight="1" x14ac:dyDescent="0.2">
      <c r="A25" s="305" t="s">
        <v>241</v>
      </c>
      <c r="B25" s="313" t="s">
        <v>315</v>
      </c>
      <c r="C25" s="290"/>
      <c r="D25" s="280">
        <v>713</v>
      </c>
      <c r="E25" s="229"/>
      <c r="F25" s="291"/>
      <c r="G25" s="292"/>
      <c r="H25" s="773"/>
      <c r="I25" s="696"/>
      <c r="J25" s="87"/>
      <c r="K25" s="77"/>
    </row>
    <row r="26" spans="1:12" s="170" customFormat="1" ht="15" customHeight="1" x14ac:dyDescent="0.2">
      <c r="A26" s="305" t="s">
        <v>242</v>
      </c>
      <c r="B26" s="314" t="s">
        <v>101</v>
      </c>
      <c r="C26" s="293"/>
      <c r="D26" s="294">
        <v>214</v>
      </c>
      <c r="E26" s="230"/>
      <c r="F26" s="295"/>
      <c r="G26" s="296"/>
      <c r="H26" s="774"/>
      <c r="I26" s="696"/>
      <c r="J26" s="87"/>
      <c r="K26" s="77"/>
    </row>
    <row r="27" spans="1:12" s="170" customFormat="1" ht="18.75" customHeight="1" thickBot="1" x14ac:dyDescent="0.25">
      <c r="A27" s="443" t="s">
        <v>283</v>
      </c>
      <c r="B27" s="477" t="s">
        <v>268</v>
      </c>
      <c r="C27" s="297"/>
      <c r="D27" s="274"/>
      <c r="E27" s="282">
        <v>0</v>
      </c>
      <c r="F27" s="282">
        <v>65</v>
      </c>
      <c r="G27" s="298"/>
      <c r="H27" s="775"/>
      <c r="I27" s="696"/>
      <c r="J27" s="87"/>
      <c r="K27" s="77"/>
    </row>
    <row r="28" spans="1:12" s="77" customFormat="1" ht="15.75" customHeight="1" thickBot="1" x14ac:dyDescent="0.35">
      <c r="A28" s="308" t="s">
        <v>417</v>
      </c>
      <c r="B28" s="88"/>
      <c r="C28" s="87"/>
      <c r="D28" s="438" t="str">
        <f>IF((D25+D26&gt;D24),"Däravbelopp inköp större än totalsumman","")</f>
        <v/>
      </c>
      <c r="E28" s="88" t="str">
        <f>IF((E27&gt;E24),"Däravbelopp inköp större än totalsumman","")</f>
        <v/>
      </c>
      <c r="F28" s="88" t="str">
        <f>IF((F27&gt;F24),"Däravbelopp inköp större än totalsumman","")</f>
        <v/>
      </c>
      <c r="G28" s="87"/>
      <c r="H28" s="87"/>
      <c r="I28" s="96"/>
      <c r="J28" s="87"/>
      <c r="K28" s="87"/>
      <c r="L28" s="87"/>
    </row>
    <row r="29" spans="1:12" ht="30" customHeight="1" x14ac:dyDescent="0.3">
      <c r="A29" s="478">
        <v>500</v>
      </c>
      <c r="B29" s="463" t="s">
        <v>444</v>
      </c>
      <c r="C29" s="454">
        <v>325</v>
      </c>
      <c r="D29" s="696"/>
      <c r="E29" s="696"/>
      <c r="F29" s="696"/>
      <c r="G29" s="696"/>
      <c r="H29" s="696"/>
      <c r="I29" s="96"/>
      <c r="J29" s="457"/>
      <c r="K29" s="239"/>
      <c r="L29" s="194"/>
    </row>
    <row r="30" spans="1:12" ht="20.25" x14ac:dyDescent="0.3">
      <c r="A30" s="34">
        <v>501</v>
      </c>
      <c r="B30" s="459" t="s">
        <v>418</v>
      </c>
      <c r="C30" s="455">
        <v>51</v>
      </c>
      <c r="D30" s="696"/>
      <c r="E30" s="696"/>
      <c r="F30" s="696"/>
      <c r="G30" s="696"/>
      <c r="H30" s="696"/>
      <c r="I30" s="96"/>
      <c r="J30" s="239"/>
      <c r="K30" s="239"/>
      <c r="L30" s="194"/>
    </row>
    <row r="31" spans="1:12" ht="20.25" x14ac:dyDescent="0.3">
      <c r="A31" s="34">
        <v>502</v>
      </c>
      <c r="B31" s="459" t="s">
        <v>419</v>
      </c>
      <c r="C31" s="455">
        <v>9</v>
      </c>
      <c r="D31" s="696"/>
      <c r="E31" s="696"/>
      <c r="F31" s="696"/>
      <c r="G31" s="696"/>
      <c r="H31" s="696"/>
      <c r="I31" s="96"/>
      <c r="J31" s="239"/>
      <c r="K31" s="239"/>
      <c r="L31" s="194"/>
    </row>
    <row r="32" spans="1:12" ht="20.25" x14ac:dyDescent="0.3">
      <c r="A32" s="34">
        <v>503</v>
      </c>
      <c r="B32" s="459" t="s">
        <v>442</v>
      </c>
      <c r="C32" s="455">
        <v>32</v>
      </c>
      <c r="D32" s="696"/>
      <c r="E32" s="696"/>
      <c r="F32" s="696"/>
      <c r="G32" s="696"/>
      <c r="H32" s="696"/>
      <c r="I32" s="96"/>
      <c r="J32" s="239"/>
      <c r="K32" s="456"/>
      <c r="L32" s="194"/>
    </row>
    <row r="33" spans="1:12" ht="21" thickBot="1" x14ac:dyDescent="0.35">
      <c r="A33" s="479">
        <v>504</v>
      </c>
      <c r="B33" s="460" t="s">
        <v>443</v>
      </c>
      <c r="C33" s="452">
        <f>C29-C30-C31-C32</f>
        <v>233</v>
      </c>
      <c r="D33" s="696"/>
      <c r="E33" s="696"/>
      <c r="F33" s="696"/>
      <c r="G33" s="696"/>
      <c r="H33" s="696"/>
      <c r="I33" s="96"/>
      <c r="J33" s="239"/>
      <c r="K33" s="239"/>
      <c r="L33" s="194"/>
    </row>
    <row r="34" spans="1:12" ht="20.25" x14ac:dyDescent="0.3">
      <c r="A34" s="696"/>
      <c r="B34" s="696"/>
      <c r="C34" s="696"/>
      <c r="D34" s="696"/>
      <c r="E34" s="696"/>
      <c r="F34" s="696"/>
      <c r="G34" s="696"/>
      <c r="H34" s="696"/>
      <c r="I34" s="96"/>
      <c r="J34" s="239"/>
      <c r="K34" s="239"/>
      <c r="L34" s="194"/>
    </row>
    <row r="35" spans="1:12" ht="20.25" hidden="1" x14ac:dyDescent="0.3">
      <c r="A35" s="696"/>
      <c r="B35" s="696"/>
      <c r="C35" s="696"/>
      <c r="D35" s="696"/>
      <c r="E35" s="696"/>
      <c r="F35" s="696"/>
      <c r="G35" s="696"/>
      <c r="H35" s="696"/>
      <c r="I35" s="96"/>
      <c r="J35" s="239"/>
      <c r="K35" s="239"/>
      <c r="L35" s="194"/>
    </row>
    <row r="36" spans="1:12" ht="20.25" hidden="1" x14ac:dyDescent="0.3">
      <c r="A36" s="696"/>
      <c r="B36" s="696"/>
      <c r="C36" s="696"/>
      <c r="D36" s="696"/>
      <c r="E36" s="696"/>
      <c r="F36" s="696"/>
      <c r="G36" s="696"/>
      <c r="H36" s="696"/>
      <c r="I36" s="96"/>
    </row>
    <row r="37" spans="1:12" hidden="1" x14ac:dyDescent="0.2">
      <c r="A37" s="696"/>
      <c r="B37" s="696"/>
      <c r="C37" s="696"/>
      <c r="D37" s="696"/>
      <c r="E37" s="696"/>
      <c r="F37" s="696"/>
      <c r="G37" s="696"/>
      <c r="H37" s="696"/>
    </row>
    <row r="38" spans="1:12" hidden="1" x14ac:dyDescent="0.2">
      <c r="A38" s="696"/>
      <c r="B38" s="696"/>
      <c r="C38" s="696"/>
      <c r="D38" s="696"/>
      <c r="E38" s="696"/>
      <c r="F38" s="696"/>
      <c r="G38" s="696"/>
      <c r="H38" s="696"/>
    </row>
    <row r="39" spans="1:12" hidden="1" x14ac:dyDescent="0.2">
      <c r="A39" s="696"/>
      <c r="B39" s="696"/>
      <c r="C39" s="696"/>
      <c r="D39" s="696"/>
      <c r="E39" s="696"/>
      <c r="F39" s="696"/>
      <c r="G39" s="696"/>
      <c r="H39" s="696"/>
    </row>
    <row r="40" spans="1:12" hidden="1" x14ac:dyDescent="0.2">
      <c r="A40" s="696"/>
      <c r="B40" s="696"/>
      <c r="C40" s="696"/>
      <c r="D40" s="696"/>
      <c r="E40" s="696"/>
      <c r="F40" s="696"/>
      <c r="G40" s="696"/>
      <c r="H40" s="696"/>
    </row>
    <row r="41" spans="1:12" hidden="1" x14ac:dyDescent="0.2">
      <c r="A41" s="696"/>
      <c r="B41" s="696"/>
      <c r="C41" s="696"/>
      <c r="D41" s="696"/>
      <c r="E41" s="696"/>
      <c r="F41" s="696"/>
      <c r="G41" s="696"/>
      <c r="H41" s="696"/>
    </row>
    <row r="42" spans="1:12" hidden="1" x14ac:dyDescent="0.2">
      <c r="A42" s="696"/>
      <c r="B42" s="696"/>
      <c r="C42" s="696"/>
      <c r="D42" s="696"/>
      <c r="E42" s="696"/>
      <c r="F42" s="696"/>
      <c r="G42" s="696"/>
      <c r="H42" s="696"/>
    </row>
    <row r="43" spans="1:12" hidden="1" x14ac:dyDescent="0.2">
      <c r="A43" s="696"/>
      <c r="B43" s="696"/>
      <c r="C43" s="696"/>
      <c r="D43" s="696"/>
      <c r="E43" s="696"/>
      <c r="F43" s="696"/>
      <c r="G43" s="696"/>
      <c r="H43" s="696"/>
    </row>
    <row r="44" spans="1:12" hidden="1" x14ac:dyDescent="0.2">
      <c r="A44" s="696"/>
      <c r="B44" s="696"/>
      <c r="C44" s="696"/>
      <c r="D44" s="696"/>
      <c r="E44" s="696"/>
      <c r="F44" s="696"/>
      <c r="G44" s="696"/>
      <c r="H44" s="696"/>
    </row>
  </sheetData>
  <mergeCells count="2">
    <mergeCell ref="A2:A3"/>
    <mergeCell ref="G2:H2"/>
  </mergeCells>
  <phoneticPr fontId="0" type="noConversion"/>
  <conditionalFormatting sqref="C5:H14 E27:F27 C16:H19 C21:H23 D25:D26">
    <cfRule type="cellIs" dxfId="35" priority="51" stopIfTrue="1" operator="lessThan">
      <formula>-1</formula>
    </cfRule>
  </conditionalFormatting>
  <conditionalFormatting sqref="C6:H6">
    <cfRule type="expression" dxfId="34" priority="53" stopIfTrue="1">
      <formula>IF(AND(C$6&gt;C$5),SUM(C$5-C$6)&lt;-1)</formula>
    </cfRule>
  </conditionalFormatting>
  <conditionalFormatting sqref="C8:H8">
    <cfRule type="expression" dxfId="33" priority="15" stopIfTrue="1">
      <formula>IF(AND(C$8&gt;C$7),SUM(C$7-C$8)&lt;-1)</formula>
    </cfRule>
  </conditionalFormatting>
  <conditionalFormatting sqref="C10:H10">
    <cfRule type="expression" dxfId="32" priority="14" stopIfTrue="1">
      <formula>IF(AND(C$10&gt;C$9),SUM(C$9-C$10)&lt;-1)</formula>
    </cfRule>
  </conditionalFormatting>
  <conditionalFormatting sqref="C13:H14">
    <cfRule type="expression" dxfId="31" priority="55" stopIfTrue="1">
      <formula>IF(AND(SUM(C$13:C$14)&gt;C$12),SUM(C$12-C$13-C$14)&lt;-1)</formula>
    </cfRule>
  </conditionalFormatting>
  <conditionalFormatting sqref="D25:D26">
    <cfRule type="expression" dxfId="30" priority="57" stopIfTrue="1">
      <formula>IF(AND(SUM(D$25:D$26)&gt;D$24),SUM(D$24-D$25-D$26)&lt;-1)</formula>
    </cfRule>
  </conditionalFormatting>
  <conditionalFormatting sqref="E27:F27">
    <cfRule type="expression" dxfId="29" priority="8">
      <formula>IF(AND(SUM(E$27)&gt;E$24),SUM(E$24-E$27)&lt;-1)</formula>
    </cfRule>
  </conditionalFormatting>
  <conditionalFormatting sqref="F6:H6">
    <cfRule type="expression" dxfId="28" priority="39" stopIfTrue="1">
      <formula>IF(AND(F$6&gt;F$5),SUM(F$5-F$6)&lt;-1)</formula>
    </cfRule>
  </conditionalFormatting>
  <conditionalFormatting sqref="F8:H8">
    <cfRule type="expression" dxfId="27" priority="37" stopIfTrue="1">
      <formula>IF(AND(F$8&gt;F$7),SUM(F$7-F$8)&lt;-1)</formula>
    </cfRule>
  </conditionalFormatting>
  <conditionalFormatting sqref="F10:H10">
    <cfRule type="expression" dxfId="26" priority="35" stopIfTrue="1">
      <formula>IF(AND(F$10&gt;F$9),SUM(F$9-F$10)&lt;-1)</formula>
    </cfRule>
  </conditionalFormatting>
  <conditionalFormatting sqref="F13:H14">
    <cfRule type="expression" dxfId="25" priority="31" stopIfTrue="1">
      <formula>IF(AND(SUM(F$13:F$14)&gt;F$12),SUM(F$12-F$13-F$14)&lt;-1)</formula>
    </cfRule>
  </conditionalFormatting>
  <dataValidations count="1">
    <dataValidation type="decimal" allowBlank="1" showErrorMessage="1" error="Endast tal får anges!" sqref="C4:H27" xr:uid="{00000000-0002-0000-0500-000000000000}">
      <formula1>-99999</formula1>
      <formula2>999999</formula2>
    </dataValidation>
  </dataValidations>
  <pageMargins left="0.48" right="0.43" top="0.9" bottom="0.56999999999999995" header="0.5" footer="0.5"/>
  <pageSetup paperSize="9" scale="72" orientation="landscape" r:id="rId1"/>
  <headerFooter alignWithMargins="0">
    <oddHeader>&amp;L&amp;9Statistiska centralbyrån
Offentlig ekonomi
701 89 Örebro&amp;R&amp;9&amp;D</oddHead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dimension ref="A1:L41"/>
  <sheetViews>
    <sheetView zoomScaleNormal="100" workbookViewId="0">
      <selection activeCell="F30" sqref="F30"/>
    </sheetView>
  </sheetViews>
  <sheetFormatPr defaultColWidth="0" defaultRowHeight="12" zeroHeight="1" x14ac:dyDescent="0.2"/>
  <cols>
    <col min="1" max="1" width="10.7109375" style="77" customWidth="1"/>
    <col min="2" max="2" width="49.7109375" style="77" customWidth="1"/>
    <col min="3" max="3" width="12.7109375" style="77" customWidth="1"/>
    <col min="4" max="5" width="2.7109375" style="77" customWidth="1"/>
    <col min="6" max="6" width="12.7109375" style="77" customWidth="1"/>
    <col min="7" max="7" width="18.7109375" style="87" customWidth="1"/>
    <col min="8" max="9" width="2.7109375" style="77" customWidth="1"/>
    <col min="10" max="10" width="14.42578125" style="77" hidden="1" customWidth="1"/>
    <col min="11" max="16384" width="9.42578125" style="77" hidden="1"/>
  </cols>
  <sheetData>
    <row r="1" spans="1:10" ht="20.45" customHeight="1" thickBot="1" x14ac:dyDescent="0.35">
      <c r="A1" s="2" t="s">
        <v>291</v>
      </c>
      <c r="B1" s="3"/>
      <c r="C1" s="3"/>
      <c r="D1" s="3"/>
      <c r="E1" s="3"/>
      <c r="F1" s="3"/>
      <c r="G1" s="2" t="s">
        <v>692</v>
      </c>
      <c r="H1" s="3"/>
      <c r="I1" s="3"/>
    </row>
    <row r="2" spans="1:10" s="78" customFormat="1" ht="12.75" x14ac:dyDescent="0.2">
      <c r="A2" s="212" t="str">
        <f>"R-BAS "&amp;År-2000&amp;""</f>
        <v>R-BAS 25</v>
      </c>
      <c r="B2" s="30" t="s">
        <v>142</v>
      </c>
      <c r="C2" s="397" t="s">
        <v>66</v>
      </c>
      <c r="E2" s="696"/>
      <c r="F2" s="776" t="s">
        <v>66</v>
      </c>
      <c r="G2" s="696"/>
      <c r="H2" s="696"/>
      <c r="I2" s="696"/>
    </row>
    <row r="3" spans="1:10" s="78" customFormat="1" ht="12.75" x14ac:dyDescent="0.2">
      <c r="A3" s="474"/>
      <c r="B3" s="8"/>
      <c r="C3" s="398">
        <f>År</f>
        <v>2025</v>
      </c>
      <c r="E3" s="696"/>
      <c r="F3" s="777">
        <f>År-1</f>
        <v>2024</v>
      </c>
      <c r="G3" s="696"/>
      <c r="H3" s="696"/>
      <c r="I3" s="696"/>
    </row>
    <row r="4" spans="1:10" ht="27" customHeight="1" x14ac:dyDescent="0.2">
      <c r="A4" s="209" t="s">
        <v>44</v>
      </c>
      <c r="B4" s="781" t="s">
        <v>470</v>
      </c>
      <c r="C4" s="374">
        <f>C5+SUM(C9:C13)</f>
        <v>16755</v>
      </c>
      <c r="D4" s="207"/>
      <c r="E4" s="696"/>
      <c r="F4" s="839">
        <v>15959</v>
      </c>
      <c r="G4" s="696"/>
      <c r="H4" s="696"/>
      <c r="I4" s="696"/>
      <c r="J4" s="247"/>
    </row>
    <row r="5" spans="1:10" ht="15" customHeight="1" x14ac:dyDescent="0.2">
      <c r="A5" s="210" t="s">
        <v>221</v>
      </c>
      <c r="B5" s="778" t="s">
        <v>363</v>
      </c>
      <c r="C5" s="321">
        <v>3498</v>
      </c>
      <c r="D5" s="186"/>
      <c r="E5" s="696"/>
      <c r="F5" s="836">
        <v>3290</v>
      </c>
      <c r="G5" s="696"/>
      <c r="H5" s="696"/>
      <c r="I5" s="696"/>
    </row>
    <row r="6" spans="1:10" s="170" customFormat="1" ht="15" customHeight="1" x14ac:dyDescent="0.2">
      <c r="A6" s="437" t="s">
        <v>243</v>
      </c>
      <c r="B6" s="778" t="s">
        <v>65</v>
      </c>
      <c r="C6" s="321">
        <v>1675</v>
      </c>
      <c r="D6" s="186"/>
      <c r="E6" s="696"/>
      <c r="F6" s="836">
        <v>1591</v>
      </c>
      <c r="G6" s="696"/>
      <c r="H6" s="696"/>
      <c r="I6" s="696"/>
    </row>
    <row r="7" spans="1:10" s="170" customFormat="1" ht="15" customHeight="1" x14ac:dyDescent="0.2">
      <c r="A7" s="437" t="s">
        <v>244</v>
      </c>
      <c r="B7" s="778" t="s">
        <v>95</v>
      </c>
      <c r="C7" s="321">
        <v>1459</v>
      </c>
      <c r="D7" s="186"/>
      <c r="E7" s="696"/>
      <c r="F7" s="836">
        <v>1197</v>
      </c>
      <c r="G7" s="696"/>
      <c r="H7" s="696"/>
      <c r="I7" s="696"/>
    </row>
    <row r="8" spans="1:10" s="170" customFormat="1" ht="15" customHeight="1" x14ac:dyDescent="0.2">
      <c r="A8" s="437" t="s">
        <v>245</v>
      </c>
      <c r="B8" s="778" t="s">
        <v>96</v>
      </c>
      <c r="C8" s="321">
        <v>238</v>
      </c>
      <c r="D8" s="186"/>
      <c r="E8" s="696"/>
      <c r="F8" s="836">
        <v>221</v>
      </c>
      <c r="G8" s="696"/>
      <c r="H8" s="696"/>
      <c r="I8" s="696"/>
    </row>
    <row r="9" spans="1:10" ht="15" customHeight="1" x14ac:dyDescent="0.2">
      <c r="A9" s="210" t="s">
        <v>45</v>
      </c>
      <c r="B9" s="778" t="s">
        <v>364</v>
      </c>
      <c r="C9" s="321">
        <v>621</v>
      </c>
      <c r="D9" s="186"/>
      <c r="E9" s="696"/>
      <c r="F9" s="836">
        <v>582</v>
      </c>
      <c r="G9" s="696"/>
      <c r="H9" s="696"/>
      <c r="I9" s="696"/>
    </row>
    <row r="10" spans="1:10" ht="15" customHeight="1" x14ac:dyDescent="0.2">
      <c r="A10" s="210" t="s">
        <v>46</v>
      </c>
      <c r="B10" s="778" t="s">
        <v>365</v>
      </c>
      <c r="C10" s="321">
        <v>2661</v>
      </c>
      <c r="D10" s="186"/>
      <c r="E10" s="696"/>
      <c r="F10" s="836">
        <v>2525</v>
      </c>
      <c r="G10" s="696"/>
      <c r="H10" s="696"/>
      <c r="I10" s="696"/>
    </row>
    <row r="11" spans="1:10" ht="15" customHeight="1" x14ac:dyDescent="0.2">
      <c r="A11" s="210" t="s">
        <v>47</v>
      </c>
      <c r="B11" s="778" t="s">
        <v>366</v>
      </c>
      <c r="C11" s="321">
        <v>274</v>
      </c>
      <c r="D11" s="186"/>
      <c r="E11" s="696"/>
      <c r="F11" s="836">
        <v>280</v>
      </c>
      <c r="G11" s="696"/>
      <c r="H11" s="696"/>
      <c r="I11" s="696"/>
    </row>
    <row r="12" spans="1:10" ht="15" customHeight="1" x14ac:dyDescent="0.2">
      <c r="A12" s="327">
        <v>307</v>
      </c>
      <c r="B12" s="778" t="s">
        <v>471</v>
      </c>
      <c r="C12" s="321">
        <v>8761</v>
      </c>
      <c r="D12" s="186"/>
      <c r="E12" s="696"/>
      <c r="F12" s="836">
        <v>8554</v>
      </c>
      <c r="G12" s="696"/>
      <c r="H12" s="696"/>
      <c r="I12" s="696"/>
    </row>
    <row r="13" spans="1:10" ht="15" customHeight="1" x14ac:dyDescent="0.2">
      <c r="A13" s="210" t="s">
        <v>48</v>
      </c>
      <c r="B13" s="778" t="s">
        <v>367</v>
      </c>
      <c r="C13" s="321">
        <v>940</v>
      </c>
      <c r="D13" s="186"/>
      <c r="E13" s="696"/>
      <c r="F13" s="836">
        <v>725</v>
      </c>
      <c r="G13" s="696"/>
      <c r="H13" s="696"/>
      <c r="I13" s="696"/>
    </row>
    <row r="14" spans="1:10" ht="15" customHeight="1" x14ac:dyDescent="0.2">
      <c r="A14" s="209" t="s">
        <v>165</v>
      </c>
      <c r="B14" s="782" t="s">
        <v>49</v>
      </c>
      <c r="C14" s="322">
        <v>24160</v>
      </c>
      <c r="D14" s="186"/>
      <c r="E14" s="696"/>
      <c r="F14" s="836">
        <v>22380</v>
      </c>
      <c r="G14" s="696"/>
      <c r="H14" s="696"/>
      <c r="I14" s="696"/>
    </row>
    <row r="15" spans="1:10" ht="15" customHeight="1" x14ac:dyDescent="0.2">
      <c r="A15" s="210" t="s">
        <v>50</v>
      </c>
      <c r="B15" s="778" t="s">
        <v>472</v>
      </c>
      <c r="C15" s="321">
        <v>1071</v>
      </c>
      <c r="D15" s="186"/>
      <c r="E15" s="696"/>
      <c r="F15" s="836">
        <v>1048</v>
      </c>
      <c r="G15" s="696"/>
      <c r="H15" s="696"/>
      <c r="I15" s="696"/>
    </row>
    <row r="16" spans="1:10" ht="15" customHeight="1" x14ac:dyDescent="0.2">
      <c r="A16" s="209" t="s">
        <v>19</v>
      </c>
      <c r="B16" s="782" t="s">
        <v>51</v>
      </c>
      <c r="C16" s="323">
        <v>13808</v>
      </c>
      <c r="D16" s="186"/>
      <c r="E16" s="696"/>
      <c r="F16" s="836">
        <v>15584</v>
      </c>
      <c r="G16" s="696"/>
      <c r="H16" s="696"/>
      <c r="I16" s="696"/>
    </row>
    <row r="17" spans="1:9" ht="15" customHeight="1" x14ac:dyDescent="0.2">
      <c r="A17" s="210" t="s">
        <v>52</v>
      </c>
      <c r="B17" s="778" t="s">
        <v>368</v>
      </c>
      <c r="C17" s="321">
        <v>2356</v>
      </c>
      <c r="D17" s="186"/>
      <c r="E17" s="696"/>
      <c r="F17" s="836">
        <v>2885</v>
      </c>
      <c r="G17" s="696"/>
      <c r="H17" s="696"/>
      <c r="I17" s="696"/>
    </row>
    <row r="18" spans="1:9" ht="15" customHeight="1" x14ac:dyDescent="0.2">
      <c r="A18" s="210" t="s">
        <v>53</v>
      </c>
      <c r="B18" s="778" t="s">
        <v>369</v>
      </c>
      <c r="C18" s="321">
        <v>137</v>
      </c>
      <c r="D18" s="186"/>
      <c r="E18" s="696"/>
      <c r="F18" s="836">
        <v>147</v>
      </c>
      <c r="G18" s="696"/>
      <c r="H18" s="696"/>
      <c r="I18" s="696"/>
    </row>
    <row r="19" spans="1:9" ht="15" customHeight="1" x14ac:dyDescent="0.2">
      <c r="A19" s="209" t="s">
        <v>55</v>
      </c>
      <c r="B19" s="782" t="s">
        <v>54</v>
      </c>
      <c r="C19" s="323">
        <v>2186</v>
      </c>
      <c r="D19" s="186"/>
      <c r="E19" s="696"/>
      <c r="F19" s="836">
        <v>2165</v>
      </c>
      <c r="G19" s="696"/>
      <c r="H19" s="696"/>
      <c r="I19" s="696"/>
    </row>
    <row r="20" spans="1:9" ht="15" customHeight="1" x14ac:dyDescent="0.2">
      <c r="A20" s="209" t="s">
        <v>57</v>
      </c>
      <c r="B20" s="782" t="s">
        <v>56</v>
      </c>
      <c r="C20" s="375">
        <f>C21+SUM(C23:C27)</f>
        <v>31050</v>
      </c>
      <c r="D20" s="208"/>
      <c r="E20" s="696"/>
      <c r="F20" s="839">
        <v>27955</v>
      </c>
      <c r="G20" s="696"/>
      <c r="H20" s="696"/>
      <c r="I20" s="696"/>
    </row>
    <row r="21" spans="1:9" ht="15" customHeight="1" x14ac:dyDescent="0.2">
      <c r="A21" s="210" t="s">
        <v>58</v>
      </c>
      <c r="B21" s="778" t="s">
        <v>448</v>
      </c>
      <c r="C21" s="321">
        <v>23221</v>
      </c>
      <c r="D21" s="186"/>
      <c r="E21" s="696"/>
      <c r="F21" s="836">
        <v>19122</v>
      </c>
      <c r="G21" s="696"/>
      <c r="H21" s="696"/>
      <c r="I21" s="696"/>
    </row>
    <row r="22" spans="1:9" s="170" customFormat="1" ht="15" customHeight="1" x14ac:dyDescent="0.2">
      <c r="A22" s="305" t="s">
        <v>246</v>
      </c>
      <c r="B22" s="778" t="s">
        <v>396</v>
      </c>
      <c r="C22" s="321">
        <v>2742</v>
      </c>
      <c r="D22" s="186"/>
      <c r="E22" s="696"/>
      <c r="F22" s="836">
        <v>2735</v>
      </c>
      <c r="G22" s="696"/>
      <c r="H22" s="696"/>
      <c r="I22" s="696"/>
    </row>
    <row r="23" spans="1:9" ht="15" customHeight="1" x14ac:dyDescent="0.2">
      <c r="A23" s="446" t="s">
        <v>59</v>
      </c>
      <c r="B23" s="778" t="s">
        <v>449</v>
      </c>
      <c r="C23" s="321">
        <v>275</v>
      </c>
      <c r="D23" s="186"/>
      <c r="E23" s="696"/>
      <c r="F23" s="836">
        <v>281</v>
      </c>
      <c r="G23" s="696"/>
      <c r="H23" s="696"/>
      <c r="I23" s="696"/>
    </row>
    <row r="24" spans="1:9" ht="15" customHeight="1" x14ac:dyDescent="0.2">
      <c r="A24" s="210" t="s">
        <v>60</v>
      </c>
      <c r="B24" s="778" t="s">
        <v>455</v>
      </c>
      <c r="C24" s="321">
        <v>3536</v>
      </c>
      <c r="D24" s="186"/>
      <c r="E24" s="696"/>
      <c r="F24" s="836">
        <v>4365</v>
      </c>
      <c r="G24" s="696"/>
      <c r="H24" s="696"/>
      <c r="I24" s="696"/>
    </row>
    <row r="25" spans="1:9" ht="15" customHeight="1" x14ac:dyDescent="0.2">
      <c r="A25" s="327">
        <v>386</v>
      </c>
      <c r="B25" s="778" t="s">
        <v>434</v>
      </c>
      <c r="C25" s="321">
        <v>137</v>
      </c>
      <c r="D25" s="186"/>
      <c r="E25" s="696"/>
      <c r="F25" s="836">
        <v>127</v>
      </c>
      <c r="G25" s="696"/>
      <c r="H25" s="696"/>
      <c r="I25" s="696"/>
    </row>
    <row r="26" spans="1:9" ht="15" customHeight="1" x14ac:dyDescent="0.2">
      <c r="A26" s="210" t="s">
        <v>249</v>
      </c>
      <c r="B26" s="778" t="s">
        <v>473</v>
      </c>
      <c r="C26" s="321">
        <v>305</v>
      </c>
      <c r="D26" s="186"/>
      <c r="E26" s="696"/>
      <c r="F26" s="836">
        <v>276</v>
      </c>
      <c r="G26" s="696"/>
      <c r="H26" s="696"/>
      <c r="I26" s="696"/>
    </row>
    <row r="27" spans="1:9" ht="15" customHeight="1" x14ac:dyDescent="0.2">
      <c r="A27" s="210" t="s">
        <v>61</v>
      </c>
      <c r="B27" s="778" t="s">
        <v>404</v>
      </c>
      <c r="C27" s="321">
        <v>3576</v>
      </c>
      <c r="D27" s="186"/>
      <c r="E27" s="696"/>
      <c r="F27" s="836">
        <v>3781</v>
      </c>
      <c r="G27" s="696"/>
      <c r="H27" s="696"/>
      <c r="I27" s="696"/>
    </row>
    <row r="28" spans="1:9" ht="15" hidden="1" customHeight="1" x14ac:dyDescent="0.2">
      <c r="A28" s="447"/>
      <c r="B28" s="779"/>
      <c r="C28" s="448"/>
      <c r="D28" s="186"/>
      <c r="E28" s="696"/>
      <c r="F28" s="837"/>
      <c r="G28" s="696"/>
      <c r="H28" s="696"/>
      <c r="I28" s="696"/>
    </row>
    <row r="29" spans="1:9" ht="15" hidden="1" customHeight="1" x14ac:dyDescent="0.2">
      <c r="A29" s="434"/>
      <c r="B29" s="778"/>
      <c r="C29" s="449"/>
      <c r="D29" s="186"/>
      <c r="E29" s="696"/>
      <c r="F29" s="836"/>
      <c r="G29" s="696"/>
      <c r="H29" s="696"/>
      <c r="I29" s="696"/>
    </row>
    <row r="30" spans="1:9" ht="15" customHeight="1" x14ac:dyDescent="0.2">
      <c r="A30" s="209" t="s">
        <v>63</v>
      </c>
      <c r="B30" s="782" t="s">
        <v>62</v>
      </c>
      <c r="C30" s="323">
        <v>3535</v>
      </c>
      <c r="D30" s="186"/>
      <c r="E30" s="696"/>
      <c r="F30" s="836">
        <v>3312</v>
      </c>
      <c r="G30" s="696"/>
      <c r="H30" s="696"/>
      <c r="I30" s="696"/>
    </row>
    <row r="31" spans="1:9" ht="15" customHeight="1" x14ac:dyDescent="0.2">
      <c r="A31" s="211" t="s">
        <v>64</v>
      </c>
      <c r="B31" s="780" t="s">
        <v>428</v>
      </c>
      <c r="C31" s="324">
        <v>171</v>
      </c>
      <c r="D31" s="186"/>
      <c r="E31" s="696"/>
      <c r="F31" s="838">
        <v>67</v>
      </c>
      <c r="G31" s="696"/>
      <c r="H31" s="696"/>
      <c r="I31" s="696"/>
    </row>
    <row r="32" spans="1:9" ht="15" customHeight="1" thickBot="1" x14ac:dyDescent="0.25">
      <c r="A32" s="444" t="s">
        <v>137</v>
      </c>
      <c r="B32" s="783" t="s">
        <v>278</v>
      </c>
      <c r="C32" s="376">
        <f>SUM(C4,C14,C16,C19,C20,C30)</f>
        <v>91494</v>
      </c>
      <c r="D32" s="208"/>
      <c r="E32" s="696"/>
      <c r="F32" s="840">
        <v>87354</v>
      </c>
      <c r="G32" s="696"/>
      <c r="H32" s="696"/>
      <c r="I32" s="696"/>
    </row>
    <row r="33" spans="1:12" ht="15" customHeight="1" x14ac:dyDescent="0.2">
      <c r="A33" s="445"/>
      <c r="B33" s="78"/>
      <c r="C33" s="78"/>
      <c r="D33" s="78"/>
      <c r="E33" s="187"/>
      <c r="F33" s="78"/>
      <c r="G33" s="188"/>
    </row>
    <row r="34" spans="1:12" ht="15" hidden="1" customHeight="1" x14ac:dyDescent="0.2">
      <c r="A34" s="696"/>
      <c r="B34" s="696"/>
      <c r="C34" s="696"/>
      <c r="D34" s="696"/>
      <c r="E34" s="696"/>
      <c r="F34" s="696"/>
      <c r="G34" s="696"/>
      <c r="H34" s="696"/>
      <c r="L34" s="176"/>
    </row>
    <row r="35" spans="1:12" ht="19.5" hidden="1" customHeight="1" x14ac:dyDescent="0.2">
      <c r="A35" s="696"/>
      <c r="B35" s="696"/>
      <c r="C35" s="696"/>
      <c r="D35" s="696"/>
      <c r="E35" s="696"/>
      <c r="F35" s="696"/>
      <c r="G35" s="696"/>
      <c r="H35" s="696"/>
    </row>
    <row r="36" spans="1:12" ht="12.75" hidden="1" x14ac:dyDescent="0.2">
      <c r="A36" s="696"/>
      <c r="B36" s="696"/>
      <c r="C36" s="696"/>
      <c r="D36" s="696"/>
      <c r="E36" s="696"/>
      <c r="F36" s="696"/>
      <c r="G36" s="696"/>
      <c r="H36" s="696"/>
    </row>
    <row r="37" spans="1:12" ht="12.75" hidden="1" x14ac:dyDescent="0.2">
      <c r="A37" s="696"/>
      <c r="B37" s="696"/>
      <c r="C37" s="696"/>
      <c r="D37" s="696"/>
      <c r="E37" s="696"/>
      <c r="F37" s="696"/>
      <c r="G37" s="696"/>
      <c r="H37" s="696"/>
    </row>
    <row r="38" spans="1:12" ht="12.75" hidden="1" x14ac:dyDescent="0.2">
      <c r="A38" s="696"/>
      <c r="B38" s="696"/>
      <c r="C38" s="696"/>
      <c r="D38" s="696"/>
      <c r="E38" s="696"/>
      <c r="F38" s="696"/>
      <c r="G38" s="696"/>
      <c r="H38" s="696"/>
    </row>
    <row r="39" spans="1:12" ht="12.75" hidden="1" x14ac:dyDescent="0.2">
      <c r="A39" s="696"/>
      <c r="B39" s="696"/>
      <c r="C39" s="696"/>
      <c r="D39" s="696"/>
      <c r="E39" s="696"/>
      <c r="F39" s="696"/>
      <c r="G39" s="696"/>
      <c r="H39" s="696"/>
    </row>
    <row r="40" spans="1:12" ht="12.75" hidden="1" x14ac:dyDescent="0.2">
      <c r="A40" s="696"/>
      <c r="B40" s="696"/>
      <c r="C40" s="696"/>
      <c r="D40" s="696"/>
      <c r="E40" s="696"/>
      <c r="F40" s="696"/>
      <c r="G40" s="696"/>
      <c r="H40" s="696"/>
    </row>
    <row r="41" spans="1:12" ht="12.75" hidden="1" x14ac:dyDescent="0.2">
      <c r="A41" s="696"/>
      <c r="B41" s="696"/>
      <c r="C41" s="696"/>
      <c r="D41" s="696"/>
      <c r="E41" s="696"/>
      <c r="F41" s="696"/>
      <c r="G41" s="696"/>
      <c r="H41" s="696"/>
    </row>
  </sheetData>
  <phoneticPr fontId="0" type="noConversion"/>
  <conditionalFormatting sqref="C5:C19 C21:C31">
    <cfRule type="cellIs" dxfId="24" priority="10" stopIfTrue="1" operator="lessThan">
      <formula>-1</formula>
    </cfRule>
  </conditionalFormatting>
  <conditionalFormatting sqref="C6:C8">
    <cfRule type="expression" dxfId="23" priority="5" stopIfTrue="1">
      <formula>IF(AND(SUM(C$6:C$8)&gt;C$5),"Sant","falskt")</formula>
    </cfRule>
  </conditionalFormatting>
  <conditionalFormatting sqref="C15">
    <cfRule type="expression" dxfId="22" priority="6" stopIfTrue="1">
      <formula>IF(AND(C$15&gt;C$14),"sant","falskt")</formula>
    </cfRule>
  </conditionalFormatting>
  <conditionalFormatting sqref="C17:C18">
    <cfRule type="expression" dxfId="21" priority="4" stopIfTrue="1">
      <formula>IF(AND(SUM(C$17:C$18)&gt;C$16),"Sant","falskt")</formula>
    </cfRule>
  </conditionalFormatting>
  <conditionalFormatting sqref="C22">
    <cfRule type="expression" dxfId="20" priority="3" stopIfTrue="1">
      <formula>IF(AND(C$22&gt;C$21),"sant","falskt")</formula>
    </cfRule>
  </conditionalFormatting>
  <conditionalFormatting sqref="C31">
    <cfRule type="expression" dxfId="19" priority="2" stopIfTrue="1">
      <formula>IF(AND(C$31&gt;C$30),"sant","falskt")</formula>
    </cfRule>
  </conditionalFormatting>
  <dataValidations count="1">
    <dataValidation type="decimal" allowBlank="1" showErrorMessage="1" error="Endast tal får anges!" sqref="C4:D32" xr:uid="{00000000-0002-0000-0600-000000000000}">
      <formula1>-99999</formula1>
      <formula2>999999</formula2>
    </dataValidation>
  </dataValidations>
  <pageMargins left="0.54" right="0.61" top="0.75" bottom="0.39" header="0.35" footer="0.31"/>
  <pageSetup paperSize="9" scale="77" orientation="landscape" r:id="rId1"/>
  <headerFooter alignWithMargins="0">
    <oddHeader>&amp;L&amp;9Statistiska centralbyrån
Offentlig ekonomi
701 89 Örebro&amp;R&amp;9&amp;D</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47</vt:i4>
      </vt:variant>
    </vt:vector>
  </HeadingPairs>
  <TitlesOfParts>
    <vt:vector size="61" baseType="lpstr">
      <vt:lpstr>Information</vt:lpstr>
      <vt:lpstr>Resultaträkning</vt:lpstr>
      <vt:lpstr>Balansräkning</vt:lpstr>
      <vt:lpstr>1. Nettokostnader</vt:lpstr>
      <vt:lpstr>2. Drift.  intäkter</vt:lpstr>
      <vt:lpstr>3. Drift. kostnader</vt:lpstr>
      <vt:lpstr>4. Kapitaltj m.m.</vt:lpstr>
      <vt:lpstr>5. Investeringar</vt:lpstr>
      <vt:lpstr>6. Spec intäkter</vt:lpstr>
      <vt:lpstr>7. Spec kostnader</vt:lpstr>
      <vt:lpstr>8. Motp förs.</vt:lpstr>
      <vt:lpstr>9a. Motp köp</vt:lpstr>
      <vt:lpstr>9b. Motp bidrag</vt:lpstr>
      <vt:lpstr>10. Motp förs div</vt:lpstr>
      <vt:lpstr>kom_1_jamf</vt:lpstr>
      <vt:lpstr>kom_1_minusbelopp</vt:lpstr>
      <vt:lpstr>kom_1_ovr</vt:lpstr>
      <vt:lpstr>kom_1_prim</vt:lpstr>
      <vt:lpstr>kom_1_psyk</vt:lpstr>
      <vt:lpstr>kom_1_reg</vt:lpstr>
      <vt:lpstr>kom_1_som</vt:lpstr>
      <vt:lpstr>kom_1_tand</vt:lpstr>
      <vt:lpstr>kom_1_övr</vt:lpstr>
      <vt:lpstr>kom_10</vt:lpstr>
      <vt:lpstr>kom_2_hos</vt:lpstr>
      <vt:lpstr>kom_2_jamf</vt:lpstr>
      <vt:lpstr>kom_2_minusbelopp</vt:lpstr>
      <vt:lpstr>kom_2_reg</vt:lpstr>
      <vt:lpstr>kom_4</vt:lpstr>
      <vt:lpstr>kom_5</vt:lpstr>
      <vt:lpstr>kom_6</vt:lpstr>
      <vt:lpstr>kom_7</vt:lpstr>
      <vt:lpstr>kom_8</vt:lpstr>
      <vt:lpstr>kom_9a</vt:lpstr>
      <vt:lpstr>kom_9b</vt:lpstr>
      <vt:lpstr>pa</vt:lpstr>
      <vt:lpstr>rngEkChefEpost</vt:lpstr>
      <vt:lpstr>rngEkChefNamn</vt:lpstr>
      <vt:lpstr>rngKom_10</vt:lpstr>
      <vt:lpstr>rngKom_9a</vt:lpstr>
      <vt:lpstr>rngKom_9b</vt:lpstr>
      <vt:lpstr>rngKontaktEpost</vt:lpstr>
      <vt:lpstr>rngKontaktNamn</vt:lpstr>
      <vt:lpstr>rngKontaktTel</vt:lpstr>
      <vt:lpstr>rngLandsting</vt:lpstr>
      <vt:lpstr>rngLandstingsNamn</vt:lpstr>
      <vt:lpstr>rngSpecÖvrB_060</vt:lpstr>
      <vt:lpstr>rngSpecÖvrB_061</vt:lpstr>
      <vt:lpstr>'1. Nettokostnader'!Utskriftsområde</vt:lpstr>
      <vt:lpstr>'10. Motp förs div'!Utskriftsområde</vt:lpstr>
      <vt:lpstr>'2. Drift.  intäkter'!Utskriftsområde</vt:lpstr>
      <vt:lpstr>'3. Drift. kostnader'!Utskriftsområde</vt:lpstr>
      <vt:lpstr>'4. Kapitaltj m.m.'!Utskriftsområde</vt:lpstr>
      <vt:lpstr>'5. Investeringar'!Utskriftsområde</vt:lpstr>
      <vt:lpstr>'6. Spec intäkter'!Utskriftsområde</vt:lpstr>
      <vt:lpstr>'7. Spec kostnader'!Utskriftsområde</vt:lpstr>
      <vt:lpstr>'8. Motp förs.'!Utskriftsområde</vt:lpstr>
      <vt:lpstr>'9a. Motp köp'!Utskriftsområde</vt:lpstr>
      <vt:lpstr>'9b. Motp bidrag'!Utskriftsområde</vt:lpstr>
      <vt:lpstr>Information!Utskriftsområde</vt:lpstr>
      <vt:lpstr>'3. Drift. kostnader'!Utskriftsrubriker</vt:lpstr>
    </vt:vector>
  </TitlesOfParts>
  <Manager/>
  <Company>SCB - Statistikmyndigheten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 Region 2025</dc:title>
  <dc:subject>Räkenskapssammandrag för regioner</dc:subject>
  <dc:creator>SCB</dc:creator>
  <dc:description>00 - Summa inkomna exkl. '09'</dc:description>
  <cp:lastModifiedBy>von Hofsten Barbro ESA/BFN/OE-Ö</cp:lastModifiedBy>
  <cp:lastPrinted>2026-08-24T11:33:12Z</cp:lastPrinted>
  <dcterms:created xsi:type="dcterms:W3CDTF">2026-08-24T11:33:12Z</dcterms:created>
  <dcterms:modified xsi:type="dcterms:W3CDTF">2026-08-26T06:43:13Z</dcterms:modified>
</cp:coreProperties>
</file>