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Excessive Deficit Procedure\2024_Oktober\Till Eurostat\20240930\"/>
    </mc:Choice>
  </mc:AlternateContent>
  <xr:revisionPtr revIDLastSave="0" documentId="13_ncr:1_{D5BDAA71-8206-4FE3-A7F6-533C7EDFCC10}" xr6:coauthVersionLast="47" xr6:coauthVersionMax="47" xr10:uidLastSave="{00000000-0000-0000-0000-000000000000}"/>
  <bookViews>
    <workbookView xWindow="28680" yWindow="-120" windowWidth="29040" windowHeight="15720" tabRatio="727" activeTab="2" xr2:uid="{00000000-000D-0000-FFFF-FFFF00000000}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1'!$B$1:$AK$38</definedName>
    <definedName name="_TAB4" localSheetId="12">'Table 4'!$C$1:$AL$31</definedName>
    <definedName name="CodeRng1" localSheetId="2">'Table 1'!$BM$8:$BM$35</definedName>
    <definedName name="CodeRng1" localSheetId="3">'Table 2A'!$BM$8:$BM$47</definedName>
    <definedName name="CodeRng1" localSheetId="4">'Table 2B'!$BM$8:$BM$43</definedName>
    <definedName name="CodeRng1" localSheetId="5">'Table 2C'!$BM$8:$BM$43</definedName>
    <definedName name="CodeRng1" localSheetId="6">'Table 2D'!$BM$8:$BM$43</definedName>
    <definedName name="CodeRng1" localSheetId="7">'Table 3A'!$BM$10:$BM$48</definedName>
    <definedName name="CodeRng1" localSheetId="8">'Table 3B'!$BM$10:$BM$53</definedName>
    <definedName name="CodeRng1" localSheetId="9">'Table 3C'!$BM$10:$BM$53</definedName>
    <definedName name="CodeRng1" localSheetId="10">'Table 3D'!$BM$10:$BM$53</definedName>
    <definedName name="CodeRng1" localSheetId="11">'Table 3E'!$BM$10:$BM$53</definedName>
    <definedName name="CodeRng1" localSheetId="12">'Table 4'!$BM$8:$BM$38</definedName>
    <definedName name="CountryArray" localSheetId="1">'Cover page'!$BA$1:$BC$43</definedName>
    <definedName name="CountryCode">readme!$B$2</definedName>
    <definedName name="COVER" localSheetId="0">'Cover page'!$A$1:$N$41</definedName>
    <definedName name="DataRng1" localSheetId="2">'Table 1'!$E$8:$AJ$35</definedName>
    <definedName name="DataRng1" localSheetId="3">'Table 2A'!$D$8:$AI$47</definedName>
    <definedName name="DataRng1" localSheetId="4">'Table 2B'!$D$8:$AI$43</definedName>
    <definedName name="DataRng1" localSheetId="5">'Table 2C'!$D$8:$AI$43</definedName>
    <definedName name="DataRng1" localSheetId="6">'Table 2D'!$D$8:$AI$43</definedName>
    <definedName name="DataRng1" localSheetId="7">'Table 3A'!$D$10:$AI$48</definedName>
    <definedName name="DataRng1" localSheetId="8">'Table 3B'!$D$10:$AI$53</definedName>
    <definedName name="DataRng1" localSheetId="9">'Table 3C'!$D$10:$AI$53</definedName>
    <definedName name="DataRng1" localSheetId="10">'Table 3D'!$D$10:$AI$53</definedName>
    <definedName name="DataRng1" localSheetId="11">'Table 3E'!$D$10:$AI$53</definedName>
    <definedName name="DataRng1" localSheetId="12">'Table 4'!$F$8:$AK$38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2A'!$A$1:$AL$52</definedName>
    <definedName name="TAB2B" localSheetId="4">'Table 2B'!$B$1:$AL$48</definedName>
    <definedName name="TAB2C" localSheetId="5">'Table 2C'!$B$1:$AL$48</definedName>
    <definedName name="TAB2D" localSheetId="6">'Table 2D'!$B$1:$AL$48</definedName>
    <definedName name="TAB3A" localSheetId="8">'Table 3B'!$B$2:$AM$62</definedName>
    <definedName name="TAB3B" localSheetId="9">'Table 3C'!$B$2:$AM$62</definedName>
    <definedName name="TAB3C" localSheetId="10">'Table 3D'!$B$1:$AM$62</definedName>
    <definedName name="TAB3D" localSheetId="11">'Table 3E'!$B$1:$AM$63</definedName>
    <definedName name="TAB3E" localSheetId="7">'Table 3A'!$B$2:$AM$57</definedName>
    <definedName name="TimeRng1" localSheetId="2">'Table 1'!$E$5:$AJ$5</definedName>
    <definedName name="TimeRng1" localSheetId="3">'Table 2A'!$D$5:$AI$5</definedName>
    <definedName name="TimeRng1" localSheetId="4">'Table 2B'!$D$5:$AI$5</definedName>
    <definedName name="TimeRng1" localSheetId="5">'Table 2C'!$D$5:$AI$5</definedName>
    <definedName name="TimeRng1" localSheetId="6">'Table 2D'!$D$5:$AI$5</definedName>
    <definedName name="TimeRng1" localSheetId="7">'Table 3A'!$D$7:$AI$7</definedName>
    <definedName name="TimeRng1" localSheetId="8">'Table 3B'!$D$7:$AI$7</definedName>
    <definedName name="TimeRng1" localSheetId="9">'Table 3C'!$D$7:$AI$7</definedName>
    <definedName name="TimeRng1" localSheetId="10">'Table 3D'!$D$7:$AI$7</definedName>
    <definedName name="TimeRng1" localSheetId="11">'Table 3E'!$D$7:$AI$7</definedName>
    <definedName name="TimeRng1" localSheetId="12">'Table 4'!$F$6:$AK$6</definedName>
    <definedName name="_xlnm.Print_Area" localSheetId="0">'Cover page'!$A$1:$N$37</definedName>
    <definedName name="_xlnm.Print_Area" localSheetId="2">'Table 1'!$C$1:$AK$38</definedName>
    <definedName name="_xlnm.Print_Area" localSheetId="3">'Table 2A'!$C$1:$AK$52</definedName>
    <definedName name="_xlnm.Print_Area" localSheetId="4">'Table 2B'!$C$1:$AK$48</definedName>
    <definedName name="_xlnm.Print_Area" localSheetId="5">'Table 2C'!$C$1:$AK$48</definedName>
    <definedName name="_xlnm.Print_Area" localSheetId="6">'Table 2D'!$C$1:$AK$48</definedName>
    <definedName name="_xlnm.Print_Area" localSheetId="7">'Table 3A'!$C$1:$AK$56</definedName>
    <definedName name="_xlnm.Print_Area" localSheetId="8">'Table 3B'!$C$1:$AK$61</definedName>
    <definedName name="_xlnm.Print_Area" localSheetId="9">'Table 3C'!$C$1:$AK$61</definedName>
    <definedName name="_xlnm.Print_Area" localSheetId="10">'Table 3D'!$C$1:$AK$61</definedName>
    <definedName name="_xlnm.Print_Area" localSheetId="11">'Table 3E'!$C$1:$AK$61</definedName>
    <definedName name="_xlnm.Print_Area" localSheetId="12">'Table 4'!$C$1:$AL$42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5" l="1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X72" i="15"/>
  <c r="Y72" i="15"/>
  <c r="Z72" i="15"/>
  <c r="AA72" i="15"/>
  <c r="AB72" i="15"/>
  <c r="AC72" i="15"/>
  <c r="AD72" i="15"/>
  <c r="AE72" i="15"/>
  <c r="AF72" i="15"/>
  <c r="AG72" i="15"/>
  <c r="AH72" i="15"/>
  <c r="AI72" i="15"/>
  <c r="F44" i="2"/>
  <c r="D64" i="4"/>
  <c r="D64" i="3"/>
  <c r="D64" i="5"/>
  <c r="D64" i="6"/>
  <c r="D59" i="15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D51" i="8"/>
  <c r="D51" i="9"/>
  <c r="D51" i="10"/>
  <c r="D55" i="11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E41" i="12"/>
  <c r="AI77" i="4" l="1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AG73" i="4"/>
  <c r="AC73" i="4"/>
  <c r="Y73" i="4"/>
  <c r="U73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AH66" i="4"/>
  <c r="AD66" i="4"/>
  <c r="Z66" i="4"/>
  <c r="V66" i="4"/>
  <c r="U65" i="4"/>
  <c r="V65" i="4" s="1"/>
  <c r="AI31" i="4"/>
  <c r="AI73" i="4" s="1"/>
  <c r="AH31" i="4"/>
  <c r="AH73" i="4" s="1"/>
  <c r="AG31" i="4"/>
  <c r="AF31" i="4"/>
  <c r="AF73" i="4" s="1"/>
  <c r="AE31" i="4"/>
  <c r="AE73" i="4" s="1"/>
  <c r="AD31" i="4"/>
  <c r="AD73" i="4" s="1"/>
  <c r="AC31" i="4"/>
  <c r="AB31" i="4"/>
  <c r="AB73" i="4" s="1"/>
  <c r="AA31" i="4"/>
  <c r="AA73" i="4" s="1"/>
  <c r="Z31" i="4"/>
  <c r="Z73" i="4" s="1"/>
  <c r="Y31" i="4"/>
  <c r="X31" i="4"/>
  <c r="X73" i="4" s="1"/>
  <c r="W31" i="4"/>
  <c r="W73" i="4" s="1"/>
  <c r="V31" i="4"/>
  <c r="V73" i="4" s="1"/>
  <c r="U31" i="4"/>
  <c r="AI12" i="4"/>
  <c r="AI66" i="4" s="1"/>
  <c r="AH12" i="4"/>
  <c r="AH67" i="4" s="1"/>
  <c r="AG12" i="4"/>
  <c r="AG66" i="4" s="1"/>
  <c r="AF12" i="4"/>
  <c r="AF66" i="4" s="1"/>
  <c r="AE12" i="4"/>
  <c r="AE67" i="4" s="1"/>
  <c r="AD12" i="4"/>
  <c r="AD67" i="4" s="1"/>
  <c r="AC12" i="4"/>
  <c r="AC66" i="4" s="1"/>
  <c r="AB12" i="4"/>
  <c r="AB66" i="4" s="1"/>
  <c r="AA12" i="4"/>
  <c r="AA67" i="4" s="1"/>
  <c r="Z12" i="4"/>
  <c r="Z67" i="4" s="1"/>
  <c r="Y12" i="4"/>
  <c r="Y66" i="4" s="1"/>
  <c r="X12" i="4"/>
  <c r="X66" i="4" s="1"/>
  <c r="W12" i="4"/>
  <c r="W67" i="4" s="1"/>
  <c r="V12" i="4"/>
  <c r="V67" i="4" s="1"/>
  <c r="U12" i="4"/>
  <c r="U66" i="4" s="1"/>
  <c r="V7" i="4"/>
  <c r="V64" i="4" s="1"/>
  <c r="U7" i="4"/>
  <c r="U64" i="4" s="1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AH73" i="3"/>
  <c r="AD73" i="3"/>
  <c r="Z73" i="3"/>
  <c r="V73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AI66" i="3"/>
  <c r="AE66" i="3"/>
  <c r="AA66" i="3"/>
  <c r="W66" i="3"/>
  <c r="V65" i="3"/>
  <c r="W65" i="3" s="1"/>
  <c r="U65" i="3"/>
  <c r="AI31" i="3"/>
  <c r="AI73" i="3" s="1"/>
  <c r="AH31" i="3"/>
  <c r="AG31" i="3"/>
  <c r="AG73" i="3" s="1"/>
  <c r="AF31" i="3"/>
  <c r="AF73" i="3" s="1"/>
  <c r="AE31" i="3"/>
  <c r="AE73" i="3" s="1"/>
  <c r="AD31" i="3"/>
  <c r="AC31" i="3"/>
  <c r="AC73" i="3" s="1"/>
  <c r="AB31" i="3"/>
  <c r="AB73" i="3" s="1"/>
  <c r="AA31" i="3"/>
  <c r="AA73" i="3" s="1"/>
  <c r="Z31" i="3"/>
  <c r="Y31" i="3"/>
  <c r="Y73" i="3" s="1"/>
  <c r="X31" i="3"/>
  <c r="X73" i="3" s="1"/>
  <c r="W31" i="3"/>
  <c r="W73" i="3" s="1"/>
  <c r="V31" i="3"/>
  <c r="U31" i="3"/>
  <c r="U73" i="3" s="1"/>
  <c r="AI12" i="3"/>
  <c r="AI67" i="3" s="1"/>
  <c r="AH12" i="3"/>
  <c r="AH66" i="3" s="1"/>
  <c r="AG12" i="3"/>
  <c r="AG66" i="3" s="1"/>
  <c r="AF12" i="3"/>
  <c r="AF67" i="3" s="1"/>
  <c r="AE12" i="3"/>
  <c r="AE67" i="3" s="1"/>
  <c r="AD12" i="3"/>
  <c r="AD66" i="3" s="1"/>
  <c r="AC12" i="3"/>
  <c r="AC66" i="3" s="1"/>
  <c r="AB12" i="3"/>
  <c r="AB66" i="3" s="1"/>
  <c r="AA12" i="3"/>
  <c r="AA67" i="3" s="1"/>
  <c r="Z12" i="3"/>
  <c r="Z66" i="3" s="1"/>
  <c r="Y12" i="3"/>
  <c r="Y66" i="3" s="1"/>
  <c r="X12" i="3"/>
  <c r="X67" i="3" s="1"/>
  <c r="W12" i="3"/>
  <c r="W67" i="3" s="1"/>
  <c r="V12" i="3"/>
  <c r="V66" i="3" s="1"/>
  <c r="U12" i="3"/>
  <c r="U66" i="3" s="1"/>
  <c r="W7" i="3"/>
  <c r="W64" i="3" s="1"/>
  <c r="V7" i="3"/>
  <c r="V64" i="3" s="1"/>
  <c r="U7" i="3"/>
  <c r="U64" i="3" s="1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AI73" i="5"/>
  <c r="AE73" i="5"/>
  <c r="AA73" i="5"/>
  <c r="W73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AF66" i="5"/>
  <c r="AB66" i="5"/>
  <c r="X66" i="5"/>
  <c r="U65" i="5"/>
  <c r="V65" i="5" s="1"/>
  <c r="AI31" i="5"/>
  <c r="AH31" i="5"/>
  <c r="AH73" i="5" s="1"/>
  <c r="AG31" i="5"/>
  <c r="AG73" i="5" s="1"/>
  <c r="AF31" i="5"/>
  <c r="AF73" i="5" s="1"/>
  <c r="AE31" i="5"/>
  <c r="AD31" i="5"/>
  <c r="AD73" i="5" s="1"/>
  <c r="AC31" i="5"/>
  <c r="AC73" i="5" s="1"/>
  <c r="AB31" i="5"/>
  <c r="AB73" i="5" s="1"/>
  <c r="AA31" i="5"/>
  <c r="Z31" i="5"/>
  <c r="Z73" i="5" s="1"/>
  <c r="Y31" i="5"/>
  <c r="Y73" i="5" s="1"/>
  <c r="X31" i="5"/>
  <c r="X73" i="5" s="1"/>
  <c r="W31" i="5"/>
  <c r="V31" i="5"/>
  <c r="V73" i="5" s="1"/>
  <c r="U31" i="5"/>
  <c r="U73" i="5" s="1"/>
  <c r="AI12" i="5"/>
  <c r="AI66" i="5" s="1"/>
  <c r="AH12" i="5"/>
  <c r="AH66" i="5" s="1"/>
  <c r="AG12" i="5"/>
  <c r="AG67" i="5" s="1"/>
  <c r="AF12" i="5"/>
  <c r="AF67" i="5" s="1"/>
  <c r="AE12" i="5"/>
  <c r="AE66" i="5" s="1"/>
  <c r="AD12" i="5"/>
  <c r="AD66" i="5" s="1"/>
  <c r="AC12" i="5"/>
  <c r="AC66" i="5" s="1"/>
  <c r="AB12" i="5"/>
  <c r="AB67" i="5" s="1"/>
  <c r="AA12" i="5"/>
  <c r="AA66" i="5" s="1"/>
  <c r="Z12" i="5"/>
  <c r="Z66" i="5" s="1"/>
  <c r="Y12" i="5"/>
  <c r="Y67" i="5" s="1"/>
  <c r="X12" i="5"/>
  <c r="X67" i="5" s="1"/>
  <c r="W12" i="5"/>
  <c r="W66" i="5" s="1"/>
  <c r="V12" i="5"/>
  <c r="V66" i="5" s="1"/>
  <c r="U12" i="5"/>
  <c r="U67" i="5" s="1"/>
  <c r="V7" i="5"/>
  <c r="V64" i="5" s="1"/>
  <c r="U7" i="5"/>
  <c r="U64" i="5" s="1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AH73" i="6"/>
  <c r="AE73" i="6"/>
  <c r="AD73" i="6"/>
  <c r="AA73" i="6"/>
  <c r="Z73" i="6"/>
  <c r="W73" i="6"/>
  <c r="V73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V65" i="6"/>
  <c r="W7" i="6" s="1"/>
  <c r="W64" i="6" s="1"/>
  <c r="U65" i="6"/>
  <c r="AH31" i="6"/>
  <c r="AG31" i="6"/>
  <c r="AG73" i="6" s="1"/>
  <c r="AF31" i="6"/>
  <c r="AF73" i="6" s="1"/>
  <c r="AE31" i="6"/>
  <c r="AD31" i="6"/>
  <c r="AC31" i="6"/>
  <c r="AC73" i="6" s="1"/>
  <c r="AB31" i="6"/>
  <c r="AB73" i="6" s="1"/>
  <c r="AA31" i="6"/>
  <c r="Z31" i="6"/>
  <c r="Y31" i="6"/>
  <c r="Y73" i="6" s="1"/>
  <c r="X31" i="6"/>
  <c r="X73" i="6" s="1"/>
  <c r="W31" i="6"/>
  <c r="V31" i="6"/>
  <c r="U31" i="6"/>
  <c r="U73" i="6" s="1"/>
  <c r="AH12" i="6"/>
  <c r="AH66" i="6" s="1"/>
  <c r="AG12" i="6"/>
  <c r="AG67" i="6" s="1"/>
  <c r="AF12" i="6"/>
  <c r="AF67" i="6" s="1"/>
  <c r="AE12" i="6"/>
  <c r="AE66" i="6" s="1"/>
  <c r="AD12" i="6"/>
  <c r="AD66" i="6" s="1"/>
  <c r="AC12" i="6"/>
  <c r="AC67" i="6" s="1"/>
  <c r="AB12" i="6"/>
  <c r="AB67" i="6" s="1"/>
  <c r="AA12" i="6"/>
  <c r="AA66" i="6" s="1"/>
  <c r="Z12" i="6"/>
  <c r="Z66" i="6" s="1"/>
  <c r="Y12" i="6"/>
  <c r="Y67" i="6" s="1"/>
  <c r="X12" i="6"/>
  <c r="X67" i="6" s="1"/>
  <c r="W12" i="6"/>
  <c r="W66" i="6" s="1"/>
  <c r="V12" i="6"/>
  <c r="V66" i="6" s="1"/>
  <c r="U12" i="6"/>
  <c r="U67" i="6" s="1"/>
  <c r="V7" i="6"/>
  <c r="V64" i="6" s="1"/>
  <c r="U7" i="6"/>
  <c r="U64" i="6" s="1"/>
  <c r="AH75" i="15"/>
  <c r="AG75" i="15"/>
  <c r="AF75" i="15"/>
  <c r="AE75" i="15"/>
  <c r="AD75" i="15"/>
  <c r="AC75" i="15"/>
  <c r="AB75" i="15"/>
  <c r="AA75" i="15"/>
  <c r="Z75" i="15"/>
  <c r="Y75" i="15"/>
  <c r="X75" i="15"/>
  <c r="W75" i="15"/>
  <c r="V75" i="15"/>
  <c r="U75" i="15"/>
  <c r="AH73" i="15"/>
  <c r="AG73" i="15"/>
  <c r="AF73" i="15"/>
  <c r="AE73" i="15"/>
  <c r="AD73" i="15"/>
  <c r="AC73" i="15"/>
  <c r="AB73" i="15"/>
  <c r="AA73" i="15"/>
  <c r="Z73" i="15"/>
  <c r="Y73" i="15"/>
  <c r="X73" i="15"/>
  <c r="W73" i="15"/>
  <c r="V73" i="15"/>
  <c r="U73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AF68" i="15"/>
  <c r="AE68" i="15"/>
  <c r="AB68" i="15"/>
  <c r="AA68" i="15"/>
  <c r="X68" i="15"/>
  <c r="W68" i="15"/>
  <c r="AH67" i="15"/>
  <c r="AG67" i="15"/>
  <c r="AF67" i="15"/>
  <c r="AE67" i="15"/>
  <c r="AD67" i="15"/>
  <c r="AC67" i="15"/>
  <c r="AB67" i="15"/>
  <c r="AA67" i="15"/>
  <c r="Z67" i="15"/>
  <c r="Y67" i="15"/>
  <c r="X67" i="15"/>
  <c r="W67" i="15"/>
  <c r="V67" i="15"/>
  <c r="U67" i="15"/>
  <c r="AH66" i="15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U65" i="15"/>
  <c r="AH64" i="15"/>
  <c r="AG64" i="15"/>
  <c r="AF64" i="15"/>
  <c r="AE64" i="15"/>
  <c r="AD64" i="15"/>
  <c r="AC64" i="15"/>
  <c r="AB64" i="15"/>
  <c r="AA64" i="15"/>
  <c r="Z64" i="15"/>
  <c r="Y64" i="15"/>
  <c r="X64" i="15"/>
  <c r="W64" i="15"/>
  <c r="V64" i="15"/>
  <c r="U64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U60" i="15"/>
  <c r="V60" i="15" s="1"/>
  <c r="AH31" i="15"/>
  <c r="AH68" i="15" s="1"/>
  <c r="AG31" i="15"/>
  <c r="AG61" i="15" s="1"/>
  <c r="AF31" i="15"/>
  <c r="AE31" i="15"/>
  <c r="AD31" i="15"/>
  <c r="AD68" i="15" s="1"/>
  <c r="AC31" i="15"/>
  <c r="AC68" i="15" s="1"/>
  <c r="AB31" i="15"/>
  <c r="AA31" i="15"/>
  <c r="Z31" i="15"/>
  <c r="Z68" i="15" s="1"/>
  <c r="Y31" i="15"/>
  <c r="Y61" i="15" s="1"/>
  <c r="X31" i="15"/>
  <c r="W31" i="15"/>
  <c r="V31" i="15"/>
  <c r="V68" i="15" s="1"/>
  <c r="U31" i="15"/>
  <c r="U68" i="15" s="1"/>
  <c r="AH12" i="15"/>
  <c r="AH62" i="15" s="1"/>
  <c r="AG12" i="15"/>
  <c r="AG62" i="15" s="1"/>
  <c r="AF12" i="15"/>
  <c r="AE12" i="15"/>
  <c r="AE62" i="15" s="1"/>
  <c r="AD12" i="15"/>
  <c r="AD62" i="15" s="1"/>
  <c r="AC12" i="15"/>
  <c r="AC62" i="15" s="1"/>
  <c r="AB12" i="15"/>
  <c r="AA12" i="15"/>
  <c r="AA62" i="15" s="1"/>
  <c r="Z12" i="15"/>
  <c r="Z62" i="15" s="1"/>
  <c r="Y12" i="15"/>
  <c r="Y62" i="15" s="1"/>
  <c r="X12" i="15"/>
  <c r="W12" i="15"/>
  <c r="V12" i="15"/>
  <c r="V62" i="15" s="1"/>
  <c r="U12" i="15"/>
  <c r="U62" i="15" s="1"/>
  <c r="V7" i="15"/>
  <c r="V59" i="15" s="1"/>
  <c r="U7" i="15"/>
  <c r="U59" i="15" s="1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U52" i="8"/>
  <c r="V52" i="8" s="1"/>
  <c r="AB10" i="8"/>
  <c r="AA10" i="8"/>
  <c r="Z10" i="8"/>
  <c r="Y10" i="8"/>
  <c r="X10" i="8"/>
  <c r="W10" i="8"/>
  <c r="V10" i="8"/>
  <c r="U10" i="8"/>
  <c r="V5" i="8"/>
  <c r="V51" i="8" s="1"/>
  <c r="U5" i="8"/>
  <c r="U51" i="8" s="1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U52" i="9"/>
  <c r="V5" i="9" s="1"/>
  <c r="V51" i="9" s="1"/>
  <c r="AB10" i="9"/>
  <c r="AA10" i="9"/>
  <c r="Z10" i="9"/>
  <c r="Y10" i="9"/>
  <c r="X10" i="9"/>
  <c r="W10" i="9"/>
  <c r="V10" i="9"/>
  <c r="U10" i="9"/>
  <c r="U5" i="9"/>
  <c r="U51" i="9" s="1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U52" i="10"/>
  <c r="V52" i="10" s="1"/>
  <c r="U5" i="10"/>
  <c r="U51" i="10" s="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U56" i="11"/>
  <c r="V56" i="11" s="1"/>
  <c r="AB10" i="11"/>
  <c r="AA10" i="11"/>
  <c r="Z10" i="11"/>
  <c r="Y10" i="11"/>
  <c r="X10" i="11"/>
  <c r="W10" i="11"/>
  <c r="V10" i="11"/>
  <c r="U10" i="11"/>
  <c r="V5" i="11"/>
  <c r="V55" i="11" s="1"/>
  <c r="U5" i="11"/>
  <c r="U55" i="11" s="1"/>
  <c r="V45" i="2"/>
  <c r="W45" i="2" s="1"/>
  <c r="AD8" i="2"/>
  <c r="AC8" i="2"/>
  <c r="AB8" i="2"/>
  <c r="AA8" i="2"/>
  <c r="Z8" i="2"/>
  <c r="Y8" i="2"/>
  <c r="X8" i="2"/>
  <c r="W8" i="2"/>
  <c r="V8" i="2"/>
  <c r="W6" i="2"/>
  <c r="W44" i="2" s="1"/>
  <c r="V6" i="2"/>
  <c r="V44" i="2" s="1"/>
  <c r="G45" i="2"/>
  <c r="H45" i="2" s="1"/>
  <c r="E65" i="5"/>
  <c r="F7" i="5" s="1"/>
  <c r="F64" i="5" s="1"/>
  <c r="G65" i="4"/>
  <c r="E65" i="4"/>
  <c r="F65" i="4" s="1"/>
  <c r="F65" i="3"/>
  <c r="E65" i="3"/>
  <c r="E65" i="6"/>
  <c r="F7" i="6" s="1"/>
  <c r="F64" i="6" s="1"/>
  <c r="E60" i="15"/>
  <c r="F60" i="15" s="1"/>
  <c r="E52" i="9"/>
  <c r="F5" i="9" s="1"/>
  <c r="F51" i="9" s="1"/>
  <c r="E52" i="8"/>
  <c r="F52" i="8" s="1"/>
  <c r="G5" i="8" s="1"/>
  <c r="G51" i="8" s="1"/>
  <c r="F52" i="10"/>
  <c r="G52" i="10" s="1"/>
  <c r="E52" i="10"/>
  <c r="E56" i="11"/>
  <c r="F56" i="11" s="1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V42" i="12"/>
  <c r="W42" i="12" s="1"/>
  <c r="AC9" i="12"/>
  <c r="AB9" i="12"/>
  <c r="AA9" i="12"/>
  <c r="Z9" i="12"/>
  <c r="Y9" i="12"/>
  <c r="X9" i="12"/>
  <c r="W9" i="12"/>
  <c r="V9" i="12"/>
  <c r="W5" i="12"/>
  <c r="W41" i="12" s="1"/>
  <c r="V5" i="12"/>
  <c r="V41" i="12" s="1"/>
  <c r="G42" i="12"/>
  <c r="H42" i="12" s="1"/>
  <c r="F42" i="12"/>
  <c r="U9" i="12"/>
  <c r="U43" i="12"/>
  <c r="U44" i="12"/>
  <c r="U45" i="12"/>
  <c r="U46" i="12"/>
  <c r="H6" i="2"/>
  <c r="H44" i="2" s="1"/>
  <c r="G6" i="2"/>
  <c r="G44" i="2" s="1"/>
  <c r="F7" i="4"/>
  <c r="F64" i="4" s="1"/>
  <c r="G7" i="4"/>
  <c r="G64" i="4" s="1"/>
  <c r="F7" i="3"/>
  <c r="F64" i="3" s="1"/>
  <c r="E7" i="5"/>
  <c r="E64" i="5" s="1"/>
  <c r="E7" i="4"/>
  <c r="E64" i="4" s="1"/>
  <c r="E7" i="3"/>
  <c r="E64" i="3" s="1"/>
  <c r="E7" i="6"/>
  <c r="E64" i="6" s="1"/>
  <c r="F7" i="15"/>
  <c r="F59" i="15" s="1"/>
  <c r="E7" i="15"/>
  <c r="E59" i="15" s="1"/>
  <c r="F5" i="8"/>
  <c r="F51" i="8" s="1"/>
  <c r="F5" i="10"/>
  <c r="F51" i="10" s="1"/>
  <c r="E5" i="9"/>
  <c r="E51" i="9" s="1"/>
  <c r="E5" i="8"/>
  <c r="E51" i="8" s="1"/>
  <c r="E5" i="10"/>
  <c r="E51" i="10" s="1"/>
  <c r="F5" i="11"/>
  <c r="F55" i="11" s="1"/>
  <c r="E5" i="11"/>
  <c r="E55" i="11" s="1"/>
  <c r="H5" i="12"/>
  <c r="H41" i="12" s="1"/>
  <c r="G5" i="12"/>
  <c r="G41" i="12" s="1"/>
  <c r="F5" i="12"/>
  <c r="F41" i="12" s="1"/>
  <c r="X65" i="3" l="1"/>
  <c r="X7" i="3"/>
  <c r="X64" i="3" s="1"/>
  <c r="W7" i="5"/>
  <c r="W64" i="5" s="1"/>
  <c r="W65" i="5"/>
  <c r="W65" i="4"/>
  <c r="W7" i="4"/>
  <c r="W64" i="4" s="1"/>
  <c r="AC67" i="5"/>
  <c r="AB67" i="3"/>
  <c r="AI67" i="4"/>
  <c r="U66" i="5"/>
  <c r="Y66" i="5"/>
  <c r="AG66" i="5"/>
  <c r="V67" i="5"/>
  <c r="Z67" i="5"/>
  <c r="AD67" i="5"/>
  <c r="AH67" i="5"/>
  <c r="X66" i="3"/>
  <c r="AF66" i="3"/>
  <c r="U67" i="3"/>
  <c r="Y67" i="3"/>
  <c r="AC67" i="3"/>
  <c r="AG67" i="3"/>
  <c r="W66" i="4"/>
  <c r="AA66" i="4"/>
  <c r="AE66" i="4"/>
  <c r="X67" i="4"/>
  <c r="AB67" i="4"/>
  <c r="AF67" i="4"/>
  <c r="W67" i="5"/>
  <c r="AA67" i="5"/>
  <c r="AE67" i="5"/>
  <c r="AI67" i="5"/>
  <c r="V67" i="3"/>
  <c r="Z67" i="3"/>
  <c r="AD67" i="3"/>
  <c r="AH67" i="3"/>
  <c r="U67" i="4"/>
  <c r="Y67" i="4"/>
  <c r="AC67" i="4"/>
  <c r="AG67" i="4"/>
  <c r="W74" i="15"/>
  <c r="X66" i="6"/>
  <c r="AB66" i="6"/>
  <c r="AF66" i="6"/>
  <c r="V67" i="6"/>
  <c r="Z67" i="6"/>
  <c r="AD67" i="6"/>
  <c r="AH67" i="6"/>
  <c r="X74" i="15"/>
  <c r="AB74" i="15"/>
  <c r="AF74" i="15"/>
  <c r="W65" i="6"/>
  <c r="U66" i="6"/>
  <c r="Y66" i="6"/>
  <c r="AC66" i="6"/>
  <c r="AG66" i="6"/>
  <c r="W67" i="6"/>
  <c r="AA67" i="6"/>
  <c r="AE67" i="6"/>
  <c r="W60" i="15"/>
  <c r="W7" i="15"/>
  <c r="W59" i="15" s="1"/>
  <c r="U61" i="15"/>
  <c r="AC61" i="15"/>
  <c r="W62" i="15"/>
  <c r="U74" i="15"/>
  <c r="Y74" i="15"/>
  <c r="AC74" i="15"/>
  <c r="AG74" i="15"/>
  <c r="V61" i="15"/>
  <c r="AD61" i="15"/>
  <c r="X62" i="15"/>
  <c r="AF62" i="15"/>
  <c r="Z74" i="15"/>
  <c r="AH74" i="15"/>
  <c r="W61" i="15"/>
  <c r="AA61" i="15"/>
  <c r="AE61" i="15"/>
  <c r="Y68" i="15"/>
  <c r="AG68" i="15"/>
  <c r="AA74" i="15"/>
  <c r="AE74" i="15"/>
  <c r="Z61" i="15"/>
  <c r="AH61" i="15"/>
  <c r="AB62" i="15"/>
  <c r="V74" i="15"/>
  <c r="AD74" i="15"/>
  <c r="X61" i="15"/>
  <c r="AB61" i="15"/>
  <c r="AF61" i="15"/>
  <c r="W52" i="8"/>
  <c r="W5" i="8"/>
  <c r="W51" i="8" s="1"/>
  <c r="V52" i="9"/>
  <c r="W52" i="10"/>
  <c r="W5" i="10"/>
  <c r="W51" i="10" s="1"/>
  <c r="V5" i="10"/>
  <c r="V51" i="10" s="1"/>
  <c r="W56" i="11"/>
  <c r="W5" i="11"/>
  <c r="W55" i="11" s="1"/>
  <c r="X45" i="2"/>
  <c r="X6" i="2"/>
  <c r="X44" i="2" s="1"/>
  <c r="I45" i="2"/>
  <c r="I6" i="2"/>
  <c r="I44" i="2" s="1"/>
  <c r="H7" i="4"/>
  <c r="H64" i="4" s="1"/>
  <c r="H65" i="4"/>
  <c r="F65" i="6"/>
  <c r="G65" i="3"/>
  <c r="G7" i="3"/>
  <c r="G64" i="3" s="1"/>
  <c r="F65" i="5"/>
  <c r="G60" i="15"/>
  <c r="G7" i="15"/>
  <c r="G59" i="15" s="1"/>
  <c r="H52" i="10"/>
  <c r="H5" i="10"/>
  <c r="H51" i="10" s="1"/>
  <c r="G5" i="10"/>
  <c r="G51" i="10" s="1"/>
  <c r="G52" i="8"/>
  <c r="F52" i="9"/>
  <c r="G56" i="11"/>
  <c r="G5" i="11"/>
  <c r="G55" i="11" s="1"/>
  <c r="X5" i="12"/>
  <c r="X41" i="12" s="1"/>
  <c r="X42" i="12"/>
  <c r="I5" i="12"/>
  <c r="I41" i="12" s="1"/>
  <c r="I42" i="12"/>
  <c r="X7" i="5" l="1"/>
  <c r="X64" i="5" s="1"/>
  <c r="X65" i="5"/>
  <c r="X65" i="4"/>
  <c r="X7" i="4"/>
  <c r="X64" i="4" s="1"/>
  <c r="Y65" i="3"/>
  <c r="Y7" i="3"/>
  <c r="Y64" i="3" s="1"/>
  <c r="X65" i="6"/>
  <c r="X7" i="6"/>
  <c r="X64" i="6" s="1"/>
  <c r="X7" i="15"/>
  <c r="X59" i="15" s="1"/>
  <c r="X60" i="15"/>
  <c r="W52" i="9"/>
  <c r="W5" i="9"/>
  <c r="W51" i="9" s="1"/>
  <c r="X52" i="8"/>
  <c r="X5" i="8"/>
  <c r="X51" i="8" s="1"/>
  <c r="X52" i="10"/>
  <c r="X5" i="10"/>
  <c r="X51" i="10" s="1"/>
  <c r="X56" i="11"/>
  <c r="X5" i="11"/>
  <c r="X55" i="11" s="1"/>
  <c r="Y6" i="2"/>
  <c r="Y44" i="2" s="1"/>
  <c r="Y45" i="2"/>
  <c r="J6" i="2"/>
  <c r="J44" i="2" s="1"/>
  <c r="J45" i="2"/>
  <c r="H65" i="3"/>
  <c r="H7" i="3"/>
  <c r="H64" i="3" s="1"/>
  <c r="G65" i="6"/>
  <c r="G7" i="6"/>
  <c r="G64" i="6" s="1"/>
  <c r="G65" i="5"/>
  <c r="G7" i="5"/>
  <c r="G64" i="5" s="1"/>
  <c r="I65" i="4"/>
  <c r="I7" i="4"/>
  <c r="I64" i="4" s="1"/>
  <c r="H7" i="15"/>
  <c r="H59" i="15" s="1"/>
  <c r="H60" i="15"/>
  <c r="H5" i="8"/>
  <c r="H51" i="8" s="1"/>
  <c r="H52" i="8"/>
  <c r="G52" i="9"/>
  <c r="G5" i="9"/>
  <c r="G51" i="9" s="1"/>
  <c r="I52" i="10"/>
  <c r="I5" i="10"/>
  <c r="I51" i="10" s="1"/>
  <c r="H5" i="11"/>
  <c r="H55" i="11" s="1"/>
  <c r="H56" i="11"/>
  <c r="Y5" i="12"/>
  <c r="Y41" i="12" s="1"/>
  <c r="Y42" i="12"/>
  <c r="J5" i="12"/>
  <c r="J41" i="12" s="1"/>
  <c r="J42" i="12"/>
  <c r="Y7" i="4" l="1"/>
  <c r="Y64" i="4" s="1"/>
  <c r="Y65" i="4"/>
  <c r="Y65" i="5"/>
  <c r="Y7" i="5"/>
  <c r="Y64" i="5" s="1"/>
  <c r="Z7" i="3"/>
  <c r="Z64" i="3" s="1"/>
  <c r="Z65" i="3"/>
  <c r="Y65" i="6"/>
  <c r="Y7" i="6"/>
  <c r="Y64" i="6" s="1"/>
  <c r="Y7" i="15"/>
  <c r="Y59" i="15" s="1"/>
  <c r="Y60" i="15"/>
  <c r="Y5" i="8"/>
  <c r="Y51" i="8" s="1"/>
  <c r="Y52" i="8"/>
  <c r="X52" i="9"/>
  <c r="X5" i="9"/>
  <c r="X51" i="9" s="1"/>
  <c r="Y52" i="10"/>
  <c r="Y5" i="10"/>
  <c r="Y51" i="10" s="1"/>
  <c r="Y56" i="11"/>
  <c r="Y5" i="11"/>
  <c r="Y55" i="11" s="1"/>
  <c r="Z6" i="2"/>
  <c r="Z44" i="2" s="1"/>
  <c r="Z45" i="2"/>
  <c r="K6" i="2"/>
  <c r="K44" i="2" s="1"/>
  <c r="K45" i="2"/>
  <c r="J65" i="4"/>
  <c r="J7" i="4"/>
  <c r="J64" i="4" s="1"/>
  <c r="H65" i="6"/>
  <c r="H7" i="6"/>
  <c r="H64" i="6" s="1"/>
  <c r="H65" i="5"/>
  <c r="H7" i="5"/>
  <c r="H64" i="5" s="1"/>
  <c r="I65" i="3"/>
  <c r="I7" i="3"/>
  <c r="I64" i="3" s="1"/>
  <c r="I60" i="15"/>
  <c r="I7" i="15"/>
  <c r="I59" i="15" s="1"/>
  <c r="I52" i="8"/>
  <c r="I5" i="8"/>
  <c r="I51" i="8" s="1"/>
  <c r="H5" i="9"/>
  <c r="H51" i="9" s="1"/>
  <c r="H52" i="9"/>
  <c r="J5" i="10"/>
  <c r="J51" i="10" s="1"/>
  <c r="J52" i="10"/>
  <c r="I5" i="11"/>
  <c r="I55" i="11" s="1"/>
  <c r="I56" i="11"/>
  <c r="Z42" i="12"/>
  <c r="Z5" i="12"/>
  <c r="Z41" i="12" s="1"/>
  <c r="K42" i="12"/>
  <c r="K5" i="12"/>
  <c r="K41" i="12" s="1"/>
  <c r="Z65" i="5" l="1"/>
  <c r="Z7" i="5"/>
  <c r="Z64" i="5" s="1"/>
  <c r="AA65" i="3"/>
  <c r="AA7" i="3"/>
  <c r="AA64" i="3" s="1"/>
  <c r="Z7" i="4"/>
  <c r="Z64" i="4" s="1"/>
  <c r="Z65" i="4"/>
  <c r="Z7" i="6"/>
  <c r="Z64" i="6" s="1"/>
  <c r="Z65" i="6"/>
  <c r="Z60" i="15"/>
  <c r="Z7" i="15"/>
  <c r="Z59" i="15" s="1"/>
  <c r="Y5" i="9"/>
  <c r="Y51" i="9" s="1"/>
  <c r="Y52" i="9"/>
  <c r="Z5" i="8"/>
  <c r="Z51" i="8" s="1"/>
  <c r="Z52" i="8"/>
  <c r="Z52" i="10"/>
  <c r="Z5" i="10"/>
  <c r="Z51" i="10" s="1"/>
  <c r="Z56" i="11"/>
  <c r="Z5" i="11"/>
  <c r="Z55" i="11" s="1"/>
  <c r="AA45" i="2"/>
  <c r="AA6" i="2"/>
  <c r="AA44" i="2" s="1"/>
  <c r="L6" i="2"/>
  <c r="L44" i="2" s="1"/>
  <c r="L45" i="2"/>
  <c r="J7" i="3"/>
  <c r="J64" i="3" s="1"/>
  <c r="J65" i="3"/>
  <c r="I7" i="6"/>
  <c r="I64" i="6" s="1"/>
  <c r="I65" i="6"/>
  <c r="I65" i="5"/>
  <c r="I7" i="5"/>
  <c r="I64" i="5" s="1"/>
  <c r="K7" i="4"/>
  <c r="K64" i="4" s="1"/>
  <c r="K65" i="4"/>
  <c r="J60" i="15"/>
  <c r="J7" i="15"/>
  <c r="J59" i="15" s="1"/>
  <c r="I5" i="9"/>
  <c r="I51" i="9" s="1"/>
  <c r="I52" i="9"/>
  <c r="K52" i="10"/>
  <c r="K5" i="10"/>
  <c r="K51" i="10" s="1"/>
  <c r="J52" i="8"/>
  <c r="J5" i="8"/>
  <c r="J51" i="8" s="1"/>
  <c r="J5" i="11"/>
  <c r="J55" i="11" s="1"/>
  <c r="J56" i="11"/>
  <c r="AA42" i="12"/>
  <c r="AA5" i="12"/>
  <c r="AA41" i="12" s="1"/>
  <c r="L42" i="12"/>
  <c r="L5" i="12"/>
  <c r="L41" i="12" s="1"/>
  <c r="AB65" i="3" l="1"/>
  <c r="AB7" i="3"/>
  <c r="AB64" i="3" s="1"/>
  <c r="AA65" i="4"/>
  <c r="AA7" i="4"/>
  <c r="AA64" i="4" s="1"/>
  <c r="AA7" i="5"/>
  <c r="AA64" i="5" s="1"/>
  <c r="AA65" i="5"/>
  <c r="AA7" i="6"/>
  <c r="AA64" i="6" s="1"/>
  <c r="AA65" i="6"/>
  <c r="AA60" i="15"/>
  <c r="AA7" i="15"/>
  <c r="AA59" i="15" s="1"/>
  <c r="Z5" i="9"/>
  <c r="Z51" i="9" s="1"/>
  <c r="Z52" i="9"/>
  <c r="AA52" i="8"/>
  <c r="AA5" i="8"/>
  <c r="AA51" i="8" s="1"/>
  <c r="AA52" i="10"/>
  <c r="AA5" i="10"/>
  <c r="AA51" i="10" s="1"/>
  <c r="AA56" i="11"/>
  <c r="AA5" i="11"/>
  <c r="AA55" i="11" s="1"/>
  <c r="AB45" i="2"/>
  <c r="AB6" i="2"/>
  <c r="AB44" i="2" s="1"/>
  <c r="M45" i="2"/>
  <c r="M6" i="2"/>
  <c r="M44" i="2" s="1"/>
  <c r="L7" i="4"/>
  <c r="L64" i="4" s="1"/>
  <c r="L65" i="4"/>
  <c r="K65" i="3"/>
  <c r="K7" i="3"/>
  <c r="K64" i="3" s="1"/>
  <c r="J65" i="6"/>
  <c r="J7" i="6"/>
  <c r="J64" i="6" s="1"/>
  <c r="J7" i="5"/>
  <c r="J64" i="5" s="1"/>
  <c r="J65" i="5"/>
  <c r="K60" i="15"/>
  <c r="K7" i="15"/>
  <c r="K59" i="15" s="1"/>
  <c r="L52" i="10"/>
  <c r="L5" i="10"/>
  <c r="L51" i="10" s="1"/>
  <c r="J5" i="9"/>
  <c r="J51" i="9" s="1"/>
  <c r="J52" i="9"/>
  <c r="K5" i="8"/>
  <c r="K51" i="8" s="1"/>
  <c r="K52" i="8"/>
  <c r="K56" i="11"/>
  <c r="K5" i="11"/>
  <c r="K55" i="11" s="1"/>
  <c r="AB5" i="12"/>
  <c r="AB41" i="12" s="1"/>
  <c r="AB42" i="12"/>
  <c r="M5" i="12"/>
  <c r="M41" i="12" s="1"/>
  <c r="M42" i="12"/>
  <c r="AB65" i="4" l="1"/>
  <c r="AB7" i="4"/>
  <c r="AB64" i="4" s="1"/>
  <c r="AB7" i="5"/>
  <c r="AB64" i="5" s="1"/>
  <c r="AB65" i="5"/>
  <c r="AC65" i="3"/>
  <c r="AC7" i="3"/>
  <c r="AC64" i="3" s="1"/>
  <c r="AB65" i="6"/>
  <c r="AB7" i="6"/>
  <c r="AB64" i="6" s="1"/>
  <c r="AB7" i="15"/>
  <c r="AB59" i="15" s="1"/>
  <c r="AB60" i="15"/>
  <c r="AB5" i="8"/>
  <c r="AB51" i="8" s="1"/>
  <c r="AB52" i="8"/>
  <c r="AA5" i="9"/>
  <c r="AA51" i="9" s="1"/>
  <c r="AA52" i="9"/>
  <c r="AB52" i="10"/>
  <c r="AB5" i="10"/>
  <c r="AB51" i="10" s="1"/>
  <c r="AB56" i="11"/>
  <c r="AB5" i="11"/>
  <c r="AB55" i="11" s="1"/>
  <c r="AC6" i="2"/>
  <c r="AC44" i="2" s="1"/>
  <c r="AC45" i="2"/>
  <c r="N6" i="2"/>
  <c r="N44" i="2" s="1"/>
  <c r="N45" i="2"/>
  <c r="K65" i="5"/>
  <c r="K7" i="5"/>
  <c r="K64" i="5" s="1"/>
  <c r="L65" i="3"/>
  <c r="L7" i="3"/>
  <c r="L64" i="3" s="1"/>
  <c r="M65" i="4"/>
  <c r="M7" i="4"/>
  <c r="M64" i="4" s="1"/>
  <c r="K65" i="6"/>
  <c r="K7" i="6"/>
  <c r="K64" i="6" s="1"/>
  <c r="L7" i="15"/>
  <c r="L59" i="15" s="1"/>
  <c r="L60" i="15"/>
  <c r="K52" i="9"/>
  <c r="K5" i="9"/>
  <c r="K51" i="9" s="1"/>
  <c r="L5" i="8"/>
  <c r="L51" i="8" s="1"/>
  <c r="L52" i="8"/>
  <c r="M52" i="10"/>
  <c r="M5" i="10"/>
  <c r="M51" i="10" s="1"/>
  <c r="L5" i="11"/>
  <c r="L55" i="11" s="1"/>
  <c r="L56" i="11"/>
  <c r="AC5" i="12"/>
  <c r="AC41" i="12" s="1"/>
  <c r="AC42" i="12"/>
  <c r="N5" i="12"/>
  <c r="N41" i="12" s="1"/>
  <c r="N42" i="12"/>
  <c r="AC65" i="5" l="1"/>
  <c r="AC7" i="5"/>
  <c r="AC64" i="5" s="1"/>
  <c r="AD7" i="3"/>
  <c r="AD64" i="3" s="1"/>
  <c r="AD65" i="3"/>
  <c r="AC7" i="4"/>
  <c r="AC64" i="4" s="1"/>
  <c r="AC65" i="4"/>
  <c r="AC65" i="6"/>
  <c r="AC7" i="6"/>
  <c r="AC64" i="6" s="1"/>
  <c r="AC7" i="15"/>
  <c r="AC59" i="15" s="1"/>
  <c r="AC60" i="15"/>
  <c r="AC5" i="8"/>
  <c r="AC51" i="8" s="1"/>
  <c r="AC52" i="8"/>
  <c r="AB52" i="9"/>
  <c r="AB5" i="9"/>
  <c r="AB51" i="9" s="1"/>
  <c r="AC52" i="10"/>
  <c r="AC5" i="10"/>
  <c r="AC51" i="10" s="1"/>
  <c r="AC56" i="11"/>
  <c r="AC5" i="11"/>
  <c r="AC55" i="11" s="1"/>
  <c r="AD6" i="2"/>
  <c r="AD44" i="2" s="1"/>
  <c r="AD45" i="2"/>
  <c r="O6" i="2"/>
  <c r="O44" i="2" s="1"/>
  <c r="O45" i="2"/>
  <c r="L65" i="6"/>
  <c r="L7" i="6"/>
  <c r="L64" i="6" s="1"/>
  <c r="M65" i="3"/>
  <c r="M7" i="3"/>
  <c r="M64" i="3" s="1"/>
  <c r="N65" i="4"/>
  <c r="N7" i="4"/>
  <c r="N64" i="4" s="1"/>
  <c r="L65" i="5"/>
  <c r="L7" i="5"/>
  <c r="L64" i="5" s="1"/>
  <c r="M7" i="15"/>
  <c r="M59" i="15" s="1"/>
  <c r="M60" i="15"/>
  <c r="M52" i="8"/>
  <c r="M5" i="8"/>
  <c r="M51" i="8" s="1"/>
  <c r="N5" i="10"/>
  <c r="N51" i="10" s="1"/>
  <c r="N52" i="10"/>
  <c r="L5" i="9"/>
  <c r="L51" i="9" s="1"/>
  <c r="L52" i="9"/>
  <c r="M56" i="11"/>
  <c r="M5" i="11"/>
  <c r="M55" i="11" s="1"/>
  <c r="AD42" i="12"/>
  <c r="AD5" i="12"/>
  <c r="AD41" i="12" s="1"/>
  <c r="O42" i="12"/>
  <c r="O5" i="12"/>
  <c r="O41" i="12" s="1"/>
  <c r="AD65" i="5" l="1"/>
  <c r="AD7" i="5"/>
  <c r="AD64" i="5" s="1"/>
  <c r="AE65" i="3"/>
  <c r="AE7" i="3"/>
  <c r="AE64" i="3" s="1"/>
  <c r="AD7" i="4"/>
  <c r="AD64" i="4" s="1"/>
  <c r="AD65" i="4"/>
  <c r="AD7" i="6"/>
  <c r="AD64" i="6" s="1"/>
  <c r="AD65" i="6"/>
  <c r="AD60" i="15"/>
  <c r="AD7" i="15"/>
  <c r="AD59" i="15" s="1"/>
  <c r="AC52" i="9"/>
  <c r="AC5" i="9"/>
  <c r="AC51" i="9" s="1"/>
  <c r="AD5" i="8"/>
  <c r="AD51" i="8" s="1"/>
  <c r="AD52" i="8"/>
  <c r="AD52" i="10"/>
  <c r="AD5" i="10"/>
  <c r="AD51" i="10" s="1"/>
  <c r="AD56" i="11"/>
  <c r="AD5" i="11"/>
  <c r="AD55" i="11" s="1"/>
  <c r="AE45" i="2"/>
  <c r="AE6" i="2"/>
  <c r="AE44" i="2" s="1"/>
  <c r="P6" i="2"/>
  <c r="P44" i="2" s="1"/>
  <c r="P45" i="2"/>
  <c r="M65" i="5"/>
  <c r="M7" i="5"/>
  <c r="M64" i="5" s="1"/>
  <c r="N7" i="3"/>
  <c r="N64" i="3" s="1"/>
  <c r="N65" i="3"/>
  <c r="O7" i="4"/>
  <c r="O64" i="4" s="1"/>
  <c r="O65" i="4"/>
  <c r="M7" i="6"/>
  <c r="M64" i="6" s="1"/>
  <c r="M65" i="6"/>
  <c r="N7" i="15"/>
  <c r="N59" i="15" s="1"/>
  <c r="N60" i="15"/>
  <c r="M5" i="9"/>
  <c r="M51" i="9" s="1"/>
  <c r="M52" i="9"/>
  <c r="O52" i="10"/>
  <c r="O5" i="10"/>
  <c r="O51" i="10" s="1"/>
  <c r="N52" i="8"/>
  <c r="N5" i="8"/>
  <c r="N51" i="8" s="1"/>
  <c r="N56" i="11"/>
  <c r="N5" i="11"/>
  <c r="N55" i="11" s="1"/>
  <c r="AE42" i="12"/>
  <c r="AE5" i="12"/>
  <c r="AE41" i="12" s="1"/>
  <c r="P42" i="12"/>
  <c r="P5" i="12"/>
  <c r="P41" i="12" s="1"/>
  <c r="AF65" i="3" l="1"/>
  <c r="AF7" i="3"/>
  <c r="AF64" i="3" s="1"/>
  <c r="AE65" i="4"/>
  <c r="AE7" i="4"/>
  <c r="AE64" i="4" s="1"/>
  <c r="AE7" i="5"/>
  <c r="AE64" i="5" s="1"/>
  <c r="AE65" i="5"/>
  <c r="AE7" i="6"/>
  <c r="AE64" i="6" s="1"/>
  <c r="AE65" i="6"/>
  <c r="AE60" i="15"/>
  <c r="AE7" i="15"/>
  <c r="AE59" i="15" s="1"/>
  <c r="AE52" i="8"/>
  <c r="AE5" i="8"/>
  <c r="AE51" i="8" s="1"/>
  <c r="AD5" i="9"/>
  <c r="AD51" i="9" s="1"/>
  <c r="AD52" i="9"/>
  <c r="AE52" i="10"/>
  <c r="AE5" i="10"/>
  <c r="AE51" i="10" s="1"/>
  <c r="AE56" i="11"/>
  <c r="AE5" i="11"/>
  <c r="AE55" i="11" s="1"/>
  <c r="AF45" i="2"/>
  <c r="AF6" i="2"/>
  <c r="AF44" i="2" s="1"/>
  <c r="Q45" i="2"/>
  <c r="Q6" i="2"/>
  <c r="Q44" i="2" s="1"/>
  <c r="N65" i="6"/>
  <c r="N7" i="6"/>
  <c r="N64" i="6" s="1"/>
  <c r="O65" i="3"/>
  <c r="O7" i="3"/>
  <c r="O64" i="3" s="1"/>
  <c r="P7" i="4"/>
  <c r="P64" i="4" s="1"/>
  <c r="P65" i="4"/>
  <c r="N7" i="5"/>
  <c r="N64" i="5" s="1"/>
  <c r="N65" i="5"/>
  <c r="O60" i="15"/>
  <c r="O7" i="15"/>
  <c r="O59" i="15" s="1"/>
  <c r="P5" i="10"/>
  <c r="P51" i="10" s="1"/>
  <c r="P52" i="10"/>
  <c r="N5" i="9"/>
  <c r="N51" i="9" s="1"/>
  <c r="N52" i="9"/>
  <c r="O5" i="8"/>
  <c r="O51" i="8" s="1"/>
  <c r="O52" i="8"/>
  <c r="O56" i="11"/>
  <c r="O5" i="11"/>
  <c r="O55" i="11" s="1"/>
  <c r="AF5" i="12"/>
  <c r="AF41" i="12" s="1"/>
  <c r="AF42" i="12"/>
  <c r="Q5" i="12"/>
  <c r="Q41" i="12" s="1"/>
  <c r="Q42" i="12"/>
  <c r="AF7" i="5" l="1"/>
  <c r="AF64" i="5" s="1"/>
  <c r="AF65" i="5"/>
  <c r="AF65" i="4"/>
  <c r="AF7" i="4"/>
  <c r="AF64" i="4" s="1"/>
  <c r="AG65" i="3"/>
  <c r="AG7" i="3"/>
  <c r="AG64" i="3" s="1"/>
  <c r="AF65" i="6"/>
  <c r="AF7" i="6"/>
  <c r="AF64" i="6" s="1"/>
  <c r="AF7" i="15"/>
  <c r="AF59" i="15" s="1"/>
  <c r="AF60" i="15"/>
  <c r="AE5" i="9"/>
  <c r="AE51" i="9" s="1"/>
  <c r="AE52" i="9"/>
  <c r="AF52" i="8"/>
  <c r="AF5" i="8"/>
  <c r="AF51" i="8" s="1"/>
  <c r="AF52" i="10"/>
  <c r="AF5" i="10"/>
  <c r="AF51" i="10" s="1"/>
  <c r="AF56" i="11"/>
  <c r="AF5" i="11"/>
  <c r="AF55" i="11" s="1"/>
  <c r="AG6" i="2"/>
  <c r="AG44" i="2" s="1"/>
  <c r="AG45" i="2"/>
  <c r="R6" i="2"/>
  <c r="R44" i="2" s="1"/>
  <c r="R45" i="2"/>
  <c r="O65" i="5"/>
  <c r="O7" i="5"/>
  <c r="O64" i="5" s="1"/>
  <c r="P65" i="3"/>
  <c r="P7" i="3"/>
  <c r="P64" i="3" s="1"/>
  <c r="Q65" i="4"/>
  <c r="Q7" i="4"/>
  <c r="Q64" i="4" s="1"/>
  <c r="O65" i="6"/>
  <c r="O7" i="6"/>
  <c r="O64" i="6" s="1"/>
  <c r="P7" i="15"/>
  <c r="P59" i="15" s="1"/>
  <c r="P60" i="15"/>
  <c r="P5" i="8"/>
  <c r="P51" i="8" s="1"/>
  <c r="P52" i="8"/>
  <c r="Q52" i="10"/>
  <c r="Q5" i="10"/>
  <c r="Q51" i="10" s="1"/>
  <c r="O52" i="9"/>
  <c r="O5" i="9"/>
  <c r="O51" i="9" s="1"/>
  <c r="P5" i="11"/>
  <c r="P55" i="11" s="1"/>
  <c r="P56" i="11"/>
  <c r="AG5" i="12"/>
  <c r="AG41" i="12" s="1"/>
  <c r="AG42" i="12"/>
  <c r="R5" i="12"/>
  <c r="R41" i="12" s="1"/>
  <c r="R42" i="12"/>
  <c r="AG65" i="5" l="1"/>
  <c r="AG7" i="5"/>
  <c r="AG64" i="5" s="1"/>
  <c r="AG7" i="4"/>
  <c r="AG64" i="4" s="1"/>
  <c r="AG65" i="4"/>
  <c r="AH7" i="3"/>
  <c r="AH64" i="3" s="1"/>
  <c r="AH65" i="3"/>
  <c r="AG65" i="6"/>
  <c r="AG7" i="6"/>
  <c r="AG64" i="6" s="1"/>
  <c r="AG7" i="15"/>
  <c r="AG59" i="15" s="1"/>
  <c r="AG60" i="15"/>
  <c r="AG5" i="8"/>
  <c r="AG51" i="8" s="1"/>
  <c r="AG52" i="8"/>
  <c r="AF52" i="9"/>
  <c r="AF5" i="9"/>
  <c r="AF51" i="9" s="1"/>
  <c r="AG52" i="10"/>
  <c r="AG5" i="10"/>
  <c r="AG51" i="10" s="1"/>
  <c r="AG56" i="11"/>
  <c r="AG5" i="11"/>
  <c r="AG55" i="11" s="1"/>
  <c r="AH6" i="2"/>
  <c r="AH44" i="2" s="1"/>
  <c r="AH45" i="2"/>
  <c r="S45" i="2"/>
  <c r="S6" i="2"/>
  <c r="S44" i="2" s="1"/>
  <c r="P65" i="6"/>
  <c r="P7" i="6"/>
  <c r="P64" i="6" s="1"/>
  <c r="Q65" i="3"/>
  <c r="Q7" i="3"/>
  <c r="Q64" i="3" s="1"/>
  <c r="R65" i="4"/>
  <c r="R7" i="4"/>
  <c r="R64" i="4" s="1"/>
  <c r="P65" i="5"/>
  <c r="P7" i="5"/>
  <c r="P64" i="5" s="1"/>
  <c r="Q60" i="15"/>
  <c r="Q7" i="15"/>
  <c r="Q59" i="15" s="1"/>
  <c r="R5" i="10"/>
  <c r="R51" i="10" s="1"/>
  <c r="R52" i="10"/>
  <c r="Q52" i="8"/>
  <c r="Q5" i="8"/>
  <c r="Q51" i="8" s="1"/>
  <c r="P5" i="9"/>
  <c r="P51" i="9" s="1"/>
  <c r="P52" i="9"/>
  <c r="Q5" i="11"/>
  <c r="Q55" i="11" s="1"/>
  <c r="Q56" i="11"/>
  <c r="AH42" i="12"/>
  <c r="AH5" i="12"/>
  <c r="AH41" i="12" s="1"/>
  <c r="S42" i="12"/>
  <c r="S5" i="12"/>
  <c r="S41" i="12" s="1"/>
  <c r="AH7" i="4" l="1"/>
  <c r="AH64" i="4" s="1"/>
  <c r="AH65" i="4"/>
  <c r="AI65" i="3"/>
  <c r="AI7" i="3"/>
  <c r="AI64" i="3" s="1"/>
  <c r="AH65" i="5"/>
  <c r="AH7" i="5"/>
  <c r="AH64" i="5" s="1"/>
  <c r="AH7" i="6"/>
  <c r="AH64" i="6" s="1"/>
  <c r="AH65" i="6"/>
  <c r="AH60" i="15"/>
  <c r="AH7" i="15"/>
  <c r="AH59" i="15" s="1"/>
  <c r="AG52" i="9"/>
  <c r="AG5" i="9"/>
  <c r="AG51" i="9" s="1"/>
  <c r="AH52" i="8"/>
  <c r="AH5" i="8"/>
  <c r="AH51" i="8" s="1"/>
  <c r="AH52" i="10"/>
  <c r="AH5" i="10"/>
  <c r="AH51" i="10" s="1"/>
  <c r="AH56" i="11"/>
  <c r="AH5" i="11"/>
  <c r="AH55" i="11" s="1"/>
  <c r="AI45" i="2"/>
  <c r="AI6" i="2"/>
  <c r="AI44" i="2" s="1"/>
  <c r="T45" i="2"/>
  <c r="T6" i="2"/>
  <c r="T44" i="2" s="1"/>
  <c r="S65" i="4"/>
  <c r="S7" i="4"/>
  <c r="S64" i="4" s="1"/>
  <c r="Q7" i="6"/>
  <c r="Q64" i="6" s="1"/>
  <c r="Q65" i="6"/>
  <c r="Q65" i="5"/>
  <c r="Q7" i="5"/>
  <c r="Q64" i="5" s="1"/>
  <c r="R7" i="3"/>
  <c r="R64" i="3" s="1"/>
  <c r="R65" i="3"/>
  <c r="R60" i="15"/>
  <c r="R7" i="15"/>
  <c r="R59" i="15" s="1"/>
  <c r="R52" i="8"/>
  <c r="R5" i="8"/>
  <c r="R51" i="8" s="1"/>
  <c r="Q5" i="9"/>
  <c r="Q51" i="9" s="1"/>
  <c r="Q52" i="9"/>
  <c r="S52" i="10"/>
  <c r="S5" i="10"/>
  <c r="S51" i="10" s="1"/>
  <c r="R5" i="11"/>
  <c r="R55" i="11" s="1"/>
  <c r="R56" i="11"/>
  <c r="AI42" i="12"/>
  <c r="AI5" i="12"/>
  <c r="AI41" i="12" s="1"/>
  <c r="T42" i="12"/>
  <c r="T5" i="12"/>
  <c r="T41" i="12" s="1"/>
  <c r="AI65" i="4" l="1"/>
  <c r="AI7" i="4"/>
  <c r="AI64" i="4" s="1"/>
  <c r="AI7" i="5"/>
  <c r="AI64" i="5" s="1"/>
  <c r="AI65" i="5"/>
  <c r="AI52" i="8"/>
  <c r="AI5" i="8"/>
  <c r="AI51" i="8" s="1"/>
  <c r="AH5" i="9"/>
  <c r="AH51" i="9" s="1"/>
  <c r="AH52" i="9"/>
  <c r="AJ45" i="2"/>
  <c r="AJ6" i="2"/>
  <c r="AJ44" i="2" s="1"/>
  <c r="U45" i="2"/>
  <c r="U6" i="2"/>
  <c r="U44" i="2" s="1"/>
  <c r="S65" i="3"/>
  <c r="S7" i="3"/>
  <c r="S64" i="3" s="1"/>
  <c r="R65" i="6"/>
  <c r="R7" i="6"/>
  <c r="R64" i="6" s="1"/>
  <c r="R7" i="5"/>
  <c r="R64" i="5" s="1"/>
  <c r="R65" i="5"/>
  <c r="T7" i="4"/>
  <c r="T64" i="4" s="1"/>
  <c r="T65" i="4"/>
  <c r="S60" i="15"/>
  <c r="S7" i="15"/>
  <c r="S59" i="15" s="1"/>
  <c r="R5" i="9"/>
  <c r="R51" i="9" s="1"/>
  <c r="R52" i="9"/>
  <c r="T52" i="10"/>
  <c r="T5" i="10"/>
  <c r="T51" i="10" s="1"/>
  <c r="S5" i="8"/>
  <c r="S51" i="8" s="1"/>
  <c r="S52" i="8"/>
  <c r="S56" i="11"/>
  <c r="S5" i="11"/>
  <c r="S55" i="11" s="1"/>
  <c r="U5" i="12"/>
  <c r="U41" i="12" s="1"/>
  <c r="U42" i="12"/>
  <c r="R5" i="13" l="1"/>
  <c r="AI5" i="9"/>
  <c r="AI51" i="9" s="1"/>
  <c r="AI52" i="9"/>
  <c r="S65" i="6"/>
  <c r="S7" i="6"/>
  <c r="S64" i="6" s="1"/>
  <c r="S65" i="5"/>
  <c r="S7" i="5"/>
  <c r="S64" i="5" s="1"/>
  <c r="T65" i="3"/>
  <c r="T7" i="3"/>
  <c r="T64" i="3" s="1"/>
  <c r="R6" i="13" s="1"/>
  <c r="T7" i="15"/>
  <c r="T59" i="15" s="1"/>
  <c r="T60" i="15"/>
  <c r="T5" i="8"/>
  <c r="T51" i="8" s="1"/>
  <c r="P6" i="13" s="1"/>
  <c r="T52" i="8"/>
  <c r="S52" i="9"/>
  <c r="S5" i="9"/>
  <c r="S51" i="9" s="1"/>
  <c r="T5" i="11"/>
  <c r="T55" i="11" s="1"/>
  <c r="T56" i="11"/>
  <c r="T65" i="6" l="1"/>
  <c r="T7" i="6"/>
  <c r="T64" i="6" s="1"/>
  <c r="T7" i="5"/>
  <c r="T64" i="5" s="1"/>
  <c r="R4" i="13" s="1"/>
  <c r="T65" i="5"/>
  <c r="T5" i="9"/>
  <c r="T51" i="9" s="1"/>
  <c r="P5" i="13" s="1"/>
  <c r="T52" i="9"/>
  <c r="AI52" i="10" l="1"/>
  <c r="AI5" i="10"/>
  <c r="AI51" i="10" s="1"/>
  <c r="P4" i="13" s="1"/>
  <c r="AJ42" i="12"/>
  <c r="AJ5" i="12"/>
  <c r="AJ41" i="12" s="1"/>
  <c r="P2" i="13" s="1"/>
  <c r="AK45" i="2" l="1"/>
  <c r="AK6" i="2"/>
  <c r="AK44" i="2" s="1"/>
  <c r="R7" i="13" s="1"/>
  <c r="AI60" i="15"/>
  <c r="AI7" i="15"/>
  <c r="AI59" i="15" s="1"/>
  <c r="R2" i="13" s="1"/>
  <c r="AI56" i="11"/>
  <c r="AI5" i="11"/>
  <c r="AI55" i="11" s="1"/>
  <c r="P3" i="13" s="1"/>
  <c r="AI65" i="6" l="1"/>
  <c r="AI7" i="6"/>
  <c r="AI64" i="6" s="1"/>
  <c r="R3" i="13" s="1"/>
  <c r="BF7" i="13" l="1"/>
  <c r="BF8" i="13"/>
  <c r="BF9" i="13"/>
  <c r="BF11" i="13" s="1"/>
  <c r="BF13" i="13" s="1"/>
  <c r="BF15" i="13" s="1"/>
  <c r="BF10" i="13"/>
  <c r="BF12" i="13" s="1"/>
  <c r="BF14" i="13" s="1"/>
  <c r="BF16" i="13" s="1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AI31" i="6"/>
  <c r="AI12" i="6"/>
  <c r="AI67" i="6" s="1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AI31" i="15"/>
  <c r="AI68" i="15" s="1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AI12" i="15"/>
  <c r="AI77" i="6"/>
  <c r="AI75" i="6"/>
  <c r="AI74" i="6"/>
  <c r="AI72" i="6"/>
  <c r="AI71" i="6"/>
  <c r="AI70" i="6"/>
  <c r="AI69" i="6"/>
  <c r="AI68" i="6"/>
  <c r="AI73" i="6"/>
  <c r="AI75" i="15"/>
  <c r="AI73" i="15"/>
  <c r="AI71" i="15"/>
  <c r="AI69" i="15"/>
  <c r="AI67" i="15"/>
  <c r="AI66" i="15"/>
  <c r="AI65" i="15"/>
  <c r="AI64" i="15"/>
  <c r="AI63" i="15"/>
  <c r="AI57" i="10"/>
  <c r="AI55" i="10"/>
  <c r="AI54" i="10"/>
  <c r="AI53" i="10"/>
  <c r="AI61" i="11"/>
  <c r="AI59" i="11"/>
  <c r="AI58" i="11"/>
  <c r="AI57" i="11"/>
  <c r="AJ46" i="12"/>
  <c r="AJ45" i="12"/>
  <c r="AJ44" i="12"/>
  <c r="AJ43" i="12"/>
  <c r="B4" i="16"/>
  <c r="AI74" i="15" l="1"/>
  <c r="AI61" i="15"/>
  <c r="AI62" i="15"/>
  <c r="AI66" i="6"/>
  <c r="BA36" i="13" l="1"/>
  <c r="BA38" i="13"/>
  <c r="BA41" i="13"/>
  <c r="BA43" i="13"/>
  <c r="E5" i="12" l="1"/>
  <c r="AM2" i="2" l="1"/>
  <c r="AN2" i="3"/>
  <c r="AN2" i="4"/>
  <c r="AN2" i="5"/>
  <c r="AN2" i="6"/>
  <c r="AN2" i="15"/>
  <c r="AN2" i="8"/>
  <c r="AN2" i="9"/>
  <c r="AN2" i="10"/>
  <c r="AL2" i="12"/>
  <c r="AN2" i="11"/>
  <c r="N1" i="13" l="1"/>
  <c r="BA31" i="13"/>
  <c r="BA32" i="13"/>
  <c r="BA33" i="13"/>
  <c r="BA34" i="13"/>
  <c r="BA35" i="13"/>
  <c r="BA37" i="13"/>
  <c r="BA30" i="13"/>
  <c r="BA2" i="13"/>
  <c r="T63" i="15" l="1"/>
  <c r="T64" i="15"/>
  <c r="T65" i="15"/>
  <c r="T66" i="15"/>
  <c r="T67" i="15"/>
  <c r="T69" i="15"/>
  <c r="T71" i="15"/>
  <c r="T73" i="15"/>
  <c r="T75" i="15"/>
  <c r="T68" i="5" l="1"/>
  <c r="T69" i="5"/>
  <c r="T70" i="5"/>
  <c r="T71" i="5"/>
  <c r="T72" i="5"/>
  <c r="T74" i="5"/>
  <c r="T75" i="5"/>
  <c r="T77" i="5"/>
  <c r="T68" i="4"/>
  <c r="T69" i="4"/>
  <c r="T70" i="4"/>
  <c r="T71" i="4"/>
  <c r="T72" i="4"/>
  <c r="T74" i="4"/>
  <c r="T75" i="4"/>
  <c r="T77" i="4"/>
  <c r="T68" i="3"/>
  <c r="T69" i="3"/>
  <c r="T70" i="3"/>
  <c r="T71" i="3"/>
  <c r="T72" i="3"/>
  <c r="T74" i="3"/>
  <c r="T75" i="3"/>
  <c r="T77" i="3"/>
  <c r="T68" i="6"/>
  <c r="T69" i="6"/>
  <c r="T70" i="6"/>
  <c r="T71" i="6"/>
  <c r="T72" i="6"/>
  <c r="T74" i="6"/>
  <c r="T75" i="6"/>
  <c r="T77" i="6"/>
  <c r="T67" i="5"/>
  <c r="T73" i="5"/>
  <c r="T67" i="4"/>
  <c r="T73" i="4"/>
  <c r="T66" i="3"/>
  <c r="T73" i="3"/>
  <c r="T67" i="6"/>
  <c r="T68" i="15"/>
  <c r="T53" i="9"/>
  <c r="T54" i="9"/>
  <c r="T55" i="9"/>
  <c r="T57" i="9"/>
  <c r="T53" i="8"/>
  <c r="T54" i="8"/>
  <c r="T55" i="8"/>
  <c r="T57" i="8"/>
  <c r="T53" i="10"/>
  <c r="T54" i="10"/>
  <c r="T55" i="10"/>
  <c r="T57" i="10"/>
  <c r="T10" i="9"/>
  <c r="T10" i="8"/>
  <c r="T57" i="11"/>
  <c r="T58" i="11"/>
  <c r="T59" i="11"/>
  <c r="T61" i="11"/>
  <c r="T10" i="11"/>
  <c r="T74" i="15" l="1"/>
  <c r="T62" i="15"/>
  <c r="T61" i="15"/>
  <c r="T67" i="3"/>
  <c r="T66" i="4"/>
  <c r="T66" i="5"/>
  <c r="T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D54" i="8"/>
  <c r="D53" i="8"/>
  <c r="D55" i="8"/>
  <c r="D55" i="9"/>
  <c r="D54" i="9"/>
  <c r="D53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S57" i="11" l="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73" i="5"/>
  <c r="R73" i="5"/>
  <c r="S73" i="5"/>
  <c r="Q73" i="4"/>
  <c r="R73" i="4"/>
  <c r="S73" i="4"/>
  <c r="Q73" i="3"/>
  <c r="R73" i="3"/>
  <c r="S73" i="3"/>
  <c r="Q73" i="6"/>
  <c r="R73" i="6"/>
  <c r="S73" i="6"/>
  <c r="R68" i="15"/>
  <c r="S68" i="15"/>
  <c r="Q10" i="9"/>
  <c r="R10" i="9"/>
  <c r="S10" i="9"/>
  <c r="Q10" i="8"/>
  <c r="R10" i="8"/>
  <c r="S10" i="8"/>
  <c r="R10" i="11"/>
  <c r="S10" i="11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G66" i="3" l="1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M36" i="9" l="1"/>
  <c r="BM14" i="12"/>
  <c r="BM43" i="11"/>
  <c r="BM38" i="2"/>
  <c r="BM16" i="4"/>
  <c r="BM24" i="5"/>
  <c r="BM12" i="15"/>
  <c r="BM12" i="9"/>
  <c r="BM20" i="11"/>
  <c r="BM26" i="10"/>
  <c r="BM36" i="3"/>
  <c r="BM44" i="4"/>
  <c r="BM20" i="6"/>
  <c r="BM13" i="8"/>
  <c r="BM21" i="12"/>
  <c r="BM15" i="10"/>
  <c r="BM26" i="3"/>
  <c r="BM33" i="4"/>
  <c r="BM51" i="5"/>
  <c r="BM38" i="15"/>
  <c r="BM12" i="12"/>
  <c r="BM41" i="11"/>
  <c r="BM18" i="3"/>
  <c r="BM24" i="4"/>
  <c r="BM33" i="5"/>
  <c r="BM24" i="15"/>
  <c r="BM43" i="9"/>
  <c r="BM22" i="9"/>
  <c r="BM39" i="8"/>
  <c r="BM18" i="8"/>
  <c r="BM40" i="15"/>
  <c r="BM21" i="15"/>
  <c r="BM45" i="6"/>
  <c r="BM25" i="6"/>
  <c r="BM52" i="5"/>
  <c r="BM29" i="5"/>
  <c r="BM13" i="5"/>
  <c r="BM34" i="4"/>
  <c r="BM17" i="4"/>
  <c r="BM40" i="3"/>
  <c r="BM21" i="3"/>
  <c r="BM41" i="10"/>
  <c r="BM21" i="10"/>
  <c r="BM40" i="11"/>
  <c r="BM19" i="11"/>
  <c r="BM24" i="12"/>
  <c r="BM30" i="9"/>
  <c r="BM11" i="9"/>
  <c r="BM27" i="8"/>
  <c r="BM48" i="15"/>
  <c r="BM27" i="15"/>
  <c r="BM10" i="15"/>
  <c r="BM32" i="6"/>
  <c r="BM15" i="6"/>
  <c r="BM37" i="5"/>
  <c r="BM19" i="5"/>
  <c r="BM42" i="4"/>
  <c r="BM23" i="4"/>
  <c r="BM48" i="3"/>
  <c r="BM27" i="3"/>
  <c r="BM10" i="3"/>
  <c r="BM29" i="10"/>
  <c r="BM10" i="10"/>
  <c r="BM32" i="11"/>
  <c r="BM13" i="11"/>
  <c r="BM17" i="12"/>
  <c r="BM29" i="9"/>
  <c r="BM23" i="12"/>
  <c r="BM38" i="11"/>
  <c r="BM43" i="10"/>
  <c r="BM41" i="3"/>
  <c r="BM36" i="4"/>
  <c r="BM31" i="5"/>
  <c r="BM26" i="6"/>
  <c r="BM22" i="15"/>
  <c r="BM20" i="8"/>
  <c r="BM31" i="9"/>
  <c r="BM22" i="6"/>
  <c r="BM18" i="15"/>
  <c r="BM15" i="8"/>
  <c r="BM21" i="9"/>
  <c r="BM31" i="12"/>
  <c r="BM8" i="10"/>
  <c r="BM20" i="3"/>
  <c r="BM28" i="4"/>
  <c r="BM38" i="5"/>
  <c r="BM16" i="11"/>
  <c r="BM20" i="10"/>
  <c r="BM33" i="3"/>
  <c r="BM41" i="4"/>
  <c r="BM16" i="6"/>
  <c r="BM8" i="8"/>
  <c r="BM18" i="12"/>
  <c r="BM45" i="11"/>
  <c r="BM12" i="3"/>
  <c r="BM20" i="4"/>
  <c r="BM26" i="5"/>
  <c r="BM16" i="15"/>
  <c r="BM16" i="9"/>
  <c r="BM23" i="11"/>
  <c r="BM40" i="10"/>
  <c r="BM12" i="4"/>
  <c r="BM18" i="5"/>
  <c r="BM44" i="6"/>
  <c r="BM38" i="8"/>
  <c r="BM14" i="11"/>
  <c r="BM30" i="10"/>
  <c r="BM44" i="3"/>
  <c r="BM53" i="4"/>
  <c r="BM28" i="6"/>
  <c r="BM22" i="8"/>
  <c r="BM33" i="9"/>
  <c r="BM13" i="9"/>
  <c r="BM29" i="8"/>
  <c r="BM10" i="8"/>
  <c r="BM29" i="15"/>
  <c r="BM13" i="15"/>
  <c r="BM34" i="6"/>
  <c r="BM17" i="6"/>
  <c r="BM40" i="5"/>
  <c r="BM21" i="5"/>
  <c r="BM45" i="4"/>
  <c r="BM25" i="4"/>
  <c r="BM52" i="3"/>
  <c r="BM29" i="3"/>
  <c r="BM13" i="3"/>
  <c r="BM31" i="10"/>
  <c r="BM12" i="10"/>
  <c r="BM30" i="11"/>
  <c r="BM11" i="11"/>
  <c r="BM40" i="9"/>
  <c r="BM20" i="9"/>
  <c r="BM36" i="8"/>
  <c r="BM16" i="8"/>
  <c r="BM37" i="15"/>
  <c r="BM19" i="15"/>
  <c r="BM42" i="6"/>
  <c r="BM23" i="6"/>
  <c r="BM48" i="5"/>
  <c r="BM27" i="5"/>
  <c r="BM10" i="5"/>
  <c r="BM32" i="4"/>
  <c r="BM15" i="4"/>
  <c r="BM37" i="3"/>
  <c r="BM19" i="3"/>
  <c r="BM39" i="10"/>
  <c r="BM18" i="10"/>
  <c r="BM42" i="11"/>
  <c r="BM22" i="11"/>
  <c r="BM26" i="12"/>
  <c r="BM39" i="9"/>
  <c r="BM18" i="9"/>
  <c r="BM18" i="11"/>
  <c r="BM22" i="10"/>
  <c r="BM22" i="3"/>
  <c r="BM18" i="4"/>
  <c r="BM14" i="5"/>
  <c r="BM53" i="5"/>
  <c r="BM46" i="6"/>
  <c r="BM41" i="15"/>
  <c r="BM40" i="8"/>
  <c r="BM46" i="5"/>
  <c r="BM41" i="6"/>
  <c r="BM36" i="15"/>
  <c r="BM35" i="8"/>
  <c r="BM31" i="11"/>
  <c r="BM33" i="6"/>
  <c r="BM35" i="12"/>
  <c r="BM24" i="3"/>
  <c r="BM44" i="5"/>
  <c r="BM10" i="12"/>
  <c r="BM16" i="3"/>
  <c r="BM28" i="5"/>
  <c r="BM27" i="9"/>
  <c r="BM10" i="2"/>
  <c r="BM20" i="5"/>
  <c r="BM43" i="8"/>
  <c r="BM8" i="9"/>
  <c r="BM45" i="15"/>
  <c r="BM52" i="6"/>
  <c r="BM13" i="6"/>
  <c r="BM17" i="5"/>
  <c r="BM21" i="4"/>
  <c r="BM25" i="3"/>
  <c r="BM27" i="10"/>
  <c r="BM24" i="11"/>
  <c r="BM35" i="9"/>
  <c r="BM31" i="8"/>
  <c r="BM32" i="15"/>
  <c r="BM37" i="6"/>
  <c r="BM42" i="5"/>
  <c r="BM48" i="4"/>
  <c r="BM10" i="4"/>
  <c r="BM15" i="3"/>
  <c r="BM14" i="10"/>
  <c r="BM17" i="11"/>
  <c r="BM34" i="9"/>
  <c r="BM29" i="11"/>
  <c r="BM31" i="3"/>
  <c r="BM22" i="5"/>
  <c r="BM14" i="15"/>
  <c r="BM14" i="9"/>
  <c r="BM53" i="6"/>
  <c r="BM10" i="9"/>
  <c r="BM35" i="10"/>
  <c r="BM28" i="15"/>
  <c r="BM33" i="11"/>
  <c r="BM51" i="3"/>
  <c r="BM38" i="6"/>
  <c r="BM12" i="11"/>
  <c r="BM38" i="3"/>
  <c r="BM24" i="6"/>
  <c r="BM25" i="12"/>
  <c r="BM28" i="3"/>
  <c r="BM12" i="6"/>
  <c r="BM38" i="9"/>
  <c r="BM34" i="8"/>
  <c r="BM34" i="15"/>
  <c r="BM40" i="6"/>
  <c r="BM45" i="5"/>
  <c r="BM52" i="4"/>
  <c r="BM13" i="4"/>
  <c r="BM17" i="3"/>
  <c r="BM16" i="10"/>
  <c r="BM15" i="11"/>
  <c r="BM26" i="9"/>
  <c r="BM21" i="8"/>
  <c r="BM23" i="15"/>
  <c r="BM27" i="6"/>
  <c r="BM32" i="5"/>
  <c r="BM37" i="4"/>
  <c r="BM42" i="3"/>
  <c r="BM8" i="2"/>
  <c r="BM47" i="11"/>
  <c r="BM8" i="11"/>
  <c r="BM24" i="9"/>
  <c r="BM13" i="10"/>
  <c r="BM53" i="3"/>
  <c r="BM41" i="5"/>
  <c r="BM31" i="15"/>
  <c r="BM36" i="5"/>
  <c r="BM26" i="15"/>
  <c r="BM41" i="9"/>
  <c r="BM46" i="3"/>
  <c r="BM28" i="8"/>
  <c r="BM11" i="10"/>
  <c r="BM31" i="4"/>
  <c r="BM33" i="15"/>
  <c r="BM36" i="11"/>
  <c r="BM22" i="4"/>
  <c r="BM20" i="15"/>
  <c r="BM26" i="11"/>
  <c r="BM14" i="4"/>
  <c r="BM51" i="6"/>
  <c r="BM28" i="9"/>
  <c r="BM24" i="8"/>
  <c r="BM25" i="15"/>
  <c r="BM29" i="6"/>
  <c r="BM34" i="5"/>
  <c r="BM40" i="4"/>
  <c r="BM45" i="3"/>
  <c r="BM16" i="2"/>
  <c r="BM44" i="11"/>
  <c r="BM32" i="12"/>
  <c r="BM15" i="9"/>
  <c r="BM12" i="8"/>
  <c r="BM15" i="15"/>
  <c r="BM19" i="6"/>
  <c r="BM23" i="5"/>
  <c r="BM27" i="4"/>
  <c r="BM32" i="3"/>
  <c r="BM34" i="10"/>
  <c r="BM37" i="11"/>
  <c r="BM22" i="12"/>
  <c r="BM13" i="12"/>
  <c r="BM33" i="10"/>
  <c r="BM26" i="4"/>
  <c r="BM18" i="6"/>
  <c r="BM11" i="8"/>
  <c r="BM14" i="6"/>
  <c r="BM46" i="15"/>
  <c r="BM12" i="5"/>
  <c r="BM9" i="12"/>
  <c r="BM38" i="10"/>
  <c r="BM16" i="5"/>
  <c r="BM33" i="8"/>
  <c r="BM28" i="10"/>
  <c r="BM51" i="4"/>
  <c r="BM17" i="8"/>
  <c r="BM17" i="10"/>
  <c r="BM38" i="4"/>
  <c r="BM44" i="15"/>
  <c r="BM17" i="9"/>
  <c r="BM14" i="8"/>
  <c r="BM17" i="15"/>
  <c r="BM21" i="6"/>
  <c r="BM25" i="5"/>
  <c r="BM29" i="4"/>
  <c r="BM34" i="3"/>
  <c r="BM36" i="10"/>
  <c r="BM35" i="11"/>
  <c r="BM20" i="12"/>
  <c r="BM41" i="8"/>
  <c r="BM42" i="15"/>
  <c r="BM48" i="6"/>
  <c r="BM10" i="6"/>
  <c r="BM15" i="5"/>
  <c r="BM19" i="4"/>
  <c r="BM23" i="3"/>
  <c r="BM24" i="10"/>
  <c r="BM28" i="11"/>
  <c r="BM11" i="12"/>
  <c r="BM10" i="11"/>
  <c r="BM14" i="3"/>
  <c r="BM46" i="4"/>
  <c r="BM36" i="6"/>
  <c r="BM30" i="8"/>
  <c r="BM31" i="6"/>
  <c r="BM26" i="8"/>
  <c r="C55" i="3"/>
  <c r="C55" i="4"/>
  <c r="C55" i="5"/>
  <c r="C55" i="6"/>
  <c r="AT1" i="2" l="1"/>
  <c r="AU1" i="2" s="1"/>
  <c r="AV1" i="2" s="1"/>
  <c r="AW1" i="2" s="1"/>
  <c r="AX1" i="2" s="1"/>
  <c r="AY1" i="2" s="1"/>
  <c r="AZ1" i="2" s="1"/>
  <c r="BA1" i="2" s="1"/>
  <c r="BB1" i="2" s="1"/>
  <c r="BC1" i="2" s="1"/>
  <c r="BD1" i="2" s="1"/>
  <c r="BE1" i="2" s="1"/>
  <c r="BF1" i="2" s="1"/>
  <c r="AS1" i="3"/>
  <c r="AT1" i="3" s="1"/>
  <c r="AU1" i="3" s="1"/>
  <c r="AV1" i="3" s="1"/>
  <c r="AW1" i="3" s="1"/>
  <c r="AX1" i="3" s="1"/>
  <c r="AY1" i="3" s="1"/>
  <c r="AZ1" i="3" s="1"/>
  <c r="BA1" i="3" s="1"/>
  <c r="BB1" i="3" s="1"/>
  <c r="BC1" i="3" s="1"/>
  <c r="BD1" i="3" s="1"/>
  <c r="BE1" i="3" s="1"/>
  <c r="AS1" i="4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AS1" i="5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AS1" i="6"/>
  <c r="AT1" i="6" s="1"/>
  <c r="AU1" i="6" s="1"/>
  <c r="AV1" i="6" s="1"/>
  <c r="AW1" i="6" s="1"/>
  <c r="AX1" i="6" s="1"/>
  <c r="AY1" i="6" s="1"/>
  <c r="AZ1" i="6" s="1"/>
  <c r="BA1" i="6" s="1"/>
  <c r="BB1" i="6" s="1"/>
  <c r="BC1" i="6" s="1"/>
  <c r="BD1" i="6" s="1"/>
  <c r="BE1" i="6" s="1"/>
  <c r="AS1" i="15"/>
  <c r="AT1" i="15" s="1"/>
  <c r="AU1" i="15" s="1"/>
  <c r="AV1" i="15" s="1"/>
  <c r="AW1" i="15" s="1"/>
  <c r="AX1" i="15" s="1"/>
  <c r="AY1" i="15" s="1"/>
  <c r="AZ1" i="15" s="1"/>
  <c r="BA1" i="15" s="1"/>
  <c r="BB1" i="15" s="1"/>
  <c r="BC1" i="15" s="1"/>
  <c r="BD1" i="15" s="1"/>
  <c r="BE1" i="15" s="1"/>
  <c r="AS1" i="8"/>
  <c r="AT1" i="8" s="1"/>
  <c r="AU1" i="8" s="1"/>
  <c r="AV1" i="8" s="1"/>
  <c r="AW1" i="8" s="1"/>
  <c r="AX1" i="8" s="1"/>
  <c r="AY1" i="8" s="1"/>
  <c r="AZ1" i="8" s="1"/>
  <c r="BA1" i="8" s="1"/>
  <c r="BB1" i="8" s="1"/>
  <c r="BC1" i="8" s="1"/>
  <c r="BD1" i="8" s="1"/>
  <c r="BE1" i="8" s="1"/>
  <c r="AT1" i="9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AS1" i="9"/>
  <c r="AS1" i="10"/>
  <c r="AT1" i="10" s="1"/>
  <c r="AU1" i="10" s="1"/>
  <c r="AV1" i="10" s="1"/>
  <c r="AW1" i="10" s="1"/>
  <c r="AX1" i="10" s="1"/>
  <c r="AY1" i="10" s="1"/>
  <c r="AZ1" i="10" s="1"/>
  <c r="BA1" i="10" s="1"/>
  <c r="BB1" i="10" s="1"/>
  <c r="BC1" i="10" s="1"/>
  <c r="BD1" i="10" s="1"/>
  <c r="BE1" i="10" s="1"/>
  <c r="AT1" i="11" l="1"/>
  <c r="AU1" i="11" s="1"/>
  <c r="AV1" i="11" s="1"/>
  <c r="AW1" i="11" s="1"/>
  <c r="AX1" i="11" s="1"/>
  <c r="AY1" i="11" s="1"/>
  <c r="AZ1" i="11" s="1"/>
  <c r="BA1" i="11" s="1"/>
  <c r="BB1" i="11" s="1"/>
  <c r="BC1" i="11" s="1"/>
  <c r="BD1" i="11" s="1"/>
  <c r="BE1" i="11" s="1"/>
  <c r="AR1" i="12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D7" i="5" l="1"/>
  <c r="D7" i="4"/>
  <c r="D7" i="3"/>
  <c r="D7" i="6"/>
  <c r="D7" i="15"/>
  <c r="D5" i="10"/>
  <c r="D5" i="11"/>
  <c r="D5" i="9" l="1"/>
  <c r="F6" i="2"/>
  <c r="D5" i="8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  <comment ref="F15" authorId="0" shapeId="0" xr:uid="{A0258C92-B010-4656-8BFB-08156A15B8EC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<sst xmlns="http://schemas.openxmlformats.org/spreadsheetml/2006/main" count="1625" uniqueCount="1059">
  <si>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</si>
  <si>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</si>
  <si>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</si>
  <si>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</si>
  <si>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</si>
  <si>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</si>
  <si>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</si>
  <si>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</si>
  <si>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</si>
  <si>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</si>
  <si>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</si>
  <si>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</si>
  <si>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</si>
  <si>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</si>
  <si>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</si>
  <si>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</si>
  <si>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</si>
  <si>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</si>
  <si>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</si>
  <si>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</si>
  <si>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</si>
  <si>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</si>
  <si>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</si>
  <si>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</si>
  <si>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</si>
  <si>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</si>
  <si>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</si>
  <si>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</si>
  <si>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</si>
  <si>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</si>
  <si>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</si>
  <si>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</si>
  <si>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</si>
  <si>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</si>
  <si>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</si>
  <si>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</si>
  <si>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</si>
  <si>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</si>
  <si>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</si>
  <si>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</si>
  <si>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</si>
  <si>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</si>
  <si>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</si>
  <si>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</si>
  <si>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</si>
  <si>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</si>
  <si>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</si>
  <si>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</si>
  <si>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</si>
  <si>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</si>
  <si>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</si>
  <si>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</si>
  <si>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</si>
  <si>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</si>
  <si>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</si>
  <si>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</si>
  <si>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</si>
  <si>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</si>
  <si>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</si>
  <si>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</si>
  <si>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</si>
  <si>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</si>
  <si>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</si>
  <si>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</si>
  <si>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</si>
  <si>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</si>
  <si>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</si>
  <si>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</si>
  <si>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</si>
  <si>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</si>
  <si>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</si>
  <si>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</si>
  <si>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</si>
  <si>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</si>
  <si>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</si>
  <si>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</si>
  <si>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</si>
  <si>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</si>
  <si>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</si>
  <si>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</si>
  <si>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</si>
  <si>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</si>
  <si>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</si>
  <si>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</si>
  <si>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</si>
  <si>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</si>
  <si>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</si>
  <si>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</si>
  <si>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</si>
  <si>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</si>
  <si>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</si>
  <si>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</si>
  <si>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</si>
  <si>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</si>
  <si>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</si>
  <si>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</si>
  <si>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</si>
  <si>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</si>
  <si>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</si>
  <si>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</si>
  <si>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</si>
  <si>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</si>
  <si>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</si>
  <si>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</si>
  <si>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</si>
  <si>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</si>
  <si>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</si>
  <si>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</si>
  <si>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</si>
  <si>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</si>
  <si>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</si>
  <si>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</si>
  <si>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</si>
  <si>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</si>
  <si>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</si>
  <si>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</si>
  <si>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</si>
  <si>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</si>
  <si>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</si>
  <si>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</si>
  <si>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</si>
  <si>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</si>
  <si>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</si>
  <si>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</si>
  <si>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</si>
  <si>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</si>
  <si>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</si>
  <si>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</si>
  <si>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</si>
  <si>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</si>
  <si>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</si>
  <si>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</si>
  <si>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</si>
  <si>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</si>
  <si>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</si>
  <si>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</si>
  <si>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</si>
  <si>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</si>
  <si>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</si>
  <si>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</si>
  <si>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</si>
  <si>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</si>
  <si>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</si>
  <si>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</si>
  <si>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</si>
  <si>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</si>
  <si>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</si>
  <si>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</si>
  <si>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</si>
  <si>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</si>
  <si>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</si>
  <si>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</si>
  <si>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</si>
  <si>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</si>
  <si>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</si>
  <si>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</si>
  <si>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</si>
  <si>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</si>
  <si>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</si>
  <si>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</si>
  <si>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</si>
  <si>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</si>
  <si>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</si>
  <si>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</si>
  <si>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</si>
  <si>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</si>
  <si>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</si>
  <si>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</si>
  <si>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</si>
  <si>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</si>
  <si>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</si>
  <si>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</si>
  <si>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</si>
  <si>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</si>
  <si>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</si>
  <si>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</si>
  <si>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</si>
  <si>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</si>
  <si>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</si>
  <si>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</si>
  <si>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</si>
  <si>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</si>
  <si>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</si>
  <si>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</si>
  <si>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</si>
  <si>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</si>
  <si>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</si>
  <si>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</si>
  <si>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</si>
  <si>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</si>
  <si>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</si>
  <si>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</si>
  <si>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</si>
  <si>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</si>
  <si>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</si>
  <si>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</si>
  <si>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</si>
  <si>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</si>
  <si>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</si>
  <si>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</si>
  <si>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</si>
  <si>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</si>
  <si>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</si>
  <si>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</si>
  <si>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</si>
  <si>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</si>
  <si>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</si>
  <si>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</si>
  <si>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</si>
  <si>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</si>
  <si>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</si>
  <si>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</si>
  <si>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</si>
  <si>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</si>
  <si>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</si>
  <si>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</si>
  <si>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</si>
  <si>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</si>
  <si>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</si>
  <si>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</si>
  <si>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</si>
  <si>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</si>
  <si>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</si>
  <si>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</si>
  <si>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</si>
  <si>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</si>
  <si>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</si>
  <si>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</si>
  <si>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</si>
  <si>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</si>
  <si>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</si>
  <si>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</si>
  <si>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</si>
  <si>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</si>
  <si>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</si>
  <si>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</si>
  <si>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</si>
  <si>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</si>
  <si>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</si>
  <si>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</si>
  <si>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</si>
  <si>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</si>
  <si>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</si>
  <si>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</si>
  <si>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</si>
  <si>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</si>
  <si>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</si>
  <si>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</si>
  <si>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</si>
  <si>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</si>
  <si>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</si>
  <si>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</si>
  <si>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</si>
  <si>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</si>
  <si>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</si>
  <si>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</si>
  <si>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</si>
  <si>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</si>
  <si>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</si>
  <si>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</si>
  <si>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</si>
  <si>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</si>
  <si>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</si>
  <si>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</si>
  <si>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</si>
  <si>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</si>
  <si>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</si>
  <si>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</si>
  <si>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</si>
  <si>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</si>
  <si>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</si>
  <si>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</si>
  <si>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</si>
  <si>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</si>
  <si>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</si>
  <si>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</si>
  <si>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</si>
  <si>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</si>
  <si>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</si>
  <si>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</si>
  <si>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</si>
  <si>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</si>
  <si>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</si>
  <si>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</si>
  <si>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</si>
  <si>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</si>
  <si>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</si>
  <si>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</si>
  <si>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</si>
  <si>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</si>
  <si>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</si>
  <si>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</si>
  <si>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</si>
  <si>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</si>
  <si>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</si>
  <si>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</si>
  <si>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</si>
  <si>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</si>
  <si>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</si>
  <si>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</si>
  <si>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</si>
  <si>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</si>
  <si>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</si>
  <si>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</si>
  <si>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</si>
  <si>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</si>
  <si>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</si>
  <si>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</si>
  <si>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</si>
  <si>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</si>
  <si>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</si>
  <si>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</si>
  <si>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</si>
  <si>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</si>
  <si>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</si>
  <si>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</si>
  <si>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</si>
  <si>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</si>
  <si>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</si>
  <si>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</si>
  <si>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</si>
  <si>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</si>
  <si>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</si>
  <si>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</si>
  <si>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</si>
  <si>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</si>
  <si>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</si>
  <si>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</si>
  <si>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</si>
  <si>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</si>
  <si>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</si>
  <si>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</si>
  <si>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</si>
  <si>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</si>
  <si>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</si>
  <si>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</si>
  <si>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</si>
  <si>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</si>
  <si>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</si>
  <si>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</si>
  <si>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</si>
  <si>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</si>
  <si>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</si>
  <si>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</si>
  <si>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</si>
  <si>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</si>
  <si>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</si>
  <si>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</si>
  <si>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</si>
  <si>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</si>
  <si>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</si>
  <si>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</si>
  <si>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</si>
  <si>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</si>
  <si>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</si>
  <si>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</si>
  <si>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</si>
  <si>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</si>
  <si>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</si>
  <si>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</si>
  <si>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</si>
  <si>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</si>
  <si>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</si>
  <si>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</si>
  <si>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</si>
  <si>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</si>
  <si>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</si>
  <si>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</si>
  <si>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</si>
  <si>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</si>
  <si>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</si>
  <si>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</si>
  <si>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</si>
  <si>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</si>
  <si>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</si>
  <si>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</si>
  <si>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</si>
  <si>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</si>
  <si>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</si>
  <si>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</si>
  <si>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</si>
  <si>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</si>
  <si>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</si>
  <si>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</si>
  <si>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</si>
  <si>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</si>
  <si>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</si>
  <si>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</si>
  <si>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</si>
  <si>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</si>
  <si>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</si>
  <si>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</si>
  <si>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</si>
  <si>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</si>
  <si>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</si>
  <si>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</si>
  <si>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</si>
  <si>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</si>
  <si>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</si>
  <si>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</si>
  <si>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</si>
  <si>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</si>
  <si>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</si>
  <si>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</si>
  <si>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</si>
  <si>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</si>
  <si>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</si>
  <si>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</si>
  <si>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</si>
  <si>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</si>
  <si>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</si>
  <si>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</si>
  <si>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</si>
  <si>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</si>
  <si>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</si>
  <si>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</si>
  <si>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</si>
  <si>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</si>
  <si>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</si>
  <si>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</si>
  <si>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</si>
  <si>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</si>
  <si>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</si>
  <si>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</si>
  <si>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</si>
  <si>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</si>
  <si>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</si>
  <si>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</si>
  <si>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</si>
  <si>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</si>
  <si>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</si>
  <si>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</si>
  <si>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</si>
  <si>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</si>
  <si>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</si>
  <si>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</si>
  <si>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</si>
  <si>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</si>
  <si>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</si>
  <si>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</si>
  <si>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</si>
  <si>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</si>
  <si>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</si>
  <si>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</si>
  <si>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</si>
  <si>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</si>
  <si>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</si>
  <si>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</si>
  <si>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</si>
  <si>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</si>
  <si>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</si>
  <si>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</si>
  <si>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</si>
  <si>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</si>
  <si>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</si>
  <si>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</si>
  <si>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</si>
  <si>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</si>
  <si>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</si>
  <si>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</si>
  <si>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</si>
  <si>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</si>
  <si>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</si>
  <si>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</si>
  <si>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</si>
  <si>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</si>
  <si>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</si>
  <si>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</si>
  <si>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</si>
  <si>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</si>
  <si>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</si>
  <si>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</si>
  <si>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</si>
  <si>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</si>
  <si>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</si>
  <si>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</si>
  <si>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</si>
  <si>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</si>
  <si>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</si>
  <si>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</si>
  <si>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</si>
  <si>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</si>
  <si>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</si>
  <si>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</si>
  <si>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</si>
  <si>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</si>
  <si>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</si>
  <si>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</si>
  <si>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</si>
  <si>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</si>
  <si>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</si>
  <si>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</si>
  <si>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</si>
  <si>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</si>
  <si>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</si>
  <si>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</si>
  <si>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</si>
  <si>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</si>
  <si>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</si>
  <si>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</si>
  <si>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</si>
  <si>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</si>
  <si>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</si>
  <si>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</si>
  <si>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</si>
  <si>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</si>
  <si>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</si>
  <si>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</si>
  <si>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</si>
  <si>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</si>
  <si>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</si>
  <si>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</si>
  <si>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</si>
  <si>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</si>
  <si>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</si>
  <si>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</si>
  <si>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</si>
  <si>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</si>
  <si>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</si>
  <si>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</si>
  <si>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</si>
  <si>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</si>
  <si>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</si>
  <si>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</si>
  <si>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</si>
  <si>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</si>
  <si>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</si>
  <si>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</si>
  <si>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</si>
  <si>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</si>
  <si>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</si>
  <si>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</si>
  <si>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</si>
  <si>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</si>
  <si>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</si>
  <si>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</si>
  <si>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</si>
  <si>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</si>
  <si>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</si>
  <si>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</si>
  <si>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</si>
  <si>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</si>
  <si>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</si>
  <si>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</si>
  <si>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</si>
  <si>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</si>
  <si>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</si>
  <si>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</si>
  <si>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</si>
  <si>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</si>
  <si>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</si>
  <si>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</si>
  <si>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</si>
  <si>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</si>
  <si>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</si>
  <si>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</si>
  <si>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</si>
  <si>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</si>
  <si>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</si>
  <si>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</si>
  <si>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</si>
  <si>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</si>
  <si>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</si>
  <si>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</si>
  <si>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</si>
  <si>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</si>
  <si>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</si>
  <si>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</si>
  <si>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</si>
  <si>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</si>
  <si>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</si>
  <si>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</si>
  <si>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</si>
  <si>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</si>
  <si>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</si>
  <si>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</si>
  <si>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</si>
  <si>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</si>
  <si>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</si>
  <si>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</si>
  <si>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</si>
  <si>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</si>
  <si>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</si>
  <si>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</si>
  <si>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</si>
  <si>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</si>
  <si>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</si>
  <si>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</si>
  <si>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</si>
  <si>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</si>
  <si>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</si>
  <si>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</si>
  <si>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</si>
  <si>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</si>
  <si>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</si>
  <si>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</si>
  <si>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</si>
  <si>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</si>
  <si>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</si>
  <si>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</si>
  <si>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</si>
  <si>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</si>
  <si>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</si>
  <si>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</si>
  <si>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</si>
  <si>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</si>
  <si>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</si>
  <si>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</si>
  <si>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</si>
  <si>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</si>
  <si>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</si>
  <si>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</si>
  <si>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</si>
  <si>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</si>
  <si>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</si>
  <si>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</si>
  <si>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</si>
  <si>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</si>
  <si>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</si>
  <si>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</si>
  <si>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</si>
  <si>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</si>
  <si>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</si>
  <si>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</si>
  <si>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</si>
  <si>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</si>
  <si>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</si>
  <si>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</si>
  <si>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</si>
  <si>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</si>
  <si>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</si>
  <si>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</si>
  <si>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</si>
  <si>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</si>
  <si>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</si>
  <si>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</si>
  <si>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</si>
  <si>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</si>
  <si>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</si>
  <si>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</si>
  <si>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</si>
  <si>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</si>
  <si>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</si>
  <si>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</si>
  <si>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</si>
  <si>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</si>
  <si>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</si>
  <si>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</si>
  <si>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</si>
  <si>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</si>
  <si>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</si>
  <si>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</si>
  <si>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</si>
  <si>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</si>
  <si>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</si>
  <si>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</si>
  <si>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</si>
  <si>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</si>
  <si>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</si>
  <si>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</si>
  <si>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</si>
  <si>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</si>
  <si>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</si>
  <si>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</si>
  <si>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</si>
  <si>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</si>
  <si>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</si>
  <si>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</si>
  <si>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</si>
  <si>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</si>
  <si>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</si>
  <si>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</si>
  <si>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</si>
  <si>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</si>
  <si>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</si>
  <si>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</si>
  <si>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</si>
  <si>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</si>
  <si>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</si>
  <si>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</si>
  <si>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</si>
  <si>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</si>
  <si>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</si>
  <si>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</si>
  <si>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</si>
  <si>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</si>
  <si>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</si>
  <si>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</si>
  <si>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</si>
  <si>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</si>
  <si>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</si>
  <si>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</si>
  <si>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</si>
  <si>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</si>
  <si>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</si>
  <si>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</si>
  <si>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</si>
  <si>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</si>
  <si>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</si>
  <si>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</si>
  <si>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</si>
  <si>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</si>
  <si>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</si>
  <si>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</si>
  <si>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</si>
  <si>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</si>
  <si>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</si>
  <si>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</si>
  <si>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</si>
  <si>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</si>
  <si>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</si>
  <si>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</si>
  <si>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</si>
  <si>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</si>
  <si>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</si>
  <si>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</si>
  <si>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</si>
  <si>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</si>
  <si>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</si>
  <si>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</si>
  <si>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</si>
  <si>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</si>
  <si>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</si>
  <si>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</si>
  <si>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</si>
  <si>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</si>
  <si>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</si>
  <si>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</si>
  <si>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</si>
  <si>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</si>
  <si>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</si>
  <si>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</si>
  <si>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</si>
  <si>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</si>
  <si>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</si>
  <si>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</si>
  <si>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</si>
  <si>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</si>
  <si>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</si>
  <si>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</si>
  <si>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</si>
  <si>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</si>
  <si>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</si>
  <si>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</si>
  <si>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</si>
  <si>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</si>
  <si>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</si>
  <si>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</si>
  <si>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</si>
  <si>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</si>
  <si>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</si>
  <si>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</si>
  <si>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</si>
  <si>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</si>
  <si>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</si>
  <si>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</si>
  <si>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</si>
  <si>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</si>
  <si>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</si>
  <si>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</si>
  <si>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</si>
  <si>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</si>
  <si>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</si>
  <si>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</si>
  <si>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</si>
  <si>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</si>
  <si>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</si>
  <si>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</si>
  <si>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</si>
  <si>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</si>
  <si>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</si>
  <si>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</si>
  <si>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</si>
  <si>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</si>
  <si>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</si>
  <si>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</si>
  <si>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</si>
  <si>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</si>
  <si>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</si>
  <si>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</si>
  <si>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</si>
  <si>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</si>
  <si>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</si>
  <si>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</si>
  <si>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</si>
  <si>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</si>
  <si>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</si>
  <si>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</si>
  <si>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</si>
  <si>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</si>
  <si>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</si>
  <si>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</si>
  <si>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</si>
  <si>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</si>
  <si>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</si>
  <si>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</si>
  <si>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</si>
  <si>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</si>
  <si>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</si>
  <si>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</si>
  <si>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</si>
  <si>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</si>
  <si>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</si>
  <si>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</si>
  <si>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</si>
  <si>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</si>
  <si>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</si>
  <si>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</si>
  <si>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</si>
  <si>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</si>
  <si>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</si>
  <si>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</si>
  <si>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</si>
  <si>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</si>
  <si>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</si>
  <si>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</si>
  <si>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</si>
  <si>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</si>
  <si>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</si>
  <si>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</si>
  <si>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</si>
  <si>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</si>
  <si>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</si>
  <si>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</si>
  <si>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</si>
  <si>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</si>
  <si>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</si>
  <si>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</si>
  <si>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</si>
  <si>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</si>
  <si>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</si>
  <si>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</si>
  <si>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</si>
  <si>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</si>
  <si>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</si>
  <si>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</si>
  <si>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</si>
  <si>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</si>
  <si>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</si>
  <si>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</si>
  <si>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</si>
  <si>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</si>
  <si>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</si>
  <si>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</si>
  <si>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</si>
  <si>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</si>
  <si>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</si>
  <si>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</si>
  <si>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</si>
  <si>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</si>
  <si>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</si>
  <si>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</si>
  <si>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</si>
  <si>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</si>
  <si>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</si>
  <si>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</si>
  <si>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</si>
  <si>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</si>
  <si>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</si>
  <si>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</si>
  <si>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</si>
  <si>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</si>
  <si>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</si>
  <si>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</si>
  <si>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</si>
  <si>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</si>
  <si>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</si>
  <si>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</si>
  <si>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</si>
  <si>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</si>
  <si>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</si>
  <si>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</si>
  <si>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</si>
  <si>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</si>
  <si>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</si>
  <si>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</si>
  <si>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</si>
  <si>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</si>
  <si>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</si>
  <si>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</si>
  <si>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</si>
  <si>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</si>
  <si>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</si>
  <si>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</si>
  <si>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</si>
  <si>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</si>
  <si>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</si>
  <si>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</si>
  <si>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</si>
  <si>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</si>
  <si>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</si>
  <si>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</si>
  <si>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</si>
  <si>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</si>
  <si>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</si>
  <si>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</si>
  <si>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</si>
  <si>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</si>
  <si>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</si>
  <si>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</si>
  <si>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</si>
  <si>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</si>
  <si>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</si>
  <si>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</si>
  <si>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</si>
  <si>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</si>
  <si>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</si>
  <si>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</si>
  <si>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</si>
  <si>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</si>
  <si>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</si>
  <si>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</si>
  <si>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</si>
  <si>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</si>
  <si>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</si>
  <si>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</si>
  <si>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</si>
  <si>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</si>
  <si>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</si>
  <si>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</si>
  <si>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</si>
  <si>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</si>
  <si>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</si>
  <si>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</si>
  <si>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</si>
  <si>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</si>
  <si>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</si>
  <si>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</si>
  <si>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</si>
  <si>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</si>
  <si>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</si>
  <si>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</si>
  <si>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</si>
  <si>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</si>
  <si>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</si>
  <si>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</si>
  <si>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</si>
  <si>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</si>
  <si>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</si>
  <si>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</si>
  <si>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</si>
  <si>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</si>
  <si>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</si>
  <si>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</si>
  <si>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</si>
  <si>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</si>
  <si>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</si>
  <si>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</si>
  <si>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</si>
  <si>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</si>
  <si>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</si>
  <si>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</si>
  <si>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</si>
  <si>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</si>
  <si>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</si>
  <si>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</si>
  <si>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</si>
  <si>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</si>
  <si>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</si>
  <si>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</si>
  <si>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</si>
  <si>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</si>
  <si>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</si>
  <si>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</si>
  <si>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</si>
  <si>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</si>
  <si>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</si>
  <si>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</si>
  <si>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</si>
  <si>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</si>
  <si>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</si>
  <si>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</si>
  <si>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</si>
  <si>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</si>
  <si>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</si>
  <si>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</si>
  <si>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</si>
  <si>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</si>
  <si>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</si>
  <si>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</si>
  <si>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</si>
  <si>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</si>
  <si>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</si>
  <si>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</si>
  <si>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</si>
  <si>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</si>
  <si>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</si>
  <si>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</si>
  <si>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</si>
  <si>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</si>
  <si>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</si>
  <si>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</si>
  <si>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</si>
  <si>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</si>
  <si>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</si>
  <si>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</si>
  <si>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</si>
  <si>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</si>
  <si>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</si>
  <si>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</si>
  <si>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</si>
  <si>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</si>
  <si>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</si>
  <si>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</si>
  <si>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</si>
  <si>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Moldova</t>
  </si>
  <si>
    <t>MD</t>
  </si>
  <si>
    <t>Türkiye</t>
  </si>
  <si>
    <t>Ukraine</t>
  </si>
  <si>
    <t>UA</t>
  </si>
  <si>
    <t>Georgia</t>
  </si>
  <si>
    <t>GE</t>
  </si>
  <si>
    <t>Apr.2023</t>
  </si>
  <si>
    <t>T3.ADJ.S13=T3.LIA.S13+T3.OAP.S13+T3.OLIA.S13+T3.ISS_A.S13+T3.D41_A.S13+T3.RED_A.S13++T3.FREV_A.S13+T3.K61.S13+T3.OCVO_A.S13</t>
  </si>
  <si>
    <t>T3.ADJ.S1311=T3.LIA.S1311+T3.OAP.S1311+T3.OLIA.S1311+T3.ISS_A.S1311+T3.D41_A.S1311+T3.RED_A.S1311++T3.FREV_A.S1311+T3.K61.S1311+T3.OCVO_A.S1311</t>
  </si>
  <si>
    <t>T3.ADJ.S1312=T3.LIA.S1312+T3.OAP.S1312+T3.OLIA.S1312+T3.ISS_A.S1312+T3.D41_A.S1312+T3.RED_A.S1312++T3.FREV_A.S1312+T3.K61.S1312+T3.OCVO_A.S1312</t>
  </si>
  <si>
    <t>T3.ADJ.S1313=T3.LIA.S1313+T3.OAP.S1313+T3.OLIA.S1313+T3.ISS_A.S1313+T3.D41_A.S1313+T3.RED_A.S1313++T3.FREV_A.S1313+T3.K61.S1313+T3.OCVO_A.S1313</t>
  </si>
  <si>
    <t>T3.ADJ.S1314=T3.LIA.S1314+T3.OAP.S1314+T3.OLIA.S1314+T3.ISS_A.S1314+T3.D41_A.S1314+T3.RED_A.S1314+T3.FREV_A.S1314+T3.K61.S1314+T3.OCVO_A.S1314</t>
  </si>
  <si>
    <t>S.2024</t>
  </si>
  <si>
    <t>Oct.2024</t>
  </si>
  <si>
    <t>X.XXXX</t>
  </si>
  <si>
    <t>October 2024</t>
  </si>
  <si>
    <t>April 2025</t>
  </si>
  <si>
    <t>W.2025</t>
  </si>
  <si>
    <t>October 2025</t>
  </si>
  <si>
    <t>S.2025</t>
  </si>
  <si>
    <t>April 2026</t>
  </si>
  <si>
    <t>W.2026</t>
  </si>
  <si>
    <t>October 2026</t>
  </si>
  <si>
    <t>S.2026</t>
  </si>
  <si>
    <t>April 2027</t>
  </si>
  <si>
    <t>W.2027</t>
  </si>
  <si>
    <t>October 2027</t>
  </si>
  <si>
    <t>S.2027</t>
  </si>
  <si>
    <t>April 2028</t>
  </si>
  <si>
    <t>W.2028</t>
  </si>
  <si>
    <t>October 2028</t>
  </si>
  <si>
    <t>S.2028</t>
  </si>
  <si>
    <t>April 2029</t>
  </si>
  <si>
    <t>W.2029</t>
  </si>
  <si>
    <t>October 2029</t>
  </si>
  <si>
    <t>S.2029</t>
  </si>
  <si>
    <t>April 2030</t>
  </si>
  <si>
    <t>W.2030</t>
  </si>
  <si>
    <t>October 2030</t>
  </si>
  <si>
    <t>S.2030</t>
  </si>
  <si>
    <t>April 2031</t>
  </si>
  <si>
    <t>W.2031</t>
  </si>
  <si>
    <t>October 2031</t>
  </si>
  <si>
    <t>S.2031</t>
  </si>
  <si>
    <t>Notification:</t>
  </si>
  <si>
    <t>notification in format April/October 20xx</t>
  </si>
  <si>
    <t>Yellow and red cells: compulsory detail; green cells: automatic compilation; blue cells: voluntary detail.</t>
  </si>
  <si>
    <t>Grey cells: years that are not yet subject to the reporting of historical EDP data - please do not fill these cells</t>
  </si>
  <si>
    <t xml:space="preserve">Not applicable: M; Not available: L </t>
  </si>
  <si>
    <t>Member State: Sweden</t>
  </si>
  <si>
    <t>Date: 30/09/2024</t>
  </si>
  <si>
    <t>Data are in millions of SEK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</si>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</sst>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8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  <font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61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3" borderId="1" xfId="1" applyNumberFormat="1" applyFont="1" applyFill="1" applyBorder="1" applyAlignment="1" applyProtection="1">
      <alignment horizontal="right"/>
      <protection locked="0"/>
    </xf>
    <xf numFmtId="0" fontId="18" fillId="3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3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4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79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2" xfId="0" applyFont="1" applyFill="1" applyBorder="1" applyAlignment="1" applyProtection="1"/>
    <xf numFmtId="0" fontId="9" fillId="0" borderId="91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0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5" borderId="58" xfId="0" applyFont="1" applyFill="1" applyBorder="1" applyAlignment="1" applyProtection="1">
      <alignment horizontal="left"/>
    </xf>
    <xf numFmtId="0" fontId="14" fillId="0" borderId="87" xfId="0" applyFont="1" applyFill="1" applyBorder="1" applyAlignment="1" applyProtection="1"/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5" borderId="83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2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6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5" borderId="83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5" borderId="84" xfId="0" applyFont="1" applyFill="1" applyBorder="1" applyAlignment="1" applyProtection="1">
      <alignment horizontal="left"/>
    </xf>
    <xf numFmtId="0" fontId="16" fillId="5" borderId="85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0" fontId="14" fillId="0" borderId="96" xfId="0" applyFont="1" applyFill="1" applyBorder="1" applyProtection="1"/>
    <xf numFmtId="0" fontId="9" fillId="0" borderId="97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79" xfId="1" applyNumberFormat="1" applyFont="1" applyFill="1" applyBorder="1" applyAlignment="1" applyProtection="1">
      <alignment horizontal="right"/>
      <protection locked="0"/>
    </xf>
    <xf numFmtId="3" fontId="2" fillId="3" borderId="80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8" xfId="0" applyFont="1" applyFill="1" applyBorder="1" applyProtection="1">
      <protection locked="0"/>
    </xf>
    <xf numFmtId="0" fontId="9" fillId="0" borderId="79" xfId="0" applyFont="1" applyFill="1" applyBorder="1" applyProtection="1"/>
    <xf numFmtId="0" fontId="9" fillId="0" borderId="79" xfId="0" applyFont="1" applyFill="1" applyBorder="1" applyProtection="1">
      <protection locked="0"/>
    </xf>
    <xf numFmtId="0" fontId="73" fillId="5" borderId="93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1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0" xfId="0" applyFont="1" applyFill="1" applyBorder="1" applyAlignment="1" applyProtection="1">
      <alignment horizontal="right" vertical="center"/>
    </xf>
    <xf numFmtId="0" fontId="81" fillId="0" borderId="101" xfId="0" applyFont="1" applyFill="1" applyBorder="1" applyAlignment="1" applyProtection="1">
      <alignment horizontal="center" vertical="center" wrapText="1"/>
    </xf>
    <xf numFmtId="0" fontId="81" fillId="0" borderId="102" xfId="0" applyFont="1" applyFill="1" applyBorder="1" applyAlignment="1" applyProtection="1">
      <alignment horizontal="center" vertical="center" wrapText="1"/>
    </xf>
    <xf numFmtId="0" fontId="6" fillId="0" borderId="103" xfId="0" applyFont="1" applyFill="1" applyBorder="1" applyAlignment="1" applyProtection="1">
      <alignment horizontal="right" vertical="center"/>
    </xf>
    <xf numFmtId="0" fontId="81" fillId="0" borderId="81" xfId="0" applyFont="1" applyFill="1" applyBorder="1" applyAlignment="1" applyProtection="1">
      <alignment horizontal="center" vertical="center" wrapText="1"/>
    </xf>
    <xf numFmtId="0" fontId="81" fillId="0" borderId="104" xfId="0" applyFont="1" applyFill="1" applyBorder="1" applyAlignment="1" applyProtection="1">
      <alignment horizontal="center" vertical="center" wrapText="1"/>
    </xf>
    <xf numFmtId="0" fontId="6" fillId="0" borderId="105" xfId="0" applyFont="1" applyFill="1" applyBorder="1" applyAlignment="1" applyProtection="1">
      <alignment horizontal="right" vertical="center"/>
    </xf>
    <xf numFmtId="0" fontId="81" fillId="0" borderId="106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7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0" fontId="12" fillId="2" borderId="16" xfId="0" quotePrefix="1" applyFont="1" applyFill="1" applyBorder="1" applyAlignment="1" applyProtection="1">
      <alignment horizontal="center"/>
      <protection locked="0"/>
    </xf>
    <xf numFmtId="0" fontId="6" fillId="0" borderId="0" xfId="3"/>
    <xf numFmtId="0" fontId="6" fillId="6" borderId="111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4" fontId="9" fillId="0" borderId="0" xfId="4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87" fillId="0" borderId="0" xfId="0" applyFont="1" applyFill="1" applyAlignment="1" applyProtection="1">
      <alignment horizontal="right"/>
    </xf>
    <xf numFmtId="0" fontId="55" fillId="7" borderId="0" xfId="0" applyFont="1" applyFill="1" applyProtection="1"/>
    <xf numFmtId="0" fontId="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41" fillId="7" borderId="0" xfId="0" applyFont="1" applyFill="1" applyProtection="1">
      <protection locked="0"/>
    </xf>
    <xf numFmtId="0" fontId="77" fillId="7" borderId="0" xfId="0" applyFont="1" applyFill="1" applyProtection="1"/>
    <xf numFmtId="3" fontId="6" fillId="2" borderId="96" xfId="1" applyNumberFormat="1" applyFont="1" applyFill="1" applyBorder="1" applyAlignment="1" applyProtection="1">
      <protection locked="0"/>
    </xf>
    <xf numFmtId="0" fontId="9" fillId="0" borderId="113" xfId="0" applyFont="1" applyFill="1" applyBorder="1" applyAlignment="1" applyProtection="1">
      <alignment horizontal="center" vertical="center"/>
    </xf>
    <xf numFmtId="0" fontId="6" fillId="0" borderId="114" xfId="0" applyFont="1" applyFill="1" applyBorder="1" applyAlignment="1" applyProtection="1">
      <alignment horizontal="center"/>
    </xf>
    <xf numFmtId="0" fontId="45" fillId="0" borderId="5" xfId="0" quotePrefix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3" fontId="6" fillId="8" borderId="31" xfId="1" applyNumberFormat="1" applyFont="1" applyFill="1" applyBorder="1" applyAlignment="1" applyProtection="1">
      <alignment horizontal="center"/>
      <protection locked="0"/>
    </xf>
    <xf numFmtId="3" fontId="6" fillId="8" borderId="31" xfId="1" quotePrefix="1" applyNumberFormat="1" applyFont="1" applyFill="1" applyBorder="1" applyAlignment="1" applyProtection="1">
      <alignment horizontal="center"/>
      <protection locked="0"/>
    </xf>
    <xf numFmtId="3" fontId="6" fillId="8" borderId="32" xfId="1" quotePrefix="1" applyNumberFormat="1" applyFont="1" applyFill="1" applyBorder="1" applyAlignment="1" applyProtection="1">
      <alignment horizontal="center"/>
      <protection locked="0"/>
    </xf>
    <xf numFmtId="3" fontId="2" fillId="8" borderId="1" xfId="1" applyNumberFormat="1" applyFont="1" applyFill="1" applyBorder="1" applyAlignment="1" applyProtection="1">
      <alignment horizontal="center"/>
      <protection locked="0"/>
    </xf>
    <xf numFmtId="3" fontId="6" fillId="9" borderId="31" xfId="1" applyNumberFormat="1" applyFont="1" applyFill="1" applyBorder="1" applyAlignment="1" applyProtection="1">
      <alignment horizontal="center"/>
      <protection locked="0"/>
    </xf>
    <xf numFmtId="3" fontId="6" fillId="9" borderId="31" xfId="1" quotePrefix="1" applyNumberFormat="1" applyFont="1" applyFill="1" applyBorder="1" applyAlignment="1" applyProtection="1">
      <alignment horizontal="center"/>
      <protection locked="0"/>
    </xf>
    <xf numFmtId="3" fontId="6" fillId="9" borderId="32" xfId="1" quotePrefix="1" applyNumberFormat="1" applyFont="1" applyFill="1" applyBorder="1" applyAlignment="1" applyProtection="1">
      <alignment horizontal="center"/>
      <protection locked="0"/>
    </xf>
    <xf numFmtId="3" fontId="2" fillId="9" borderId="1" xfId="1" applyNumberFormat="1" applyFont="1" applyFill="1" applyBorder="1" applyAlignment="1" applyProtection="1">
      <alignment horizontal="center"/>
      <protection locked="0"/>
    </xf>
    <xf numFmtId="3" fontId="11" fillId="9" borderId="31" xfId="1" applyNumberFormat="1" applyFont="1" applyFill="1" applyBorder="1" applyAlignment="1" applyProtection="1">
      <alignment horizontal="center"/>
      <protection locked="0"/>
    </xf>
    <xf numFmtId="3" fontId="11" fillId="9" borderId="32" xfId="1" applyNumberFormat="1" applyFont="1" applyFill="1" applyBorder="1" applyAlignment="1" applyProtection="1">
      <alignment horizontal="center"/>
      <protection locked="0"/>
    </xf>
    <xf numFmtId="3" fontId="30" fillId="9" borderId="1" xfId="1" applyNumberFormat="1" applyFont="1" applyFill="1" applyBorder="1" applyAlignment="1" applyProtection="1">
      <alignment horizontal="center"/>
      <protection locked="0"/>
    </xf>
    <xf numFmtId="3" fontId="53" fillId="9" borderId="36" xfId="1" applyNumberFormat="1" applyFont="1" applyFill="1" applyBorder="1" applyAlignment="1" applyProtection="1">
      <alignment horizontal="center"/>
      <protection locked="0"/>
    </xf>
    <xf numFmtId="3" fontId="53" fillId="9" borderId="37" xfId="1" applyNumberFormat="1" applyFont="1" applyFill="1" applyBorder="1" applyAlignment="1" applyProtection="1">
      <alignment horizontal="center"/>
      <protection locked="0"/>
    </xf>
    <xf numFmtId="3" fontId="53" fillId="9" borderId="38" xfId="1" applyNumberFormat="1" applyFont="1" applyFill="1" applyBorder="1" applyAlignment="1" applyProtection="1">
      <alignment horizontal="center"/>
      <protection locked="0"/>
    </xf>
    <xf numFmtId="3" fontId="53" fillId="9" borderId="39" xfId="1" applyNumberFormat="1" applyFont="1" applyFill="1" applyBorder="1" applyAlignment="1" applyProtection="1">
      <alignment horizontal="center"/>
      <protection locked="0"/>
    </xf>
    <xf numFmtId="3" fontId="54" fillId="9" borderId="36" xfId="1" applyNumberFormat="1" applyFont="1" applyFill="1" applyBorder="1" applyAlignment="1" applyProtection="1">
      <alignment horizontal="center"/>
      <protection locked="0"/>
    </xf>
    <xf numFmtId="3" fontId="54" fillId="9" borderId="37" xfId="1" applyNumberFormat="1" applyFont="1" applyFill="1" applyBorder="1" applyAlignment="1" applyProtection="1">
      <alignment horizontal="center"/>
      <protection locked="0"/>
    </xf>
    <xf numFmtId="3" fontId="54" fillId="9" borderId="38" xfId="1" applyNumberFormat="1" applyFont="1" applyFill="1" applyBorder="1" applyAlignment="1" applyProtection="1">
      <alignment horizontal="center"/>
      <protection locked="0"/>
    </xf>
    <xf numFmtId="3" fontId="54" fillId="9" borderId="39" xfId="1" applyNumberFormat="1" applyFont="1" applyFill="1" applyBorder="1" applyAlignment="1" applyProtection="1">
      <alignment horizontal="center"/>
      <protection locked="0"/>
    </xf>
    <xf numFmtId="3" fontId="54" fillId="9" borderId="40" xfId="1" applyNumberFormat="1" applyFont="1" applyFill="1" applyBorder="1" applyAlignment="1" applyProtection="1">
      <alignment horizontal="center"/>
      <protection locked="0"/>
    </xf>
    <xf numFmtId="3" fontId="54" fillId="9" borderId="41" xfId="1" applyNumberFormat="1" applyFont="1" applyFill="1" applyBorder="1" applyAlignment="1" applyProtection="1">
      <alignment horizontal="center"/>
      <protection locked="0"/>
    </xf>
    <xf numFmtId="3" fontId="26" fillId="9" borderId="31" xfId="1" applyNumberFormat="1" applyFont="1" applyFill="1" applyBorder="1" applyAlignment="1" applyProtection="1">
      <alignment horizontal="center"/>
      <protection locked="0"/>
    </xf>
    <xf numFmtId="3" fontId="26" fillId="9" borderId="32" xfId="1" applyNumberFormat="1" applyFont="1" applyFill="1" applyBorder="1" applyAlignment="1" applyProtection="1">
      <alignment horizontal="center"/>
      <protection locked="0"/>
    </xf>
    <xf numFmtId="3" fontId="30" fillId="9" borderId="51" xfId="1" applyNumberFormat="1" applyFont="1" applyFill="1" applyBorder="1" applyAlignment="1" applyProtection="1">
      <alignment horizontal="center"/>
      <protection locked="0"/>
    </xf>
    <xf numFmtId="3" fontId="30" fillId="9" borderId="109" xfId="1" applyNumberFormat="1" applyFont="1" applyFill="1" applyBorder="1" applyAlignment="1" applyProtection="1">
      <alignment horizontal="center"/>
      <protection locked="0"/>
    </xf>
    <xf numFmtId="3" fontId="30" fillId="9" borderId="110" xfId="1" applyNumberFormat="1" applyFont="1" applyFill="1" applyBorder="1" applyAlignment="1" applyProtection="1">
      <alignment horizontal="center"/>
      <protection locked="0"/>
    </xf>
    <xf numFmtId="3" fontId="30" fillId="9" borderId="108" xfId="1" applyNumberFormat="1" applyFont="1" applyFill="1" applyBorder="1" applyAlignment="1" applyProtection="1">
      <alignment horizontal="center"/>
      <protection locked="0"/>
    </xf>
    <xf numFmtId="3" fontId="11" fillId="8" borderId="31" xfId="1" applyNumberFormat="1" applyFont="1" applyFill="1" applyBorder="1" applyAlignment="1" applyProtection="1">
      <alignment horizontal="center"/>
      <protection locked="0"/>
    </xf>
    <xf numFmtId="3" fontId="30" fillId="8" borderId="1" xfId="1" applyNumberFormat="1" applyFont="1" applyFill="1" applyBorder="1" applyAlignment="1" applyProtection="1">
      <alignment horizontal="center"/>
      <protection locked="0"/>
    </xf>
    <xf numFmtId="3" fontId="53" fillId="8" borderId="37" xfId="1" applyNumberFormat="1" applyFont="1" applyFill="1" applyBorder="1" applyAlignment="1" applyProtection="1">
      <alignment horizontal="center"/>
      <protection locked="0"/>
    </xf>
    <xf numFmtId="3" fontId="53" fillId="8" borderId="39" xfId="1" applyNumberFormat="1" applyFont="1" applyFill="1" applyBorder="1" applyAlignment="1" applyProtection="1">
      <alignment horizontal="center"/>
      <protection locked="0"/>
    </xf>
    <xf numFmtId="3" fontId="54" fillId="8" borderId="37" xfId="1" applyNumberFormat="1" applyFont="1" applyFill="1" applyBorder="1" applyAlignment="1" applyProtection="1">
      <alignment horizontal="center"/>
      <protection locked="0"/>
    </xf>
    <xf numFmtId="3" fontId="54" fillId="8" borderId="39" xfId="1" applyNumberFormat="1" applyFont="1" applyFill="1" applyBorder="1" applyAlignment="1" applyProtection="1">
      <alignment horizontal="center"/>
      <protection locked="0"/>
    </xf>
    <xf numFmtId="3" fontId="54" fillId="8" borderId="41" xfId="1" applyNumberFormat="1" applyFont="1" applyFill="1" applyBorder="1" applyAlignment="1" applyProtection="1">
      <alignment horizontal="center"/>
      <protection locked="0"/>
    </xf>
    <xf numFmtId="3" fontId="30" fillId="8" borderId="51" xfId="1" applyNumberFormat="1" applyFont="1" applyFill="1" applyBorder="1" applyAlignment="1" applyProtection="1">
      <alignment horizontal="center"/>
      <protection locked="0"/>
    </xf>
    <xf numFmtId="3" fontId="30" fillId="8" borderId="109" xfId="1" applyNumberFormat="1" applyFont="1" applyFill="1" applyBorder="1" applyAlignment="1" applyProtection="1">
      <alignment horizontal="center"/>
      <protection locked="0"/>
    </xf>
    <xf numFmtId="3" fontId="30" fillId="8" borderId="110" xfId="1" applyNumberFormat="1" applyFont="1" applyFill="1" applyBorder="1" applyAlignment="1" applyProtection="1">
      <alignment horizontal="center"/>
      <protection locked="0"/>
    </xf>
    <xf numFmtId="3" fontId="30" fillId="8" borderId="108" xfId="1" applyNumberFormat="1" applyFont="1" applyFill="1" applyBorder="1" applyAlignment="1" applyProtection="1">
      <alignment horizontal="center"/>
      <protection locked="0"/>
    </xf>
    <xf numFmtId="3" fontId="6" fillId="9" borderId="30" xfId="1" applyNumberFormat="1" applyFont="1" applyFill="1" applyBorder="1" applyAlignment="1" applyProtection="1">
      <alignment horizontal="center"/>
      <protection locked="0"/>
    </xf>
    <xf numFmtId="0" fontId="6" fillId="0" borderId="99" xfId="0" applyFont="1" applyFill="1" applyBorder="1" applyAlignment="1" applyProtection="1">
      <alignment horizontal="center"/>
    </xf>
    <xf numFmtId="0" fontId="6" fillId="0" borderId="9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88" fillId="0" borderId="0" xfId="0" applyFont="1" applyProtection="1">
      <protection locked="0"/>
    </xf>
    <xf numFmtId="1" fontId="88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0" fontId="43" fillId="10" borderId="0" xfId="0" applyFont="1" applyFill="1" applyBorder="1" applyAlignment="1" applyProtection="1">
      <protection locked="0"/>
    </xf>
    <xf numFmtId="0" fontId="43" fillId="10" borderId="0" xfId="0" applyFont="1" applyFill="1" applyBorder="1" applyAlignment="1" applyProtection="1"/>
    <xf numFmtId="0" fontId="44" fillId="10" borderId="0" xfId="0" applyFont="1" applyFill="1" applyBorder="1" applyAlignment="1" applyProtection="1">
      <protection locked="0"/>
    </xf>
    <xf numFmtId="14" fontId="44" fillId="10" borderId="0" xfId="0" applyNumberFormat="1" applyFont="1" applyFill="1" applyBorder="1" applyAlignment="1" applyProtection="1"/>
    <xf numFmtId="0" fontId="44" fillId="10" borderId="0" xfId="0" applyFont="1" applyFill="1" applyBorder="1" applyAlignment="1" applyProtection="1"/>
    <xf numFmtId="0" fontId="44" fillId="10" borderId="0" xfId="0" applyFont="1" applyFill="1" applyProtection="1">
      <protection locked="0"/>
    </xf>
    <xf numFmtId="14" fontId="44" fillId="10" borderId="0" xfId="0" applyNumberFormat="1" applyFont="1" applyFill="1" applyAlignment="1">
      <alignment horizontal="left"/>
    </xf>
    <xf numFmtId="0" fontId="44" fillId="10" borderId="0" xfId="0" applyFont="1" applyFill="1"/>
    <xf numFmtId="3" fontId="6" fillId="10" borderId="30" xfId="1" applyNumberFormat="1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3" xfId="0" applyFont="1" applyFill="1" applyBorder="1" applyAlignment="1" applyProtection="1">
      <alignment horizontal="center" wrapText="1"/>
    </xf>
    <xf numFmtId="0" fontId="5" fillId="0" borderId="98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6" fillId="0" borderId="93" xfId="0" applyFont="1" applyFill="1" applyBorder="1" applyAlignment="1" applyProtection="1">
      <alignment horizontal="center"/>
    </xf>
    <xf numFmtId="0" fontId="6" fillId="0" borderId="98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9" fillId="0" borderId="1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</cellXfs>
  <cellStyles count="7">
    <cellStyle name="Comma 2" xfId="4" xr:uid="{00000000-0005-0000-0000-000001000000}"/>
    <cellStyle name="Normal" xfId="0" builtinId="0"/>
    <cellStyle name="Normal 10" xfId="6" xr:uid="{00000000-0005-0000-0000-000003000000}"/>
    <cellStyle name="Normal 17" xfId="5" xr:uid="{00000000-0005-0000-0000-000004000000}"/>
    <cellStyle name="Normal 2" xfId="3" xr:uid="{00000000-0005-0000-0000-000005000000}"/>
    <cellStyle name="Procent" xfId="2" builtinId="5"/>
    <cellStyle name="Tusental" xfId="1" builtinId="3"/>
  </cellStyles>
  <dxfs count="308"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FF99"/>
      <color rgb="FFC0C0C0"/>
      <color rgb="FFEAEAE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22860</xdr:colOff>
      <xdr:row>9</xdr:row>
      <xdr:rowOff>284480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22860</xdr:colOff>
      <xdr:row>9</xdr:row>
      <xdr:rowOff>284480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22860</xdr:colOff>
      <xdr:row>9</xdr:row>
      <xdr:rowOff>284480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22860</xdr:colOff>
      <xdr:row>9</xdr:row>
      <xdr:rowOff>284480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38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	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37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37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38</xdr:col>
      <xdr:colOff>0</xdr:colOff>
      <xdr:row>0</xdr:row>
      <xdr:rowOff>0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35</xdr:col>
      <xdr:colOff>196665</xdr:colOff>
      <xdr:row>0</xdr:row>
      <xdr:rowOff>11206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36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F43"/>
  <sheetViews>
    <sheetView showGridLines="0" defaultGridColor="0" colorId="22" zoomScale="70" zoomScaleNormal="70" zoomScaleSheetLayoutView="50" workbookViewId="0"/>
  </sheetViews>
  <sheetFormatPr defaultColWidth="9.765625" defaultRowHeight="15.5" outlineLevelCol="1"/>
  <cols>
    <col min="1" max="1" width="5.23046875" style="437" customWidth="1"/>
    <col min="2" max="2" width="3.765625" style="437" customWidth="1"/>
    <col min="3" max="3" width="54.07421875" style="437" customWidth="1"/>
    <col min="4" max="4" width="11" style="437" customWidth="1"/>
    <col min="5" max="5" width="36.765625" style="437" customWidth="1"/>
    <col min="6" max="8" width="10.765625" style="437" customWidth="1"/>
    <col min="9" max="9" width="30.765625" style="437" customWidth="1"/>
    <col min="10" max="10" width="60.765625" style="437" customWidth="1"/>
    <col min="11" max="11" width="5.23046875" style="437" customWidth="1"/>
    <col min="12" max="12" width="1" style="437" customWidth="1"/>
    <col min="13" max="13" width="9.23046875" style="437" customWidth="1"/>
    <col min="14" max="14" width="22.53515625" style="437" customWidth="1"/>
    <col min="15" max="15" width="5" style="437" bestFit="1" customWidth="1"/>
    <col min="16" max="16" width="10.765625" style="437" customWidth="1"/>
    <col min="17" max="17" width="5" style="437" bestFit="1" customWidth="1"/>
    <col min="18" max="18" width="12.23046875" style="437" customWidth="1"/>
    <col min="19" max="52" width="9.765625" style="437"/>
    <col min="53" max="53" width="76.23046875" style="437" customWidth="1" outlineLevel="1"/>
    <col min="54" max="54" width="5" style="437" customWidth="1" outlineLevel="1"/>
    <col min="55" max="55" width="38.53515625" style="437" customWidth="1" outlineLevel="1"/>
    <col min="56" max="57" width="15.07421875" style="537" customWidth="1" outlineLevel="1"/>
    <col min="58" max="58" width="12.07421875" style="537" customWidth="1" outlineLevel="1"/>
    <col min="59" max="16384" width="9.765625" style="437"/>
  </cols>
  <sheetData>
    <row r="1" spans="1:58" ht="41" thickBot="1">
      <c r="A1" s="168"/>
      <c r="B1" s="359"/>
      <c r="C1" s="360"/>
      <c r="D1" s="360"/>
      <c r="E1" s="360"/>
      <c r="F1" s="359"/>
      <c r="G1" s="360"/>
      <c r="H1" s="360"/>
      <c r="I1" s="360"/>
      <c r="J1" s="360"/>
      <c r="K1" s="361"/>
      <c r="L1" s="361"/>
      <c r="M1" s="381"/>
      <c r="N1" s="484">
        <f>IF(SUM('Table 1'!AL2+'Table 2A'!AN2+'Table 2B'!AN2+'Table 2C'!AN2+'Table 2D'!AN2+'Table 3A'!AN2+'Table 3B'!AN2+'Table 3C'!AN2+'Table 3D'!AN2+'Table 3E'!AN2+'Table 4'!AM2)=0,0,"check sheet vintage!")</f>
        <v>0</v>
      </c>
      <c r="O1" s="553" t="s">
        <v>584</v>
      </c>
      <c r="P1" s="554"/>
      <c r="Q1" s="554"/>
      <c r="R1" s="555"/>
      <c r="Z1" s="358" t="s">
        <v>1012</v>
      </c>
      <c r="BA1" s="452" t="str">
        <f t="shared" ref="BA1:BA28" si="0">"Member State: "&amp;BC1</f>
        <v>Member State: XXXX</v>
      </c>
      <c r="BB1" s="453" t="s">
        <v>991</v>
      </c>
      <c r="BC1" s="437" t="s">
        <v>596</v>
      </c>
      <c r="BD1" s="537" t="s">
        <v>596</v>
      </c>
      <c r="BE1" s="537" t="s">
        <v>1020</v>
      </c>
    </row>
    <row r="2" spans="1:58" ht="40">
      <c r="A2" s="166"/>
      <c r="B2" s="359"/>
      <c r="C2" s="360"/>
      <c r="D2" s="360"/>
      <c r="E2" s="360"/>
      <c r="F2" s="359"/>
      <c r="G2" s="360"/>
      <c r="H2" s="360"/>
      <c r="I2" s="360"/>
      <c r="J2" s="360"/>
      <c r="K2" s="361"/>
      <c r="L2" s="361"/>
      <c r="M2" s="381"/>
      <c r="N2" s="358" t="s">
        <v>1019</v>
      </c>
      <c r="O2" s="442" t="s">
        <v>585</v>
      </c>
      <c r="P2" s="443" t="str">
        <f>IF(COUNTIF('Table 1'!E41:AJ41,"NOT fully completed, pls.fill with L, M or 0")=0,"OK","not fully completed!")</f>
        <v>OK</v>
      </c>
      <c r="Q2" s="442" t="s">
        <v>586</v>
      </c>
      <c r="R2" s="444" t="str">
        <f>IF(COUNTIF('Table 3A'!D59:AI59,"NOT fully completed, pls.fill with L, M or 0")=0,"OK","not fully completed!")</f>
        <v>not fully completed!</v>
      </c>
      <c r="BA2" s="452" t="str">
        <f t="shared" si="0"/>
        <v>Member State: Belgium</v>
      </c>
      <c r="BB2" s="437" t="s">
        <v>599</v>
      </c>
      <c r="BC2" s="437" t="s">
        <v>600</v>
      </c>
      <c r="BD2" s="538" t="s">
        <v>1021</v>
      </c>
      <c r="BE2" s="539" t="s">
        <v>1018</v>
      </c>
      <c r="BF2" s="537">
        <v>2019</v>
      </c>
    </row>
    <row r="3" spans="1:58" ht="34.5">
      <c r="A3" s="165"/>
      <c r="B3" s="359"/>
      <c r="C3" s="360"/>
      <c r="D3" s="360"/>
      <c r="E3" s="360"/>
      <c r="F3" s="359"/>
      <c r="G3" s="360"/>
      <c r="H3" s="360"/>
      <c r="I3" s="360"/>
      <c r="J3" s="360"/>
      <c r="K3" s="361"/>
      <c r="L3" s="361"/>
      <c r="M3" s="381"/>
      <c r="N3" s="440"/>
      <c r="O3" s="445" t="s">
        <v>587</v>
      </c>
      <c r="P3" s="446" t="str">
        <f>IF(COUNTIF('Table 2A'!D55:AI55,"NOT fully completed, pls.fill with L, M or 0")=0,"OK","not fully completed!")</f>
        <v>not fully completed!</v>
      </c>
      <c r="Q3" s="445" t="s">
        <v>588</v>
      </c>
      <c r="R3" s="447" t="str">
        <f>IF(COUNTIF('Table 3B'!D64:AI64,"NOT fully completed, pls.fill with L, M or 0")=0,"OK","not fully completed!")</f>
        <v>not fully completed!</v>
      </c>
      <c r="BA3" s="452" t="str">
        <f t="shared" si="0"/>
        <v>Member State: Bulgaria</v>
      </c>
      <c r="BB3" s="437" t="s">
        <v>601</v>
      </c>
      <c r="BC3" s="437" t="s">
        <v>602</v>
      </c>
      <c r="BD3" s="538" t="s">
        <v>1022</v>
      </c>
      <c r="BE3" s="539" t="s">
        <v>1023</v>
      </c>
      <c r="BF3" s="537">
        <v>2020</v>
      </c>
    </row>
    <row r="4" spans="1:58" ht="41">
      <c r="A4" s="381"/>
      <c r="B4" s="438"/>
      <c r="C4" s="362" t="s">
        <v>0</v>
      </c>
      <c r="D4" s="362"/>
      <c r="E4" s="363"/>
      <c r="F4" s="363"/>
      <c r="G4" s="364"/>
      <c r="H4" s="364"/>
      <c r="I4" s="364"/>
      <c r="J4" s="364"/>
      <c r="K4" s="364"/>
      <c r="L4" s="364"/>
      <c r="M4" s="381"/>
      <c r="N4" s="381"/>
      <c r="O4" s="445" t="s">
        <v>589</v>
      </c>
      <c r="P4" s="446" t="str">
        <f>IF(COUNTIF('Table 2B'!D51:AI51,"NOT fully completed, pls.fill with L, M or 0")=0,"OK","not fully completed!")</f>
        <v>not fully completed!</v>
      </c>
      <c r="Q4" s="445" t="s">
        <v>590</v>
      </c>
      <c r="R4" s="447" t="str">
        <f>IF(COUNTIF('Table 3C'!D64:AI64,"NOT fully completed, pls.fill with L, M or 0")=0,"OK","not fully completed!")</f>
        <v>not fully completed!</v>
      </c>
      <c r="BA4" s="452" t="str">
        <f t="shared" si="0"/>
        <v>Member State: Czechia</v>
      </c>
      <c r="BB4" s="437" t="s">
        <v>607</v>
      </c>
      <c r="BC4" s="437" t="s">
        <v>993</v>
      </c>
      <c r="BD4" s="538" t="s">
        <v>1024</v>
      </c>
      <c r="BE4" s="539" t="s">
        <v>1025</v>
      </c>
      <c r="BF4" s="537">
        <v>2020</v>
      </c>
    </row>
    <row r="5" spans="1:58" ht="41.5">
      <c r="A5" s="365"/>
      <c r="B5" s="438"/>
      <c r="C5" s="366" t="s">
        <v>556</v>
      </c>
      <c r="D5" s="367"/>
      <c r="E5" s="363"/>
      <c r="F5" s="363"/>
      <c r="G5" s="364"/>
      <c r="H5" s="364"/>
      <c r="I5" s="364"/>
      <c r="J5" s="364"/>
      <c r="K5" s="364"/>
      <c r="L5" s="364"/>
      <c r="M5" s="381"/>
      <c r="N5" s="381"/>
      <c r="O5" s="445" t="s">
        <v>591</v>
      </c>
      <c r="P5" s="446" t="str">
        <f>IF(COUNTIF('Table 2C'!D51:AI51,"NOT fully completed, pls.fill with L, M or 0")=0,"OK","not fully completed!")</f>
        <v>not fully completed!</v>
      </c>
      <c r="Q5" s="445" t="s">
        <v>592</v>
      </c>
      <c r="R5" s="447" t="str">
        <f>IF(COUNTIF('Table 3D'!D64:AI64,"NOT fully completed, pls.fill with L, M or 0")=0,"OK","not fully completed!")</f>
        <v>not fully completed!</v>
      </c>
      <c r="BA5" s="452" t="str">
        <f t="shared" si="0"/>
        <v>Member State: Denmark</v>
      </c>
      <c r="BB5" s="437" t="s">
        <v>608</v>
      </c>
      <c r="BC5" s="437" t="s">
        <v>609</v>
      </c>
      <c r="BD5" s="538" t="s">
        <v>1026</v>
      </c>
      <c r="BE5" s="539" t="s">
        <v>1027</v>
      </c>
      <c r="BF5" s="537">
        <v>2021</v>
      </c>
    </row>
    <row r="6" spans="1:58" ht="42" thickBot="1">
      <c r="A6" s="365"/>
      <c r="B6" s="438"/>
      <c r="C6" s="366" t="s">
        <v>90</v>
      </c>
      <c r="D6" s="367"/>
      <c r="E6" s="363"/>
      <c r="F6" s="363"/>
      <c r="G6" s="364"/>
      <c r="H6" s="364"/>
      <c r="I6" s="364"/>
      <c r="J6" s="364"/>
      <c r="K6" s="364"/>
      <c r="L6" s="364"/>
      <c r="M6" s="381"/>
      <c r="N6" s="381"/>
      <c r="O6" s="448" t="s">
        <v>593</v>
      </c>
      <c r="P6" s="449" t="str">
        <f>IF(COUNTIF('Table 2D'!D51:AI51,"NOT fully completed, pls.fill with L, M or 0")=0,"OK","not fully completed!")</f>
        <v>not fully completed!</v>
      </c>
      <c r="Q6" s="445" t="s">
        <v>594</v>
      </c>
      <c r="R6" s="447" t="str">
        <f>IF(COUNTIF('Table 3E'!D64:AI64,"NOT fully completed, pls.fill with L, M or 0")=0,"OK","not fully completed!")</f>
        <v>not fully completed!</v>
      </c>
      <c r="BA6" s="452" t="str">
        <f t="shared" si="0"/>
        <v>Member State: Germany</v>
      </c>
      <c r="BB6" s="437" t="s">
        <v>616</v>
      </c>
      <c r="BC6" s="437" t="s">
        <v>617</v>
      </c>
      <c r="BD6" s="538" t="s">
        <v>1028</v>
      </c>
      <c r="BE6" s="539" t="s">
        <v>1029</v>
      </c>
      <c r="BF6" s="537">
        <v>2021</v>
      </c>
    </row>
    <row r="7" spans="1:58" ht="42" thickBot="1">
      <c r="A7" s="381"/>
      <c r="B7" s="438"/>
      <c r="C7" s="366"/>
      <c r="D7" s="368"/>
      <c r="E7" s="369"/>
      <c r="F7" s="381"/>
      <c r="G7" s="370"/>
      <c r="H7" s="370"/>
      <c r="I7" s="370"/>
      <c r="J7" s="364"/>
      <c r="K7" s="364"/>
      <c r="L7" s="364"/>
      <c r="M7" s="381"/>
      <c r="N7" s="381"/>
      <c r="O7" s="450"/>
      <c r="P7" s="450"/>
      <c r="Q7" s="448" t="s">
        <v>595</v>
      </c>
      <c r="R7" s="451" t="str">
        <f>IF(COUNTIF('Table 4'!F44:AK44,"NOT fully completed, pls.fill with L, M or 0")=0,"OK","not fully completed!")</f>
        <v>not fully completed!</v>
      </c>
      <c r="BA7" s="452" t="str">
        <f t="shared" si="0"/>
        <v>Member State: Estonia</v>
      </c>
      <c r="BB7" s="437" t="s">
        <v>610</v>
      </c>
      <c r="BC7" s="437" t="s">
        <v>611</v>
      </c>
      <c r="BD7" s="538" t="s">
        <v>1030</v>
      </c>
      <c r="BE7" s="539" t="s">
        <v>1031</v>
      </c>
      <c r="BF7" s="537">
        <f>BF5+1</f>
        <v>2022</v>
      </c>
    </row>
    <row r="8" spans="1:58" ht="10.5" customHeight="1" thickBot="1">
      <c r="A8" s="381"/>
      <c r="B8" s="438"/>
      <c r="C8" s="366"/>
      <c r="D8" s="371"/>
      <c r="E8" s="372"/>
      <c r="F8" s="372"/>
      <c r="G8" s="373"/>
      <c r="H8" s="373"/>
      <c r="I8" s="373"/>
      <c r="J8" s="364"/>
      <c r="K8" s="364"/>
      <c r="L8" s="364"/>
      <c r="M8" s="381"/>
      <c r="N8" s="381"/>
      <c r="BA8" s="452" t="str">
        <f t="shared" si="0"/>
        <v>Member State: Ireland</v>
      </c>
      <c r="BB8" s="437" t="s">
        <v>622</v>
      </c>
      <c r="BC8" s="437" t="s">
        <v>623</v>
      </c>
      <c r="BD8" s="538" t="s">
        <v>1032</v>
      </c>
      <c r="BE8" s="539" t="s">
        <v>1033</v>
      </c>
      <c r="BF8" s="537">
        <f t="shared" ref="BF8:BF16" si="1">BF6+1</f>
        <v>2022</v>
      </c>
    </row>
    <row r="9" spans="1:58" ht="10.5" customHeight="1">
      <c r="A9" s="381"/>
      <c r="B9" s="438"/>
      <c r="C9" s="366"/>
      <c r="D9" s="368"/>
      <c r="E9" s="369"/>
      <c r="F9" s="369"/>
      <c r="G9" s="370"/>
      <c r="H9" s="370"/>
      <c r="I9" s="370"/>
      <c r="J9" s="364"/>
      <c r="K9" s="364"/>
      <c r="L9" s="364"/>
      <c r="M9" s="381"/>
      <c r="N9" s="381"/>
      <c r="BA9" s="452" t="str">
        <f t="shared" si="0"/>
        <v>Member State: Greece</v>
      </c>
      <c r="BB9" s="437" t="s">
        <v>618</v>
      </c>
      <c r="BC9" s="437" t="s">
        <v>619</v>
      </c>
      <c r="BD9" s="538" t="s">
        <v>1034</v>
      </c>
      <c r="BE9" s="539" t="s">
        <v>1035</v>
      </c>
      <c r="BF9" s="537">
        <f t="shared" si="1"/>
        <v>2023</v>
      </c>
    </row>
    <row r="10" spans="1:58" ht="41.5">
      <c r="A10" s="365"/>
      <c r="B10" s="374"/>
      <c r="C10" s="441" t="s">
        <v>557</v>
      </c>
      <c r="D10" s="368"/>
      <c r="E10" s="369"/>
      <c r="F10" s="369"/>
      <c r="G10" s="370"/>
      <c r="H10" s="370"/>
      <c r="I10" s="370"/>
      <c r="J10" s="364"/>
      <c r="K10" s="375"/>
      <c r="L10" s="364"/>
      <c r="M10" s="381"/>
      <c r="N10" s="381"/>
      <c r="BA10" s="452" t="str">
        <f t="shared" si="0"/>
        <v>Member State: Spain</v>
      </c>
      <c r="BB10" s="437" t="s">
        <v>644</v>
      </c>
      <c r="BC10" s="437" t="s">
        <v>645</v>
      </c>
      <c r="BD10" s="538" t="s">
        <v>1036</v>
      </c>
      <c r="BE10" s="539" t="s">
        <v>1037</v>
      </c>
      <c r="BF10" s="537">
        <f t="shared" si="1"/>
        <v>2023</v>
      </c>
    </row>
    <row r="11" spans="1:58" ht="33" customHeight="1">
      <c r="A11" s="381"/>
      <c r="B11" s="438"/>
      <c r="C11" s="552"/>
      <c r="D11" s="552"/>
      <c r="E11" s="552"/>
      <c r="F11" s="552"/>
      <c r="G11" s="552"/>
      <c r="H11" s="552"/>
      <c r="I11" s="552"/>
      <c r="J11" s="552"/>
      <c r="K11" s="364"/>
      <c r="L11" s="364"/>
      <c r="M11" s="381"/>
      <c r="N11" s="381"/>
      <c r="BA11" s="452" t="str">
        <f t="shared" si="0"/>
        <v>Member State: France</v>
      </c>
      <c r="BB11" s="437" t="s">
        <v>614</v>
      </c>
      <c r="BC11" s="437" t="s">
        <v>615</v>
      </c>
      <c r="BD11" s="538" t="s">
        <v>1038</v>
      </c>
      <c r="BE11" s="539" t="s">
        <v>1039</v>
      </c>
      <c r="BF11" s="537">
        <f t="shared" si="1"/>
        <v>2024</v>
      </c>
    </row>
    <row r="12" spans="1:58" ht="13.5" customHeight="1">
      <c r="A12" s="381"/>
      <c r="B12" s="438"/>
      <c r="C12" s="381"/>
      <c r="D12" s="381"/>
      <c r="E12" s="376"/>
      <c r="F12" s="164"/>
      <c r="G12" s="377"/>
      <c r="H12" s="364"/>
      <c r="I12" s="364"/>
      <c r="J12" s="364"/>
      <c r="K12" s="364"/>
      <c r="L12" s="364"/>
      <c r="M12" s="381"/>
      <c r="N12" s="381"/>
      <c r="BA12" s="452" t="str">
        <f t="shared" si="0"/>
        <v>Member State: Croatia</v>
      </c>
      <c r="BB12" s="437" t="s">
        <v>603</v>
      </c>
      <c r="BC12" s="437" t="s">
        <v>604</v>
      </c>
      <c r="BD12" s="538" t="s">
        <v>1040</v>
      </c>
      <c r="BE12" s="539" t="s">
        <v>1041</v>
      </c>
      <c r="BF12" s="537">
        <f t="shared" si="1"/>
        <v>2024</v>
      </c>
    </row>
    <row r="13" spans="1:58" ht="33">
      <c r="B13" s="439"/>
      <c r="C13" s="120"/>
      <c r="E13" s="541" t="s">
        <v>1055</v>
      </c>
      <c r="F13" s="542"/>
      <c r="G13" s="542"/>
      <c r="H13" s="542"/>
      <c r="I13" s="542"/>
      <c r="J13" s="119"/>
      <c r="K13" s="12"/>
      <c r="L13" s="12"/>
      <c r="BA13" s="452" t="str">
        <f t="shared" si="0"/>
        <v>Member State: Italy</v>
      </c>
      <c r="BB13" s="437" t="s">
        <v>624</v>
      </c>
      <c r="BC13" s="437" t="s">
        <v>625</v>
      </c>
      <c r="BD13" s="538" t="s">
        <v>1042</v>
      </c>
      <c r="BE13" s="539" t="s">
        <v>1043</v>
      </c>
      <c r="BF13" s="537">
        <f t="shared" si="1"/>
        <v>2025</v>
      </c>
    </row>
    <row r="14" spans="1:58" ht="33">
      <c r="B14" s="439"/>
      <c r="C14" s="120"/>
      <c r="E14" s="543" t="s">
        <v>1056</v>
      </c>
      <c r="F14" s="544"/>
      <c r="G14" s="545"/>
      <c r="H14" s="545"/>
      <c r="I14" s="545"/>
      <c r="J14" s="387" t="s">
        <v>444</v>
      </c>
      <c r="K14" s="12"/>
      <c r="L14" s="12"/>
      <c r="BA14" s="452" t="str">
        <f t="shared" si="0"/>
        <v>Member State: Cyprus</v>
      </c>
      <c r="BB14" s="437" t="s">
        <v>605</v>
      </c>
      <c r="BC14" s="437" t="s">
        <v>606</v>
      </c>
      <c r="BD14" s="538" t="s">
        <v>1044</v>
      </c>
      <c r="BE14" s="539" t="s">
        <v>1045</v>
      </c>
      <c r="BF14" s="537">
        <f t="shared" si="1"/>
        <v>2025</v>
      </c>
    </row>
    <row r="15" spans="1:58" ht="33">
      <c r="B15" s="439"/>
      <c r="C15" s="120"/>
      <c r="E15" s="546" t="s">
        <v>1050</v>
      </c>
      <c r="F15" s="547" t="s">
        <v>1021</v>
      </c>
      <c r="G15" s="548"/>
      <c r="H15" s="548"/>
      <c r="I15" s="548"/>
      <c r="J15" s="540" t="s">
        <v>1051</v>
      </c>
      <c r="K15" s="12"/>
      <c r="L15" s="12"/>
      <c r="BA15" s="452" t="str">
        <f t="shared" si="0"/>
        <v>Member State: Latvia</v>
      </c>
      <c r="BB15" s="437" t="s">
        <v>626</v>
      </c>
      <c r="BC15" s="437" t="s">
        <v>627</v>
      </c>
      <c r="BD15" s="538" t="s">
        <v>1046</v>
      </c>
      <c r="BE15" s="539" t="s">
        <v>1047</v>
      </c>
      <c r="BF15" s="537">
        <f t="shared" si="1"/>
        <v>2026</v>
      </c>
    </row>
    <row r="16" spans="1:58" ht="31">
      <c r="A16" s="381"/>
      <c r="B16" s="438"/>
      <c r="C16" s="270"/>
      <c r="D16" s="381"/>
      <c r="E16" s="378" t="s">
        <v>81</v>
      </c>
      <c r="F16" s="381"/>
      <c r="G16" s="379"/>
      <c r="H16" s="381"/>
      <c r="I16" s="381"/>
      <c r="J16" s="381"/>
      <c r="K16" s="381"/>
      <c r="L16" s="381"/>
      <c r="M16" s="381"/>
      <c r="N16" s="381"/>
      <c r="BA16" s="452" t="str">
        <f t="shared" si="0"/>
        <v>Member State: Lithuania</v>
      </c>
      <c r="BB16" s="437" t="s">
        <v>628</v>
      </c>
      <c r="BC16" s="437" t="s">
        <v>629</v>
      </c>
      <c r="BD16" s="538" t="s">
        <v>1048</v>
      </c>
      <c r="BE16" s="539" t="s">
        <v>1049</v>
      </c>
      <c r="BF16" s="537">
        <f t="shared" si="1"/>
        <v>2026</v>
      </c>
    </row>
    <row r="17" spans="1:55" ht="31">
      <c r="A17" s="381"/>
      <c r="B17" s="438"/>
      <c r="C17" s="270"/>
      <c r="D17" s="378"/>
      <c r="E17" s="381"/>
      <c r="F17" s="381"/>
      <c r="G17" s="379"/>
      <c r="H17" s="381"/>
      <c r="I17" s="381"/>
      <c r="J17" s="381"/>
      <c r="K17" s="381"/>
      <c r="L17" s="381"/>
      <c r="M17" s="381"/>
      <c r="N17" s="381"/>
      <c r="BA17" s="452" t="str">
        <f t="shared" si="0"/>
        <v>Member State: Luxembourg</v>
      </c>
      <c r="BB17" s="437" t="s">
        <v>630</v>
      </c>
      <c r="BC17" s="437" t="s">
        <v>631</v>
      </c>
    </row>
    <row r="18" spans="1:55" ht="23">
      <c r="A18" s="381"/>
      <c r="B18" s="438"/>
      <c r="C18" s="380" t="s">
        <v>568</v>
      </c>
      <c r="D18" s="380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BA18" s="452" t="str">
        <f t="shared" si="0"/>
        <v>Member State: Hungary</v>
      </c>
      <c r="BB18" s="437" t="s">
        <v>620</v>
      </c>
      <c r="BC18" s="437" t="s">
        <v>621</v>
      </c>
    </row>
    <row r="19" spans="1:55" ht="23">
      <c r="A19" s="381"/>
      <c r="B19" s="438"/>
      <c r="C19" s="380"/>
      <c r="D19" s="380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BA19" s="452" t="str">
        <f t="shared" si="0"/>
        <v>Member State: Malta</v>
      </c>
      <c r="BB19" s="437" t="s">
        <v>632</v>
      </c>
      <c r="BC19" s="437" t="s">
        <v>633</v>
      </c>
    </row>
    <row r="20" spans="1:55" ht="23.25" customHeight="1">
      <c r="A20" s="201"/>
      <c r="B20" s="382"/>
      <c r="C20" s="551" t="s">
        <v>1003</v>
      </c>
      <c r="D20" s="551"/>
      <c r="E20" s="551"/>
      <c r="F20" s="551"/>
      <c r="G20" s="551"/>
      <c r="H20" s="551"/>
      <c r="I20" s="551"/>
      <c r="J20" s="551"/>
      <c r="K20" s="201"/>
      <c r="L20" s="201"/>
      <c r="M20" s="201"/>
      <c r="N20" s="201"/>
      <c r="O20" s="13"/>
      <c r="P20" s="13"/>
      <c r="BA20" s="452" t="str">
        <f t="shared" si="0"/>
        <v>Member State: Netherlands</v>
      </c>
      <c r="BB20" s="437" t="s">
        <v>634</v>
      </c>
      <c r="BC20" s="437" t="s">
        <v>994</v>
      </c>
    </row>
    <row r="21" spans="1:55" ht="23.25" customHeight="1">
      <c r="A21" s="201"/>
      <c r="B21" s="382"/>
      <c r="C21" s="551"/>
      <c r="D21" s="551"/>
      <c r="E21" s="551"/>
      <c r="F21" s="551"/>
      <c r="G21" s="551"/>
      <c r="H21" s="551"/>
      <c r="I21" s="551"/>
      <c r="J21" s="551"/>
      <c r="K21" s="201"/>
      <c r="L21" s="201"/>
      <c r="M21" s="201"/>
      <c r="N21" s="201"/>
      <c r="O21" s="13"/>
      <c r="P21" s="13"/>
      <c r="BA21" s="452" t="str">
        <f t="shared" si="0"/>
        <v>Member State: Austria</v>
      </c>
      <c r="BB21" s="437" t="s">
        <v>597</v>
      </c>
      <c r="BC21" s="437" t="s">
        <v>598</v>
      </c>
    </row>
    <row r="22" spans="1:55" ht="23">
      <c r="A22" s="201"/>
      <c r="B22" s="382"/>
      <c r="C22" s="380"/>
      <c r="D22" s="380"/>
      <c r="E22" s="381"/>
      <c r="F22" s="381"/>
      <c r="G22" s="381"/>
      <c r="H22" s="381"/>
      <c r="I22" s="381"/>
      <c r="J22" s="381"/>
      <c r="K22" s="201"/>
      <c r="L22" s="201"/>
      <c r="M22" s="201"/>
      <c r="N22" s="201"/>
      <c r="O22" s="13"/>
      <c r="P22" s="13"/>
      <c r="BA22" s="452" t="str">
        <f t="shared" si="0"/>
        <v>Member State: Poland</v>
      </c>
      <c r="BB22" s="437" t="s">
        <v>635</v>
      </c>
      <c r="BC22" s="437" t="s">
        <v>636</v>
      </c>
    </row>
    <row r="23" spans="1:55" ht="23.25" customHeight="1">
      <c r="A23" s="201"/>
      <c r="B23" s="381"/>
      <c r="C23" s="551" t="s">
        <v>1004</v>
      </c>
      <c r="D23" s="551"/>
      <c r="E23" s="551"/>
      <c r="F23" s="551"/>
      <c r="G23" s="551"/>
      <c r="H23" s="551"/>
      <c r="I23" s="551"/>
      <c r="J23" s="551"/>
      <c r="K23" s="381"/>
      <c r="L23" s="381"/>
      <c r="M23" s="381"/>
      <c r="N23" s="381"/>
      <c r="BA23" s="452" t="str">
        <f t="shared" si="0"/>
        <v>Member State: Portugal</v>
      </c>
      <c r="BB23" s="437" t="s">
        <v>637</v>
      </c>
      <c r="BC23" s="437" t="s">
        <v>638</v>
      </c>
    </row>
    <row r="24" spans="1:55" ht="23.25" customHeight="1">
      <c r="A24" s="201"/>
      <c r="B24" s="381"/>
      <c r="C24" s="551"/>
      <c r="D24" s="551"/>
      <c r="E24" s="551"/>
      <c r="F24" s="551"/>
      <c r="G24" s="551"/>
      <c r="H24" s="551"/>
      <c r="I24" s="551"/>
      <c r="J24" s="551"/>
      <c r="K24" s="381"/>
      <c r="L24" s="381"/>
      <c r="M24" s="381"/>
      <c r="N24" s="381"/>
      <c r="BA24" s="452" t="str">
        <f t="shared" si="0"/>
        <v>Member State: Romania</v>
      </c>
      <c r="BB24" s="437" t="s">
        <v>639</v>
      </c>
      <c r="BC24" s="437" t="s">
        <v>640</v>
      </c>
    </row>
    <row r="25" spans="1:55" ht="23">
      <c r="A25" s="201"/>
      <c r="B25" s="381"/>
      <c r="C25" s="380"/>
      <c r="D25" s="380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BA25" s="452" t="str">
        <f t="shared" si="0"/>
        <v>Member State: Slovenia</v>
      </c>
      <c r="BB25" s="437" t="s">
        <v>642</v>
      </c>
      <c r="BC25" s="437" t="s">
        <v>643</v>
      </c>
    </row>
    <row r="26" spans="1:55" ht="23">
      <c r="A26" s="383"/>
      <c r="B26" s="381"/>
      <c r="C26" s="384" t="s">
        <v>1</v>
      </c>
      <c r="D26" s="384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BA26" s="452" t="str">
        <f t="shared" si="0"/>
        <v>Member State: Slovakia</v>
      </c>
      <c r="BB26" s="437" t="s">
        <v>641</v>
      </c>
      <c r="BC26" s="437" t="s">
        <v>995</v>
      </c>
    </row>
    <row r="27" spans="1:55" ht="22.5">
      <c r="A27" s="201"/>
      <c r="B27" s="382"/>
      <c r="C27" s="385"/>
      <c r="D27" s="381"/>
      <c r="E27" s="381"/>
      <c r="F27" s="381"/>
      <c r="G27" s="381"/>
      <c r="H27" s="381"/>
      <c r="I27" s="381"/>
      <c r="J27" s="381"/>
      <c r="K27" s="201"/>
      <c r="L27" s="201"/>
      <c r="M27" s="201"/>
      <c r="N27" s="381"/>
      <c r="BA27" s="452" t="str">
        <f t="shared" si="0"/>
        <v>Member State: Finland</v>
      </c>
      <c r="BB27" s="437" t="s">
        <v>612</v>
      </c>
      <c r="BC27" s="437" t="s">
        <v>613</v>
      </c>
    </row>
    <row r="28" spans="1:55" ht="22.5">
      <c r="A28" s="201"/>
      <c r="B28" s="382"/>
      <c r="C28" s="385" t="s">
        <v>1052</v>
      </c>
      <c r="D28" s="381"/>
      <c r="E28" s="381"/>
      <c r="F28" s="381"/>
      <c r="G28" s="381"/>
      <c r="H28" s="381"/>
      <c r="I28" s="381"/>
      <c r="J28" s="381"/>
      <c r="K28" s="201"/>
      <c r="L28" s="201"/>
      <c r="M28" s="201"/>
      <c r="N28" s="381"/>
      <c r="BA28" s="452" t="str">
        <f t="shared" si="0"/>
        <v>Member State: Sweden</v>
      </c>
      <c r="BB28" s="437" t="s">
        <v>646</v>
      </c>
      <c r="BC28" s="437" t="s">
        <v>647</v>
      </c>
    </row>
    <row r="29" spans="1:55" ht="22.5">
      <c r="A29" s="201"/>
      <c r="B29" s="382"/>
      <c r="C29" s="385" t="s">
        <v>1053</v>
      </c>
      <c r="D29" s="381"/>
      <c r="E29" s="381"/>
      <c r="F29" s="381"/>
      <c r="G29" s="381"/>
      <c r="H29" s="381"/>
      <c r="I29" s="381"/>
      <c r="J29" s="381"/>
      <c r="K29" s="201"/>
      <c r="L29" s="201"/>
      <c r="M29" s="201"/>
      <c r="N29" s="381"/>
      <c r="BA29" s="452"/>
    </row>
    <row r="30" spans="1:55" ht="36" customHeight="1">
      <c r="A30" s="201"/>
      <c r="B30" s="382"/>
      <c r="C30" s="385" t="s">
        <v>1054</v>
      </c>
      <c r="D30" s="386"/>
      <c r="E30" s="381"/>
      <c r="F30" s="381"/>
      <c r="G30" s="386"/>
      <c r="H30" s="386"/>
      <c r="I30" s="381"/>
      <c r="J30" s="381"/>
      <c r="K30" s="201"/>
      <c r="L30" s="201"/>
      <c r="M30" s="201"/>
      <c r="N30" s="381"/>
      <c r="BA30" s="452" t="str">
        <f>BC30</f>
        <v>Iceland</v>
      </c>
      <c r="BB30" s="437" t="s">
        <v>650</v>
      </c>
      <c r="BC30" s="437" t="s">
        <v>651</v>
      </c>
    </row>
    <row r="31" spans="1:55" ht="22.5">
      <c r="A31" s="201"/>
      <c r="B31" s="382"/>
      <c r="C31" s="385" t="s">
        <v>445</v>
      </c>
      <c r="D31" s="381"/>
      <c r="E31" s="381"/>
      <c r="F31" s="381"/>
      <c r="G31" s="381"/>
      <c r="H31" s="381"/>
      <c r="I31" s="381"/>
      <c r="J31" s="381"/>
      <c r="K31" s="201"/>
      <c r="L31" s="201"/>
      <c r="M31" s="201"/>
      <c r="N31" s="381"/>
      <c r="BA31" s="452" t="str">
        <f t="shared" ref="BA31:BA43" si="2">BC31</f>
        <v>Liechtenstein</v>
      </c>
      <c r="BB31" s="437" t="s">
        <v>996</v>
      </c>
      <c r="BC31" s="437" t="s">
        <v>997</v>
      </c>
    </row>
    <row r="32" spans="1:55" ht="22.5">
      <c r="A32" s="201"/>
      <c r="B32" s="382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381"/>
      <c r="BA32" s="452" t="str">
        <f t="shared" si="2"/>
        <v>Norway</v>
      </c>
      <c r="BB32" s="437" t="s">
        <v>655</v>
      </c>
      <c r="BC32" s="437" t="s">
        <v>656</v>
      </c>
    </row>
    <row r="33" spans="1:55" ht="22.5">
      <c r="A33" s="201"/>
      <c r="B33" s="382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381"/>
      <c r="BA33" s="452" t="str">
        <f t="shared" si="2"/>
        <v>Switzerland</v>
      </c>
      <c r="BB33" s="437" t="s">
        <v>659</v>
      </c>
      <c r="BC33" s="437" t="s">
        <v>660</v>
      </c>
    </row>
    <row r="34" spans="1:55" ht="22.5">
      <c r="A34" s="13"/>
      <c r="B34" s="74"/>
      <c r="E34" s="122"/>
      <c r="F34" s="122"/>
      <c r="G34" s="13"/>
      <c r="H34" s="13"/>
      <c r="I34" s="13"/>
      <c r="J34" s="13"/>
      <c r="K34" s="13"/>
      <c r="L34" s="13"/>
      <c r="M34" s="13"/>
      <c r="BA34" s="452" t="str">
        <f t="shared" si="2"/>
        <v>Albania</v>
      </c>
      <c r="BB34" s="437" t="s">
        <v>648</v>
      </c>
      <c r="BC34" s="437" t="s">
        <v>649</v>
      </c>
    </row>
    <row r="35" spans="1:55" ht="22.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52" t="str">
        <f t="shared" si="2"/>
        <v>Republic of North Macedonia</v>
      </c>
      <c r="BB35" s="437" t="s">
        <v>652</v>
      </c>
      <c r="BC35" s="437" t="s">
        <v>1002</v>
      </c>
    </row>
    <row r="36" spans="1:55" ht="22.5">
      <c r="A36" s="13"/>
      <c r="B36" s="7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BA36" s="452" t="str">
        <f t="shared" si="2"/>
        <v>Moldova</v>
      </c>
      <c r="BB36" s="437" t="s">
        <v>1006</v>
      </c>
      <c r="BC36" s="437" t="s">
        <v>1005</v>
      </c>
    </row>
    <row r="37" spans="1:55" ht="30.5">
      <c r="A37" s="123"/>
      <c r="B37" s="124"/>
      <c r="C37" s="125"/>
      <c r="D37" s="12"/>
      <c r="E37" s="123"/>
      <c r="F37" s="123"/>
      <c r="G37" s="123"/>
      <c r="H37" s="123"/>
      <c r="I37" s="123"/>
      <c r="J37" s="123"/>
      <c r="K37" s="123"/>
      <c r="L37" s="123"/>
      <c r="M37" s="123"/>
      <c r="N37" s="12"/>
      <c r="BA37" s="452" t="str">
        <f t="shared" si="2"/>
        <v>Montenegro</v>
      </c>
      <c r="BB37" s="437" t="s">
        <v>653</v>
      </c>
      <c r="BC37" s="437" t="s">
        <v>654</v>
      </c>
    </row>
    <row r="38" spans="1:55" ht="23">
      <c r="A38" s="13"/>
      <c r="B38" s="74"/>
      <c r="C38" s="121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52" t="str">
        <f>BC38</f>
        <v>Serbia</v>
      </c>
      <c r="BB38" s="437" t="s">
        <v>657</v>
      </c>
      <c r="BC38" s="437" t="s">
        <v>658</v>
      </c>
    </row>
    <row r="39" spans="1:55" ht="22.5">
      <c r="A39" s="13"/>
      <c r="B39" s="74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52" t="s">
        <v>1007</v>
      </c>
      <c r="BB39" s="437" t="s">
        <v>661</v>
      </c>
      <c r="BC39" s="437" t="s">
        <v>1007</v>
      </c>
    </row>
    <row r="40" spans="1:55" ht="22.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52" t="s">
        <v>1008</v>
      </c>
      <c r="BB40" s="437" t="s">
        <v>1009</v>
      </c>
      <c r="BC40" s="437" t="s">
        <v>1008</v>
      </c>
    </row>
    <row r="41" spans="1:55" ht="22.5">
      <c r="A41" s="13"/>
      <c r="B41" s="7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BA41" s="452" t="str">
        <f t="shared" si="2"/>
        <v>Bosnia and Herzegovina</v>
      </c>
      <c r="BB41" s="437" t="s">
        <v>998</v>
      </c>
      <c r="BC41" s="437" t="s">
        <v>999</v>
      </c>
    </row>
    <row r="42" spans="1:55" ht="22.5">
      <c r="BA42" s="452" t="s">
        <v>1010</v>
      </c>
      <c r="BB42" s="437" t="s">
        <v>1011</v>
      </c>
      <c r="BC42" s="437" t="s">
        <v>1010</v>
      </c>
    </row>
    <row r="43" spans="1:55" ht="22.5">
      <c r="BA43" s="452" t="str">
        <f t="shared" si="2"/>
        <v>Kosovo*</v>
      </c>
      <c r="BB43" s="437" t="s">
        <v>1000</v>
      </c>
      <c r="BC43" s="437" t="s">
        <v>1001</v>
      </c>
    </row>
  </sheetData>
  <sheetProtection formatColumns="0" formatRows="0"/>
  <mergeCells count="4">
    <mergeCell ref="C20:J21"/>
    <mergeCell ref="C23:J24"/>
    <mergeCell ref="C11:J11"/>
    <mergeCell ref="O1:R1"/>
  </mergeCells>
  <phoneticPr fontId="35" type="noConversion"/>
  <conditionalFormatting sqref="E13">
    <cfRule type="cellIs" dxfId="307" priority="5" operator="equal">
      <formula>""</formula>
    </cfRule>
  </conditionalFormatting>
  <conditionalFormatting sqref="P2:P6 R2:R7">
    <cfRule type="cellIs" dxfId="306" priority="4" operator="equal">
      <formula>"not fully completed!"</formula>
    </cfRule>
  </conditionalFormatting>
  <conditionalFormatting sqref="N1">
    <cfRule type="containsText" dxfId="305" priority="1" operator="containsText" text="check sheet vintage">
      <formula>NOT(ISERROR(SEARCH("check sheet vintage",N1)))</formula>
    </cfRule>
  </conditionalFormatting>
  <dataValidations count="2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  <dataValidation type="list" allowBlank="1" showInputMessage="1" showErrorMessage="1" sqref="F15" xr:uid="{84487A40-4DEE-47F3-ADCE-9B31C11B24A7}">
      <formula1>$BD$1:$BD$16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3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BM77"/>
  <sheetViews>
    <sheetView showGridLines="0" defaultGridColor="0" topLeftCell="C20" colorId="22" zoomScale="85" zoomScaleNormal="85" zoomScaleSheetLayoutView="80" workbookViewId="0">
      <pane xSplit="1" topLeftCell="Z1" activePane="topRight" state="frozen"/>
      <selection activeCell="D64" sqref="D64:AI64"/>
      <selection pane="topRight" activeCell="AC8" sqref="AC8"/>
    </sheetView>
  </sheetViews>
  <sheetFormatPr defaultColWidth="9.765625" defaultRowHeight="15.5"/>
  <cols>
    <col min="1" max="1" width="37.53515625" style="30" hidden="1" customWidth="1"/>
    <col min="2" max="2" width="39" style="20" hidden="1" customWidth="1"/>
    <col min="3" max="3" width="89.69140625" style="28" customWidth="1"/>
    <col min="4" max="35" width="13.23046875" style="23" customWidth="1"/>
    <col min="36" max="36" width="86.765625" style="23" customWidth="1"/>
    <col min="37" max="37" width="5.23046875" style="23" customWidth="1"/>
    <col min="38" max="38" width="1" style="23" customWidth="1"/>
    <col min="39" max="39" width="0.53515625" style="23" customWidth="1"/>
    <col min="40" max="40" width="9.765625" style="23"/>
    <col min="41" max="41" width="12" style="23" customWidth="1"/>
    <col min="42" max="42" width="13.07421875" style="23" customWidth="1"/>
    <col min="43" max="43" width="9.23046875" style="23" customWidth="1"/>
    <col min="44" max="64" width="9.765625" style="23"/>
    <col min="65" max="65" width="9.765625" style="290"/>
    <col min="66" max="16384" width="9.765625" style="23"/>
  </cols>
  <sheetData>
    <row r="1" spans="1:65">
      <c r="C1" s="34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581</v>
      </c>
      <c r="D2" s="198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8"/>
      <c r="AM2" s="13"/>
      <c r="AN2" s="485">
        <f>IF($AN$1='Cover page'!$N$2,0,1)</f>
        <v>0</v>
      </c>
    </row>
    <row r="3" spans="1:65" ht="18">
      <c r="B3" s="30"/>
      <c r="C3" s="268" t="s">
        <v>60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" thickBot="1">
      <c r="B4" s="30"/>
      <c r="C4" s="318"/>
      <c r="D4" s="341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6.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 t="str">
        <f>IF(VLOOKUP('Cover page'!$F$15,'Cover page'!$BD$1:$BF$15,3,FALSE)&lt;AB65+1,"",AB65+1)</f>
        <v/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>
      <c r="A8" s="209"/>
      <c r="B8" s="263"/>
      <c r="C8" s="213" t="str">
        <f>'Cover page'!E14</f>
        <v>Date: 30/09/2024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7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6.5" thickTop="1" thickBot="1">
      <c r="A10" s="265" t="s">
        <v>345</v>
      </c>
      <c r="B10" s="388" t="s">
        <v>934</v>
      </c>
      <c r="C10" s="287" t="s">
        <v>565</v>
      </c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22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".T3.B9.S1312.MNAC." &amp; RefVintage</f>
        <v>SE.T3.B9.S1312.MNAC.S.2024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346</v>
      </c>
      <c r="B12" s="388" t="s">
        <v>935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".T3.FA.S1312.MNAC." &amp; RefVintage</f>
        <v>SE.T3.FA.S1312.MNAC.S.2024</v>
      </c>
    </row>
    <row r="13" spans="1:65" s="18" customFormat="1" ht="16.5" customHeight="1">
      <c r="A13" s="265" t="s">
        <v>347</v>
      </c>
      <c r="B13" s="388" t="s">
        <v>936</v>
      </c>
      <c r="C13" s="328" t="s">
        <v>61</v>
      </c>
      <c r="D13" s="523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".T3.F2.S1312.MNAC." &amp; RefVintage</f>
        <v>SE.T3.F2.S1312.MNAC.S.2024</v>
      </c>
    </row>
    <row r="14" spans="1:65" s="18" customFormat="1" ht="16.5" customHeight="1">
      <c r="A14" s="265" t="s">
        <v>348</v>
      </c>
      <c r="B14" s="388" t="s">
        <v>937</v>
      </c>
      <c r="C14" s="328" t="s">
        <v>473</v>
      </c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".T3.F3.S1312.MNAC." &amp; RefVintage</f>
        <v>SE.T3.F3.S1312.MNAC.S.2024</v>
      </c>
    </row>
    <row r="15" spans="1:65" s="18" customFormat="1" ht="16.5" customHeight="1">
      <c r="A15" s="265" t="s">
        <v>349</v>
      </c>
      <c r="B15" s="388" t="s">
        <v>938</v>
      </c>
      <c r="C15" s="328" t="s">
        <v>36</v>
      </c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".T3.F4.S1312.MNAC." &amp; RefVintage</f>
        <v>SE.T3.F4.S1312.MNAC.S.2024</v>
      </c>
    </row>
    <row r="16" spans="1:65" s="18" customFormat="1" ht="16.5" customHeight="1">
      <c r="A16" s="265" t="s">
        <v>350</v>
      </c>
      <c r="B16" s="388" t="s">
        <v>939</v>
      </c>
      <c r="C16" s="329" t="s">
        <v>55</v>
      </c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".T3.F4ACQ.S1312.MNAC." &amp; RefVintage</f>
        <v>SE.T3.F4ACQ.S1312.MNAC.S.2024</v>
      </c>
    </row>
    <row r="17" spans="1:65" s="18" customFormat="1" ht="16.5" customHeight="1">
      <c r="A17" s="265" t="s">
        <v>351</v>
      </c>
      <c r="B17" s="388" t="s">
        <v>940</v>
      </c>
      <c r="C17" s="329" t="s">
        <v>56</v>
      </c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".T3.F4DIS.S1312.MNAC." &amp; RefVintage</f>
        <v>SE.T3.F4DIS.S1312.MNAC.S.2024</v>
      </c>
    </row>
    <row r="18" spans="1:65" s="18" customFormat="1" ht="16.5" customHeight="1">
      <c r="A18" s="265" t="s">
        <v>352</v>
      </c>
      <c r="B18" s="388" t="s">
        <v>941</v>
      </c>
      <c r="C18" s="330" t="s">
        <v>88</v>
      </c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".T3.F41.S1312.MNAC." &amp; RefVintage</f>
        <v>SE.T3.F41.S1312.MNAC.S.2024</v>
      </c>
    </row>
    <row r="19" spans="1:65" s="18" customFormat="1" ht="16.5" customHeight="1">
      <c r="A19" s="265" t="s">
        <v>353</v>
      </c>
      <c r="B19" s="388" t="s">
        <v>942</v>
      </c>
      <c r="C19" s="330" t="s">
        <v>83</v>
      </c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".T3.F42.S1312.MNAC." &amp; RefVintage</f>
        <v>SE.T3.F42.S1312.MNAC.S.2024</v>
      </c>
    </row>
    <row r="20" spans="1:65" s="18" customFormat="1" ht="16.5" customHeight="1">
      <c r="A20" s="265" t="s">
        <v>354</v>
      </c>
      <c r="B20" s="388" t="s">
        <v>943</v>
      </c>
      <c r="C20" s="331" t="s">
        <v>79</v>
      </c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".T3.F42ACQ.S1312.MNAC." &amp; RefVintage</f>
        <v>SE.T3.F42ACQ.S1312.MNAC.S.2024</v>
      </c>
    </row>
    <row r="21" spans="1:65" s="18" customFormat="1" ht="16.5" customHeight="1">
      <c r="A21" s="265" t="s">
        <v>355</v>
      </c>
      <c r="B21" s="388" t="s">
        <v>944</v>
      </c>
      <c r="C21" s="331" t="s">
        <v>80</v>
      </c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".T3.F42DIS.S1312.MNAC." &amp; RefVintage</f>
        <v>SE.T3.F42DIS.S1312.MNAC.S.2024</v>
      </c>
    </row>
    <row r="22" spans="1:65" s="18" customFormat="1" ht="16.5" customHeight="1">
      <c r="A22" s="265" t="s">
        <v>356</v>
      </c>
      <c r="B22" s="388" t="s">
        <v>945</v>
      </c>
      <c r="C22" s="328" t="s">
        <v>474</v>
      </c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".T3.F5.S1312.MNAC." &amp; RefVintage</f>
        <v>SE.T3.F5.S1312.MNAC.S.2024</v>
      </c>
    </row>
    <row r="23" spans="1:65" s="18" customFormat="1" ht="16.5" customHeight="1">
      <c r="A23" s="265" t="s">
        <v>357</v>
      </c>
      <c r="B23" s="388" t="s">
        <v>946</v>
      </c>
      <c r="C23" s="330" t="s">
        <v>95</v>
      </c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".T3.F5PN.S1312.MNAC." &amp; RefVintage</f>
        <v>SE.T3.F5PN.S1312.MNAC.S.2024</v>
      </c>
    </row>
    <row r="24" spans="1:65" s="18" customFormat="1" ht="16.5" customHeight="1">
      <c r="A24" s="265" t="s">
        <v>358</v>
      </c>
      <c r="B24" s="388" t="s">
        <v>947</v>
      </c>
      <c r="C24" s="330" t="s">
        <v>475</v>
      </c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".T3.F5OP.S1312.MNAC." &amp; RefVintage</f>
        <v>SE.T3.F5OP.S1312.MNAC.S.2024</v>
      </c>
    </row>
    <row r="25" spans="1:65" s="18" customFormat="1" ht="16.5" customHeight="1">
      <c r="A25" s="265" t="s">
        <v>359</v>
      </c>
      <c r="B25" s="388" t="s">
        <v>948</v>
      </c>
      <c r="C25" s="331" t="s">
        <v>84</v>
      </c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".T3.F5OPACQ.S1312.MNAC." &amp; RefVintage</f>
        <v>SE.T3.F5OPACQ.S1312.MNAC.S.2024</v>
      </c>
    </row>
    <row r="26" spans="1:65" s="18" customFormat="1" ht="16.5" customHeight="1" thickBot="1">
      <c r="A26" s="265" t="s">
        <v>360</v>
      </c>
      <c r="B26" s="388" t="s">
        <v>949</v>
      </c>
      <c r="C26" s="331" t="s">
        <v>85</v>
      </c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".T3.F5OPDIS.S1312.MNAC." &amp; RefVintage</f>
        <v>SE.T3.F5OPDIS.S1312.MNAC.S.2024</v>
      </c>
    </row>
    <row r="27" spans="1:65" s="18" customFormat="1" ht="16.5" customHeight="1">
      <c r="A27" s="321" t="s">
        <v>498</v>
      </c>
      <c r="B27" s="388" t="s">
        <v>950</v>
      </c>
      <c r="C27" s="328" t="s">
        <v>460</v>
      </c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".T3.F71.S1312.MNAC." &amp; RefVintage</f>
        <v>SE.T3.F71.S1312.MNAC.S.2024</v>
      </c>
    </row>
    <row r="28" spans="1:65" s="18" customFormat="1" ht="16.5" customHeight="1" thickBot="1">
      <c r="A28" s="322" t="s">
        <v>499</v>
      </c>
      <c r="B28" s="388" t="s">
        <v>951</v>
      </c>
      <c r="C28" s="328" t="s">
        <v>462</v>
      </c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".T3.F8.S1312.MNAC." &amp; RefVintage</f>
        <v>SE.T3.F8.S1312.MNAC.S.2024</v>
      </c>
    </row>
    <row r="29" spans="1:65" s="18" customFormat="1" ht="16.5" customHeight="1">
      <c r="A29" s="265" t="s">
        <v>361</v>
      </c>
      <c r="B29" s="388" t="s">
        <v>952</v>
      </c>
      <c r="C29" s="328" t="s">
        <v>465</v>
      </c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".T3.OFA.S1312.MNAC." &amp; RefVintage</f>
        <v>SE.T3.OFA.S1312.MNAC.S.2024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362</v>
      </c>
      <c r="B31" s="388" t="s">
        <v>953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".T3.ADJ.S1312.MNAC." &amp; RefVintage</f>
        <v>SE.T3.ADJ.S1312.MNAC.S.2024</v>
      </c>
    </row>
    <row r="32" spans="1:65" s="18" customFormat="1" ht="16.5" customHeight="1" thickBot="1">
      <c r="A32" s="265" t="s">
        <v>363</v>
      </c>
      <c r="B32" s="388" t="s">
        <v>954</v>
      </c>
      <c r="C32" s="328" t="s">
        <v>476</v>
      </c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".T3.LIA.S1312.MNAC." &amp; RefVintage</f>
        <v>SE.T3.LIA.S1312.MNAC.S.2024</v>
      </c>
    </row>
    <row r="33" spans="1:65" s="18" customFormat="1" ht="16.5" customHeight="1" thickBot="1">
      <c r="A33" s="247" t="s">
        <v>503</v>
      </c>
      <c r="B33" s="388" t="s">
        <v>955</v>
      </c>
      <c r="C33" s="328" t="s">
        <v>463</v>
      </c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".T3.OAP.S1312.MNAC." &amp; RefVintage</f>
        <v>SE.T3.OAP.S1312.MNAC.S.2024</v>
      </c>
    </row>
    <row r="34" spans="1:65" s="18" customFormat="1" ht="16.5" customHeight="1">
      <c r="A34" s="265" t="s">
        <v>364</v>
      </c>
      <c r="B34" s="388" t="s">
        <v>956</v>
      </c>
      <c r="C34" s="328" t="s">
        <v>477</v>
      </c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".T3.OLIA.S1312.MNAC." &amp; RefVintage</f>
        <v>SE.T3.OLIA.S1312.MNAC.S.2024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365</v>
      </c>
      <c r="B36" s="388" t="s">
        <v>957</v>
      </c>
      <c r="C36" s="328" t="s">
        <v>66</v>
      </c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".T3.ISS_A.S1312.MNAC." &amp; RefVintage</f>
        <v>SE.T3.ISS_A.S1312.MNAC.S.2024</v>
      </c>
    </row>
    <row r="37" spans="1:65" s="18" customFormat="1" ht="16.5" customHeight="1">
      <c r="A37" s="265" t="s">
        <v>366</v>
      </c>
      <c r="B37" s="388" t="s">
        <v>958</v>
      </c>
      <c r="C37" s="328" t="s">
        <v>478</v>
      </c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".T3.D41_A.S1312.MNAC." &amp; RefVintage</f>
        <v>SE.T3.D41_A.S1312.MNAC.S.2024</v>
      </c>
    </row>
    <row r="38" spans="1:65" s="167" customFormat="1" ht="16.5" customHeight="1">
      <c r="A38" s="265" t="s">
        <v>367</v>
      </c>
      <c r="B38" s="388" t="s">
        <v>959</v>
      </c>
      <c r="C38" s="335" t="s">
        <v>479</v>
      </c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".T3.RED_A.S1312.MNAC." &amp; RefVintage</f>
        <v>SE.T3.RED_A.S1312.MNAC.S.2024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368</v>
      </c>
      <c r="B40" s="388" t="s">
        <v>960</v>
      </c>
      <c r="C40" s="328" t="s">
        <v>96</v>
      </c>
      <c r="D40" s="529"/>
      <c r="E40" s="529"/>
      <c r="F40" s="529"/>
      <c r="G40" s="529"/>
      <c r="H40" s="529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".T3.FREV_A.S1312.MNAC." &amp; RefVintage</f>
        <v>SE.T3.FREV_A.S1312.MNAC.S.2024</v>
      </c>
    </row>
    <row r="41" spans="1:65" s="18" customFormat="1" ht="16.5" customHeight="1">
      <c r="A41" s="265" t="s">
        <v>522</v>
      </c>
      <c r="B41" s="388" t="s">
        <v>961</v>
      </c>
      <c r="C41" s="328" t="s">
        <v>480</v>
      </c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".T3.K61.S1312.MNAC." &amp; RefVintage</f>
        <v>SE.T3.K61.S1312.MNAC.S.2024</v>
      </c>
    </row>
    <row r="42" spans="1:65" s="18" customFormat="1" ht="16.5" customHeight="1">
      <c r="A42" s="265" t="s">
        <v>369</v>
      </c>
      <c r="B42" s="388" t="s">
        <v>962</v>
      </c>
      <c r="C42" s="328" t="s">
        <v>481</v>
      </c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".T3.OCVO_A.S1312.MNAC." &amp; RefVintage</f>
        <v>SE.T3.OCVO_A.S1312.MNAC.S.2024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370</v>
      </c>
      <c r="B44" s="388" t="s">
        <v>963</v>
      </c>
      <c r="C44" s="333" t="s">
        <v>64</v>
      </c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29"/>
      <c r="S44" s="529"/>
      <c r="T44" s="529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".T3.SD.S1312.MNAC." &amp; RefVintage</f>
        <v>SE.T3.SD.S1312.MNAC.S.2024</v>
      </c>
    </row>
    <row r="45" spans="1:65" s="18" customFormat="1" ht="16.5" customHeight="1">
      <c r="A45" s="265" t="s">
        <v>371</v>
      </c>
      <c r="B45" s="388" t="s">
        <v>964</v>
      </c>
      <c r="C45" s="328" t="s">
        <v>74</v>
      </c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".T3.B9_SD.S1312.MNAC." &amp; RefVintage</f>
        <v>SE.T3.B9_SD.S1312.MNAC.S.2024</v>
      </c>
    </row>
    <row r="46" spans="1:65" s="18" customFormat="1" ht="16.5" customHeight="1">
      <c r="A46" s="265" t="s">
        <v>372</v>
      </c>
      <c r="B46" s="388" t="s">
        <v>965</v>
      </c>
      <c r="C46" s="328" t="s">
        <v>63</v>
      </c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".T3.OSD.S1312.MNAC." &amp; RefVintage</f>
        <v>SE.T3.OSD.S1312.MNAC.S.2024</v>
      </c>
    </row>
    <row r="47" spans="1:65" s="18" customFormat="1" ht="13.5" customHeight="1" thickBot="1">
      <c r="A47" s="209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19.5" customHeight="1" thickTop="1" thickBot="1">
      <c r="A48" s="265" t="s">
        <v>373</v>
      </c>
      <c r="B48" s="388" t="s">
        <v>966</v>
      </c>
      <c r="C48" s="287" t="s">
        <v>104</v>
      </c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".T3.CHDEBT.S1312.MNAC." &amp; RefVintage</f>
        <v>SE.T3.CHDEBT.S1312.MNAC.S.2024</v>
      </c>
    </row>
    <row r="49" spans="1:65" ht="9" customHeight="1" thickTop="1" thickBot="1">
      <c r="A49" s="209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09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7.5" thickTop="1" thickBot="1">
      <c r="A51" s="265" t="s">
        <v>374</v>
      </c>
      <c r="B51" s="388" t="s">
        <v>967</v>
      </c>
      <c r="C51" s="287" t="s">
        <v>105</v>
      </c>
      <c r="D51" s="530"/>
      <c r="E51" s="531"/>
      <c r="F51" s="531"/>
      <c r="G51" s="531"/>
      <c r="H51" s="531"/>
      <c r="I51" s="531"/>
      <c r="J51" s="531"/>
      <c r="K51" s="531"/>
      <c r="L51" s="531"/>
      <c r="M51" s="531"/>
      <c r="N51" s="531"/>
      <c r="O51" s="531"/>
      <c r="P51" s="531"/>
      <c r="Q51" s="531"/>
      <c r="R51" s="531"/>
      <c r="S51" s="531"/>
      <c r="T51" s="531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".T3.CTDEBT.S1312.MNAC." &amp; RefVintage</f>
        <v>SE.T3.CTDEBT.S1312.MNAC.S.2024</v>
      </c>
    </row>
    <row r="52" spans="1:65" ht="16" thickTop="1">
      <c r="A52" s="265" t="s">
        <v>375</v>
      </c>
      <c r="B52" s="388" t="s">
        <v>968</v>
      </c>
      <c r="C52" s="328" t="s">
        <v>107</v>
      </c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".T3.DEBT.S1312.MNAC." &amp; RefVintage</f>
        <v>SE.T3.DEBT.S1312.MNAC.S.2024</v>
      </c>
    </row>
    <row r="53" spans="1:65" ht="18.75" customHeight="1">
      <c r="A53" s="265" t="s">
        <v>376</v>
      </c>
      <c r="B53" s="388" t="s">
        <v>969</v>
      </c>
      <c r="C53" s="346" t="s">
        <v>108</v>
      </c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529"/>
      <c r="Q53" s="529"/>
      <c r="R53" s="529"/>
      <c r="S53" s="529"/>
      <c r="T53" s="529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".T3.HOLD.S1312.MNAC." &amp; RefVintage</f>
        <v>SE.T3.HOLD.S1312.MNAC.S.2024</v>
      </c>
    </row>
    <row r="54" spans="1:65" ht="9.75" customHeight="1" thickBot="1">
      <c r="A54" s="135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18.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</row>
    <row r="56" spans="1:65" ht="8.25" customHeight="1" thickTop="1">
      <c r="A56" s="127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</row>
    <row r="57" spans="1:65">
      <c r="A57" s="127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</row>
    <row r="59" spans="1:65">
      <c r="A59" s="127"/>
      <c r="B59" s="126"/>
      <c r="C59" s="199" t="s">
        <v>103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</row>
    <row r="60" spans="1:65" ht="18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</row>
    <row r="61" spans="1:65" ht="9.75" customHeight="1" thickBot="1">
      <c r="A61" s="153"/>
      <c r="B61" s="146"/>
      <c r="C61" s="347"/>
      <c r="D61" s="348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65" ht="60.65" customHeight="1"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OK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</row>
    <row r="65" spans="3:38"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</row>
    <row r="66" spans="3:38">
      <c r="C66" s="292" t="s">
        <v>168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</row>
    <row r="67" spans="3:38">
      <c r="C67" s="292" t="s">
        <v>521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</row>
    <row r="68" spans="3:38">
      <c r="C68" s="339" t="s">
        <v>169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</row>
    <row r="69" spans="3:38">
      <c r="C69" s="479" t="s">
        <v>170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</row>
    <row r="70" spans="3:38">
      <c r="C70" s="479" t="s">
        <v>171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</row>
    <row r="71" spans="3:38">
      <c r="C71" s="479" t="s">
        <v>172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</row>
    <row r="72" spans="3:38">
      <c r="C72" s="479" t="s">
        <v>173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</row>
    <row r="73" spans="3:38" ht="22">
      <c r="C73" s="292" t="s">
        <v>1015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</row>
    <row r="74" spans="3:38">
      <c r="C74" s="292" t="s">
        <v>174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</row>
    <row r="75" spans="3:38">
      <c r="C75" s="292" t="s">
        <v>143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</row>
    <row r="76" spans="3:38"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</row>
    <row r="77" spans="3:38">
      <c r="C77" s="295" t="s">
        <v>175</v>
      </c>
      <c r="D77" s="179">
        <f>IF(AND('Table 1'!E12="0",D10="0"),0,IF(AND('Table 1'!E12="L",D10="L"),"NC",IF('Table 1'!E12="M",0,'Table 1'!E12)+IF(D10="M",0,D10)))</f>
        <v>0</v>
      </c>
      <c r="E77" s="179">
        <f>IF(AND('Table 1'!F12="0",E10="0"),0,IF(AND('Table 1'!F12="L",E10="L"),"NC",IF('Table 1'!F12="M",0,'Table 1'!F12)+IF(E10="M",0,E10)))</f>
        <v>0</v>
      </c>
      <c r="F77" s="179">
        <f>IF(AND('Table 1'!G12="0",F10="0"),0,IF(AND('Table 1'!G12="L",F10="L"),"NC",IF('Table 1'!G12="M",0,'Table 1'!G12)+IF(F10="M",0,F10)))</f>
        <v>0</v>
      </c>
      <c r="G77" s="179">
        <f>IF(AND('Table 1'!H12="0",G10="0"),0,IF(AND('Table 1'!H12="L",G10="L"),"NC",IF('Table 1'!H12="M",0,'Table 1'!H12)+IF(G10="M",0,G10)))</f>
        <v>0</v>
      </c>
      <c r="H77" s="179">
        <f>IF(AND('Table 1'!I12="0",H10="0"),0,IF(AND('Table 1'!I12="L",H10="L"),"NC",IF('Table 1'!I12="M",0,'Table 1'!I12)+IF(H10="M",0,H10)))</f>
        <v>0</v>
      </c>
      <c r="I77" s="179">
        <f>IF(AND('Table 1'!J12="0",I10="0"),0,IF(AND('Table 1'!J12="L",I10="L"),"NC",IF('Table 1'!J12="M",0,'Table 1'!J12)+IF(I10="M",0,I10)))</f>
        <v>0</v>
      </c>
      <c r="J77" s="179">
        <f>IF(AND('Table 1'!K12="0",J10="0"),0,IF(AND('Table 1'!K12="L",J10="L"),"NC",IF('Table 1'!K12="M",0,'Table 1'!K12)+IF(J10="M",0,J10)))</f>
        <v>0</v>
      </c>
      <c r="K77" s="179">
        <f>IF(AND('Table 1'!L12="0",K10="0"),0,IF(AND('Table 1'!L12="L",K10="L"),"NC",IF('Table 1'!L12="M",0,'Table 1'!L12)+IF(K10="M",0,K10)))</f>
        <v>0</v>
      </c>
      <c r="L77" s="179">
        <f>IF(AND('Table 1'!M12="0",L10="0"),0,IF(AND('Table 1'!M12="L",L10="L"),"NC",IF('Table 1'!M12="M",0,'Table 1'!M12)+IF(L10="M",0,L10)))</f>
        <v>0</v>
      </c>
      <c r="M77" s="179">
        <f>IF(AND('Table 1'!N12="0",M10="0"),0,IF(AND('Table 1'!N12="L",M10="L"),"NC",IF('Table 1'!N12="M",0,'Table 1'!N12)+IF(M10="M",0,M10)))</f>
        <v>0</v>
      </c>
      <c r="N77" s="179">
        <f>IF(AND('Table 1'!O12="0",N10="0"),0,IF(AND('Table 1'!O12="L",N10="L"),"NC",IF('Table 1'!O12="M",0,'Table 1'!O12)+IF(N10="M",0,N10)))</f>
        <v>0</v>
      </c>
      <c r="O77" s="179">
        <f>IF(AND('Table 1'!P12="0",O10="0"),0,IF(AND('Table 1'!P12="L",O10="L"),"NC",IF('Table 1'!P12="M",0,'Table 1'!P12)+IF(O10="M",0,O10)))</f>
        <v>0</v>
      </c>
      <c r="P77" s="179">
        <f>IF(AND('Table 1'!Q12="0",P10="0"),0,IF(AND('Table 1'!Q12="L",P10="L"),"NC",IF('Table 1'!Q12="M",0,'Table 1'!Q12)+IF(P10="M",0,P10)))</f>
        <v>0</v>
      </c>
      <c r="Q77" s="179">
        <f>IF(AND('Table 1'!R12="0",Q10="0"),0,IF(AND('Table 1'!R12="L",Q10="L"),"NC",IF('Table 1'!R12="M",0,'Table 1'!R12)+IF(Q10="M",0,Q10)))</f>
        <v>0</v>
      </c>
      <c r="R77" s="179">
        <f>IF(AND('Table 1'!S12="0",R10="0"),0,IF(AND('Table 1'!S12="L",R10="L"),"NC",IF('Table 1'!S12="M",0,'Table 1'!S12)+IF(R10="M",0,R10)))</f>
        <v>0</v>
      </c>
      <c r="S77" s="179">
        <f>IF(AND('Table 1'!T12="0",S10="0"),0,IF(AND('Table 1'!T12="L",S10="L"),"NC",IF('Table 1'!T12="M",0,'Table 1'!T12)+IF(S10="M",0,S10)))</f>
        <v>0</v>
      </c>
      <c r="T77" s="179">
        <f>IF(AND('Table 1'!U12="0",T10="0"),0,IF(AND('Table 1'!U12="L",T10="L"),"NC",IF('Table 1'!U12="M",0,'Table 1'!U12)+IF(T10="M",0,T10)))</f>
        <v>0</v>
      </c>
      <c r="U77" s="179">
        <f>IF(AND('Table 1'!V11="0",U10="0"),0,IF(AND('Table 1'!V11="L",U10="L"),"NC",IF('Table 1'!V11="M",0,'Table 1'!V11)+IF(U10="M",0,U10)))</f>
        <v>-43849</v>
      </c>
      <c r="V77" s="179">
        <f>IF(AND('Table 1'!W11="0",V10="0"),0,IF(AND('Table 1'!W11="L",V10="L"),"NC",IF('Table 1'!W11="M",0,'Table 1'!W11)+IF(V10="M",0,V10)))</f>
        <v>-47997</v>
      </c>
      <c r="W77" s="179">
        <f>IF(AND('Table 1'!X11="0",W10="0"),0,IF(AND('Table 1'!X11="L",W10="L"),"NC",IF('Table 1'!X11="M",0,'Table 1'!X11)+IF(W10="M",0,W10)))</f>
        <v>-51874</v>
      </c>
      <c r="X77" s="179">
        <f>IF(AND('Table 1'!Y11="0",X10="0"),0,IF(AND('Table 1'!Y11="L",X10="L"),"NC",IF('Table 1'!Y11="M",0,'Table 1'!Y11)+IF(X10="M",0,X10)))</f>
        <v>4854</v>
      </c>
      <c r="Y77" s="179">
        <f>IF(AND('Table 1'!Z11="0",Y10="0"),0,IF(AND('Table 1'!Z11="L",Y10="L"),"NC",IF('Table 1'!Z11="M",0,'Table 1'!Z11)+IF(Y10="M",0,Y10)))</f>
        <v>63641</v>
      </c>
      <c r="Z77" s="179">
        <f>IF(AND('Table 1'!AA11="0",Z10="0"),0,IF(AND('Table 1'!AA11="L",Z10="L"),"NC",IF('Table 1'!AA11="M",0,'Table 1'!AA11)+IF(Z10="M",0,Z10)))</f>
        <v>76109</v>
      </c>
      <c r="AA77" s="179">
        <f>IF(AND('Table 1'!AB11="0",AA10="0"),0,IF(AND('Table 1'!AB11="L",AA10="L"),"NC",IF('Table 1'!AB11="M",0,'Table 1'!AB11)+IF(AA10="M",0,AA10)))</f>
        <v>63439</v>
      </c>
      <c r="AB77" s="179">
        <f>IF(AND('Table 1'!AC11="0",AB10="0"),0,IF(AND('Table 1'!AC11="L",AB10="L"),"NC",IF('Table 1'!AC11="M",0,'Table 1'!AC11)+IF(AB10="M",0,AB10)))</f>
        <v>65769</v>
      </c>
      <c r="AC77" s="179">
        <f>IF(AND('Table 1'!AD11="0",AC10="0"),0,IF(AND('Table 1'!AD11="L",AC10="L"),"NC",IF('Table 1'!AD11="M",0,'Table 1'!AD11)+IF(AC10="M",0,AC10)))</f>
        <v>0</v>
      </c>
      <c r="AD77" s="179">
        <f>IF(AND('Table 1'!AE11="0",AD10="0"),0,IF(AND('Table 1'!AE11="L",AD10="L"),"NC",IF('Table 1'!AE11="M",0,'Table 1'!AE11)+IF(AD10="M",0,AD10)))</f>
        <v>0</v>
      </c>
      <c r="AE77" s="179">
        <f>IF(AND('Table 1'!AF11="0",AE10="0"),0,IF(AND('Table 1'!AF11="L",AE10="L"),"NC",IF('Table 1'!AF11="M",0,'Table 1'!AF11)+IF(AE10="M",0,AE10)))</f>
        <v>0</v>
      </c>
      <c r="AF77" s="179">
        <f>IF(AND('Table 1'!AG11="0",AF10="0"),0,IF(AND('Table 1'!AG11="L",AF10="L"),"NC",IF('Table 1'!AG11="M",0,'Table 1'!AG11)+IF(AF10="M",0,AF10)))</f>
        <v>0</v>
      </c>
      <c r="AG77" s="179">
        <f>IF(AND('Table 1'!AH11="0",AG10="0"),0,IF(AND('Table 1'!AH11="L",AG10="L"),"NC",IF('Table 1'!AH11="M",0,'Table 1'!AH11)+IF(AG10="M",0,AG10)))</f>
        <v>0</v>
      </c>
      <c r="AH77" s="179">
        <f>IF(AND('Table 1'!AI11="0",AH10="0"),0,IF(AND('Table 1'!AI11="L",AH10="L"),"NC",IF('Table 1'!AI11="M",0,'Table 1'!AI11)+IF(AH10="M",0,AH10)))</f>
        <v>0</v>
      </c>
      <c r="AI77" s="179">
        <f>IF(AND('Table 1'!AJ11="0",AI10="0"),0,IF(AND('Table 1'!AJ11="L",AI10="L"),"NC",IF('Table 1'!AJ11="M",0,'Table 1'!AJ11)+IF(AI10="M",0,AI10)))</f>
        <v>0</v>
      </c>
      <c r="AJ77" s="296"/>
      <c r="AK77" s="297"/>
    </row>
  </sheetData>
  <sheetProtection algorithmName="SHA-512" hashValue="skfAR3Q7NLGiydNfzMteJ5KMK/b+WSlv9TGJ3E5UxMSyiE+CBPKzarnO0z69mmQwSra+cCisWAB903HZVwCpJw==" saltValue="P0gCyng1W6ylt2K5jtKXdA==" spinCount="100000" sheet="1" objects="1" formatColumns="0" formatRows="0" insertHyperlinks="0"/>
  <mergeCells count="1">
    <mergeCell ref="D6:AI6"/>
  </mergeCells>
  <phoneticPr fontId="35" type="noConversion"/>
  <conditionalFormatting sqref="D10:T10 D32:T34 D36:T38 D40:T42 D44:T46 D48:T48 D51:T53 D13:T29">
    <cfRule type="cellIs" dxfId="14" priority="6" operator="equal">
      <formula>""</formula>
    </cfRule>
  </conditionalFormatting>
  <conditionalFormatting sqref="U10:AI10 U32:AI34 U36:AI38 U40:AI42 U44:AI46 U51:AI53 U48:AI48 U13:AI29">
    <cfRule type="cellIs" dxfId="13" priority="3" operator="equal">
      <formula>""</formula>
    </cfRule>
  </conditionalFormatting>
  <conditionalFormatting sqref="U7:AI7 U10:AI10 U12:AI29 U31:AI34 U36:AI38 U40:AI42 U44:AI46 U48:AI48 U51:AI53">
    <cfRule type="expression" dxfId="12" priority="2">
      <formula>LEN(U$7)=0</formula>
    </cfRule>
  </conditionalFormatting>
  <conditionalFormatting sqref="D64:AI64">
    <cfRule type="containsText" dxfId="11" priority="1" operator="containsText" text="NOT">
      <formula>NOT(ISERROR(SEARCH("NOT",D64)))</formula>
    </cfRule>
  </conditionalFormatting>
  <dataValidations count="1">
    <dataValidation type="list" allowBlank="1" showInputMessage="1" showErrorMessage="1" sqref="D1" xr:uid="{00000000-0002-0000-09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BM77"/>
  <sheetViews>
    <sheetView showGridLines="0" defaultGridColor="0" topLeftCell="C18" colorId="22" zoomScale="85" zoomScaleNormal="85" zoomScaleSheetLayoutView="80" workbookViewId="0">
      <pane xSplit="1" topLeftCell="Y1" activePane="topRight" state="frozen"/>
      <selection activeCell="C64" sqref="C64"/>
      <selection pane="topRight" activeCell="AC50" sqref="AC50"/>
    </sheetView>
  </sheetViews>
  <sheetFormatPr defaultColWidth="9.765625" defaultRowHeight="15.5"/>
  <cols>
    <col min="1" max="1" width="35" style="30" hidden="1" customWidth="1"/>
    <col min="2" max="2" width="39" style="20" hidden="1" customWidth="1"/>
    <col min="3" max="3" width="90.69140625" style="25" customWidth="1"/>
    <col min="4" max="20" width="13.23046875" style="10" customWidth="1"/>
    <col min="21" max="35" width="13.23046875" style="23" customWidth="1"/>
    <col min="36" max="36" width="86.765625" style="10" customWidth="1"/>
    <col min="37" max="37" width="5" style="10" customWidth="1"/>
    <col min="38" max="38" width="1" style="10" customWidth="1"/>
    <col min="39" max="39" width="0.53515625" style="10" customWidth="1"/>
    <col min="40" max="40" width="9.765625" style="10"/>
    <col min="41" max="41" width="8.23046875" style="10" customWidth="1"/>
    <col min="42" max="42" width="13.07421875" style="10" customWidth="1"/>
    <col min="43" max="43" width="9.23046875" style="10" customWidth="1"/>
    <col min="44" max="64" width="9.765625" style="10"/>
    <col min="65" max="65" width="9.765625" style="258"/>
    <col min="66" max="16384" width="9.765625" style="10"/>
  </cols>
  <sheetData>
    <row r="1" spans="1:65">
      <c r="A1" s="24"/>
      <c r="B1" s="24"/>
      <c r="C1" s="352"/>
      <c r="D1" s="173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6"/>
      <c r="AK1" s="26"/>
      <c r="AM1" s="13"/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582</v>
      </c>
      <c r="D2" s="19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7"/>
      <c r="AM2" s="13"/>
      <c r="AN2" s="485">
        <f>IF($AN$1='Cover page'!$N$2,0,1)</f>
        <v>0</v>
      </c>
    </row>
    <row r="3" spans="1:65" ht="18">
      <c r="B3" s="30"/>
      <c r="C3" s="268" t="s">
        <v>59</v>
      </c>
      <c r="D3" s="19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" thickBot="1">
      <c r="B4" s="30"/>
      <c r="C4" s="318"/>
      <c r="D4" s="341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6.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 t="str">
        <f>IF(VLOOKUP('Cover page'!$F$15,'Cover page'!$BD$1:$BF$15,3,FALSE)&lt;AB65+1,"",AB65+1)</f>
        <v/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>
      <c r="A8" s="209"/>
      <c r="B8" s="263"/>
      <c r="C8" s="213" t="str">
        <f>'Cover page'!E14</f>
        <v>Date: 30/09/2024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6.5" thickTop="1" thickBot="1">
      <c r="A10" s="265" t="s">
        <v>377</v>
      </c>
      <c r="B10" s="388" t="s">
        <v>898</v>
      </c>
      <c r="C10" s="287" t="s">
        <v>566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58" t="str">
        <f>CountryCode &amp; ".T3.B9.S1313.MNAC." &amp; RefVintage</f>
        <v>SE.T3.B9.S1313.MNAC.S.2024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378</v>
      </c>
      <c r="B12" s="388" t="s">
        <v>899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".T3.FA.S1313.MNAC." &amp; RefVintage</f>
        <v>SE.T3.FA.S1313.MNAC.S.2024</v>
      </c>
    </row>
    <row r="13" spans="1:65" s="18" customFormat="1" ht="16.5" customHeight="1">
      <c r="A13" s="265" t="s">
        <v>379</v>
      </c>
      <c r="B13" s="388" t="s">
        <v>900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".T3.F2.S1313.MNAC." &amp; RefVintage</f>
        <v>SE.T3.F2.S1313.MNAC.S.2024</v>
      </c>
    </row>
    <row r="14" spans="1:65" s="18" customFormat="1" ht="16.5" customHeight="1">
      <c r="A14" s="265" t="s">
        <v>380</v>
      </c>
      <c r="B14" s="388" t="s">
        <v>901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".T3.F3.S1313.MNAC." &amp; RefVintage</f>
        <v>SE.T3.F3.S1313.MNAC.S.2024</v>
      </c>
    </row>
    <row r="15" spans="1:65" s="18" customFormat="1" ht="16.5" customHeight="1">
      <c r="A15" s="265" t="s">
        <v>381</v>
      </c>
      <c r="B15" s="388" t="s">
        <v>902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".T3.F4.S1313.MNAC." &amp; RefVintage</f>
        <v>SE.T3.F4.S1313.MNAC.S.2024</v>
      </c>
    </row>
    <row r="16" spans="1:65" s="18" customFormat="1" ht="16.5" customHeight="1">
      <c r="A16" s="265" t="s">
        <v>382</v>
      </c>
      <c r="B16" s="388" t="s">
        <v>903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".T3.F4ACQ.S1313.MNAC." &amp; RefVintage</f>
        <v>SE.T3.F4ACQ.S1313.MNAC.S.2024</v>
      </c>
    </row>
    <row r="17" spans="1:65" s="18" customFormat="1" ht="16.5" customHeight="1">
      <c r="A17" s="265" t="s">
        <v>383</v>
      </c>
      <c r="B17" s="388" t="s">
        <v>904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".T3.F4DIS.S1313.MNAC." &amp; RefVintage</f>
        <v>SE.T3.F4DIS.S1313.MNAC.S.2024</v>
      </c>
    </row>
    <row r="18" spans="1:65" s="18" customFormat="1" ht="16.5" customHeight="1">
      <c r="A18" s="265" t="s">
        <v>384</v>
      </c>
      <c r="B18" s="388" t="s">
        <v>905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".T3.F41.S1313.MNAC." &amp; RefVintage</f>
        <v>SE.T3.F41.S1313.MNAC.S.2024</v>
      </c>
    </row>
    <row r="19" spans="1:65" s="18" customFormat="1" ht="16.5" customHeight="1">
      <c r="A19" s="265" t="s">
        <v>385</v>
      </c>
      <c r="B19" s="388" t="s">
        <v>906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".T3.F42.S1313.MNAC." &amp; RefVintage</f>
        <v>SE.T3.F42.S1313.MNAC.S.2024</v>
      </c>
    </row>
    <row r="20" spans="1:65" s="18" customFormat="1" ht="16.5" customHeight="1">
      <c r="A20" s="265" t="s">
        <v>386</v>
      </c>
      <c r="B20" s="388" t="s">
        <v>907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".T3.F42ACQ.S1313.MNAC." &amp; RefVintage</f>
        <v>SE.T3.F42ACQ.S1313.MNAC.S.2024</v>
      </c>
    </row>
    <row r="21" spans="1:65" s="18" customFormat="1" ht="16.5" customHeight="1">
      <c r="A21" s="265" t="s">
        <v>387</v>
      </c>
      <c r="B21" s="388" t="s">
        <v>908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".T3.F42DIS.S1313.MNAC." &amp; RefVintage</f>
        <v>SE.T3.F42DIS.S1313.MNAC.S.2024</v>
      </c>
    </row>
    <row r="22" spans="1:65" s="18" customFormat="1" ht="16.5" customHeight="1">
      <c r="A22" s="265" t="s">
        <v>388</v>
      </c>
      <c r="B22" s="388" t="s">
        <v>909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".T3.F5.S1313.MNAC." &amp; RefVintage</f>
        <v>SE.T3.F5.S1313.MNAC.S.2024</v>
      </c>
    </row>
    <row r="23" spans="1:65" s="18" customFormat="1" ht="16.5" customHeight="1">
      <c r="A23" s="265" t="s">
        <v>389</v>
      </c>
      <c r="B23" s="388" t="s">
        <v>910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".T3.F5PN.S1313.MNAC." &amp; RefVintage</f>
        <v>SE.T3.F5PN.S1313.MNAC.S.2024</v>
      </c>
    </row>
    <row r="24" spans="1:65" s="18" customFormat="1" ht="16.5" customHeight="1">
      <c r="A24" s="265" t="s">
        <v>390</v>
      </c>
      <c r="B24" s="388" t="s">
        <v>911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".T3.F5OP.S1313.MNAC." &amp; RefVintage</f>
        <v>SE.T3.F5OP.S1313.MNAC.S.2024</v>
      </c>
    </row>
    <row r="25" spans="1:65" s="18" customFormat="1" ht="16.5" customHeight="1">
      <c r="A25" s="265" t="s">
        <v>391</v>
      </c>
      <c r="B25" s="388" t="s">
        <v>912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".T3.F5OPACQ.S1313.MNAC." &amp; RefVintage</f>
        <v>SE.T3.F5OPACQ.S1313.MNAC.S.2024</v>
      </c>
    </row>
    <row r="26" spans="1:65" s="18" customFormat="1" ht="16.5" customHeight="1" thickBot="1">
      <c r="A26" s="265" t="s">
        <v>392</v>
      </c>
      <c r="B26" s="388" t="s">
        <v>913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".T3.F5OPDIS.S1313.MNAC." &amp; RefVintage</f>
        <v>SE.T3.F5OPDIS.S1313.MNAC.S.2024</v>
      </c>
    </row>
    <row r="27" spans="1:65" s="18" customFormat="1" ht="16.5" customHeight="1">
      <c r="A27" s="321" t="s">
        <v>496</v>
      </c>
      <c r="B27" s="388" t="s">
        <v>914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".T3.F71.S1313.MNAC." &amp; RefVintage</f>
        <v>SE.T3.F71.S1313.MNAC.S.2024</v>
      </c>
    </row>
    <row r="28" spans="1:65" s="18" customFormat="1" ht="16.5" customHeight="1" thickBot="1">
      <c r="A28" s="322" t="s">
        <v>497</v>
      </c>
      <c r="B28" s="388" t="s">
        <v>915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".T3.F8.S1313.MNAC." &amp; RefVintage</f>
        <v>SE.T3.F8.S1313.MNAC.S.2024</v>
      </c>
    </row>
    <row r="29" spans="1:65" s="18" customFormat="1" ht="16.5" customHeight="1">
      <c r="A29" s="265" t="s">
        <v>393</v>
      </c>
      <c r="B29" s="388" t="s">
        <v>916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".T3.OFA.S1313.MNAC." &amp; RefVintage</f>
        <v>SE.T3.OFA.S1313.MNAC.S.2024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394</v>
      </c>
      <c r="B31" s="388" t="s">
        <v>917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".T3.ADJ.S1313.MNAC." &amp; RefVintage</f>
        <v>SE.T3.ADJ.S1313.MNAC.S.2024</v>
      </c>
    </row>
    <row r="32" spans="1:65" s="18" customFormat="1" ht="16.5" customHeight="1" thickBot="1">
      <c r="A32" s="265" t="s">
        <v>395</v>
      </c>
      <c r="B32" s="388" t="s">
        <v>918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".T3.LIA.S1313.MNAC." &amp; RefVintage</f>
        <v>SE.T3.LIA.S1313.MNAC.S.2024</v>
      </c>
    </row>
    <row r="33" spans="1:65" s="18" customFormat="1" ht="16.5" customHeight="1" thickBot="1">
      <c r="A33" s="247" t="s">
        <v>504</v>
      </c>
      <c r="B33" s="388" t="s">
        <v>919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".T3.OAP.S1313.MNAC." &amp; RefVintage</f>
        <v>SE.T3.OAP.S1313.MNAC.S.2024</v>
      </c>
    </row>
    <row r="34" spans="1:65" s="18" customFormat="1" ht="16.5" customHeight="1">
      <c r="A34" s="265" t="s">
        <v>396</v>
      </c>
      <c r="B34" s="388" t="s">
        <v>920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".T3.OLIA.S1313.MNAC." &amp; RefVintage</f>
        <v>SE.T3.OLIA.S1313.MNAC.S.2024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397</v>
      </c>
      <c r="B36" s="388" t="s">
        <v>921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".T3.ISS_A.S1313.MNAC." &amp; RefVintage</f>
        <v>SE.T3.ISS_A.S1313.MNAC.S.2024</v>
      </c>
    </row>
    <row r="37" spans="1:65" s="18" customFormat="1" ht="16.5" customHeight="1">
      <c r="A37" s="265" t="s">
        <v>398</v>
      </c>
      <c r="B37" s="388" t="s">
        <v>922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".T3.D41_A.S1313.MNAC." &amp; RefVintage</f>
        <v>SE.T3.D41_A.S1313.MNAC.S.2024</v>
      </c>
    </row>
    <row r="38" spans="1:65" s="167" customFormat="1" ht="16.5" customHeight="1">
      <c r="A38" s="265" t="s">
        <v>399</v>
      </c>
      <c r="B38" s="388" t="s">
        <v>923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".T3.RED_A.S1313.MNAC." &amp; RefVintage</f>
        <v>SE.T3.RED_A.S1313.MNAC.S.2024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400</v>
      </c>
      <c r="B40" s="388" t="s">
        <v>924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".T3.FREV_A.S1313.MNAC." &amp; RefVintage</f>
        <v>SE.T3.FREV_A.S1313.MNAC.S.2024</v>
      </c>
    </row>
    <row r="41" spans="1:65" s="18" customFormat="1" ht="16.5" customHeight="1">
      <c r="A41" s="265" t="s">
        <v>524</v>
      </c>
      <c r="B41" s="388" t="s">
        <v>925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".T3.K61.S1313.MNAC." &amp; RefVintage</f>
        <v>SE.T3.K61.S1313.MNAC.S.2024</v>
      </c>
    </row>
    <row r="42" spans="1:65" s="18" customFormat="1" ht="16.5" customHeight="1">
      <c r="A42" s="265" t="s">
        <v>401</v>
      </c>
      <c r="B42" s="388" t="s">
        <v>926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".T3.OCVO_A.S1313.MNAC." &amp; RefVintage</f>
        <v>SE.T3.OCVO_A.S1313.MNAC.S.2024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402</v>
      </c>
      <c r="B44" s="388" t="s">
        <v>927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".T3.SD.S1313.MNAC." &amp; RefVintage</f>
        <v>SE.T3.SD.S1313.MNAC.S.2024</v>
      </c>
    </row>
    <row r="45" spans="1:65" s="18" customFormat="1" ht="16.5" customHeight="1">
      <c r="A45" s="265" t="s">
        <v>403</v>
      </c>
      <c r="B45" s="388" t="s">
        <v>928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".T3.B9_SD.S1313.MNAC." &amp; RefVintage</f>
        <v>SE.T3.B9_SD.S1313.MNAC.S.2024</v>
      </c>
    </row>
    <row r="46" spans="1:65" s="18" customFormat="1" ht="16.5" customHeight="1">
      <c r="A46" s="265" t="s">
        <v>404</v>
      </c>
      <c r="B46" s="388" t="s">
        <v>929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".T3.OSD.S1313.MNAC." &amp; RefVintage</f>
        <v>SE.T3.OSD.S1313.MNAC.S.2024</v>
      </c>
    </row>
    <row r="47" spans="1:65" ht="12.7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</row>
    <row r="48" spans="1:65" s="18" customFormat="1" ht="20.25" customHeight="1" thickTop="1" thickBot="1">
      <c r="A48" s="265" t="s">
        <v>405</v>
      </c>
      <c r="B48" s="388" t="s">
        <v>930</v>
      </c>
      <c r="C48" s="287" t="s">
        <v>111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".T3.CHDEBT.S1313.MNAC." &amp; RefVintage</f>
        <v>SE.T3.CHDEBT.S1313.MNAC.S.2024</v>
      </c>
    </row>
    <row r="49" spans="1:65" s="23" customFormat="1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  <c r="BM49" s="290"/>
    </row>
    <row r="50" spans="1:65" s="23" customFormat="1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  <c r="BM50" s="290"/>
    </row>
    <row r="51" spans="1:65" s="23" customFormat="1" ht="17.5" thickTop="1" thickBot="1">
      <c r="A51" s="265" t="s">
        <v>406</v>
      </c>
      <c r="B51" s="388" t="s">
        <v>931</v>
      </c>
      <c r="C51" s="287" t="s">
        <v>112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".T3.CTDEBT.S1313.MNAC." &amp; RefVintage</f>
        <v>SE.T3.CTDEBT.S1313.MNAC.S.2024</v>
      </c>
    </row>
    <row r="52" spans="1:65" s="23" customFormat="1" ht="16" thickTop="1">
      <c r="A52" s="265" t="s">
        <v>407</v>
      </c>
      <c r="B52" s="388" t="s">
        <v>932</v>
      </c>
      <c r="C52" s="328" t="s">
        <v>113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".T3.DEBT.S1313.MNAC." &amp; RefVintage</f>
        <v>SE.T3.DEBT.S1313.MNAC.S.2024</v>
      </c>
    </row>
    <row r="53" spans="1:65" s="23" customFormat="1" ht="18.75" customHeight="1">
      <c r="A53" s="265" t="s">
        <v>408</v>
      </c>
      <c r="B53" s="388" t="s">
        <v>933</v>
      </c>
      <c r="C53" s="346" t="s">
        <v>114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".T3.HOLD.S1313.MNAC." &amp; RefVintage</f>
        <v>SE.T3.HOLD.S1313.MNAC.S.2024</v>
      </c>
    </row>
    <row r="54" spans="1:65" s="23" customFormat="1" ht="9.75" customHeight="1" thickBot="1">
      <c r="A54" s="135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  <c r="BM54" s="290"/>
    </row>
    <row r="55" spans="1:65" s="23" customFormat="1" ht="18.5" thickTop="1" thickBot="1">
      <c r="A55" s="135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  <c r="BM55" s="290"/>
    </row>
    <row r="56" spans="1:65" s="23" customFormat="1" ht="8.25" customHeight="1" thickTop="1">
      <c r="A56" s="135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  <c r="BM56" s="290"/>
    </row>
    <row r="57" spans="1:65" s="23" customFormat="1">
      <c r="A57" s="135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  <c r="BM57" s="290"/>
    </row>
    <row r="58" spans="1:65" s="23" customFormat="1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  <c r="BM58" s="290"/>
    </row>
    <row r="59" spans="1:65" s="23" customFormat="1">
      <c r="A59" s="127"/>
      <c r="B59" s="126"/>
      <c r="C59" s="199" t="s">
        <v>110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  <c r="BM59" s="290"/>
    </row>
    <row r="60" spans="1:65" s="23" customFormat="1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  <c r="BM60" s="290"/>
    </row>
    <row r="61" spans="1:65" ht="9.75" customHeight="1" thickBot="1">
      <c r="A61" s="153"/>
      <c r="B61" s="146"/>
      <c r="C61" s="350"/>
      <c r="D61" s="351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8"/>
    </row>
    <row r="64" spans="1:65" s="23" customFormat="1" ht="60.65" customHeight="1">
      <c r="A64" s="30"/>
      <c r="B64" s="20"/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OK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  <c r="BM64" s="290"/>
    </row>
    <row r="65" spans="1:65" s="23" customFormat="1">
      <c r="A65" s="30"/>
      <c r="B65" s="20"/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  <c r="BM65" s="290"/>
    </row>
    <row r="66" spans="1:65" s="23" customFormat="1">
      <c r="A66" s="30"/>
      <c r="B66" s="20"/>
      <c r="C66" s="292" t="s">
        <v>160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  <c r="BM66" s="290"/>
    </row>
    <row r="67" spans="1:65" s="23" customFormat="1">
      <c r="A67" s="30"/>
      <c r="B67" s="20"/>
      <c r="C67" s="292" t="s">
        <v>523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  <c r="BM67" s="290"/>
    </row>
    <row r="68" spans="1:65" s="23" customFormat="1">
      <c r="A68" s="30"/>
      <c r="B68" s="20"/>
      <c r="C68" s="339" t="s">
        <v>161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  <c r="BM68" s="290"/>
    </row>
    <row r="69" spans="1:65" s="23" customFormat="1">
      <c r="A69" s="30"/>
      <c r="B69" s="20"/>
      <c r="C69" s="479" t="s">
        <v>162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  <c r="BM69" s="290"/>
    </row>
    <row r="70" spans="1:65" s="23" customFormat="1">
      <c r="A70" s="30"/>
      <c r="B70" s="20"/>
      <c r="C70" s="479" t="s">
        <v>163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  <c r="BM70" s="290"/>
    </row>
    <row r="71" spans="1:65" s="23" customFormat="1">
      <c r="A71" s="30"/>
      <c r="B71" s="20"/>
      <c r="C71" s="479" t="s">
        <v>164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  <c r="BM71" s="290"/>
    </row>
    <row r="72" spans="1:65" s="23" customFormat="1">
      <c r="A72" s="30"/>
      <c r="B72" s="20"/>
      <c r="C72" s="479" t="s">
        <v>165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  <c r="BM72" s="290"/>
    </row>
    <row r="73" spans="1:65" s="23" customFormat="1" ht="22">
      <c r="A73" s="30"/>
      <c r="B73" s="20"/>
      <c r="C73" s="292" t="s">
        <v>1016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  <c r="BM73" s="290"/>
    </row>
    <row r="74" spans="1:65" s="23" customFormat="1">
      <c r="A74" s="30"/>
      <c r="B74" s="20"/>
      <c r="C74" s="292" t="s">
        <v>166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  <c r="BM74" s="290"/>
    </row>
    <row r="75" spans="1:65" s="23" customFormat="1">
      <c r="A75" s="30"/>
      <c r="B75" s="20"/>
      <c r="C75" s="292" t="s">
        <v>144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  <c r="BM75" s="290"/>
    </row>
    <row r="76" spans="1:65" s="23" customFormat="1">
      <c r="A76" s="30"/>
      <c r="B76" s="20"/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  <c r="BM76" s="290"/>
    </row>
    <row r="77" spans="1:65" s="23" customFormat="1">
      <c r="A77" s="30"/>
      <c r="B77" s="20"/>
      <c r="C77" s="295" t="s">
        <v>167</v>
      </c>
      <c r="D77" s="179">
        <f>IF(AND('Table 1'!E13="0",D10="0"),0,IF(AND('Table 1'!E13="L",D10="L"),"NC",IF('Table 1'!E13="M",0,'Table 1'!E13)+IF(D10="M",0,D10)))</f>
        <v>-7204</v>
      </c>
      <c r="E77" s="179">
        <f>IF(AND('Table 1'!F13="0",E10="0"),0,IF(AND('Table 1'!F13="L",E10="L"),"NC",IF('Table 1'!F13="M",0,'Table 1'!F13)+IF(E10="M",0,E10)))</f>
        <v>-6520</v>
      </c>
      <c r="F77" s="179">
        <f>IF(AND('Table 1'!G13="0",F10="0"),0,IF(AND('Table 1'!G13="L",F10="L"),"NC",IF('Table 1'!G13="M",0,'Table 1'!G13)+IF(F10="M",0,F10)))</f>
        <v>-9513</v>
      </c>
      <c r="G77" s="179">
        <f>IF(AND('Table 1'!H13="0",G10="0"),0,IF(AND('Table 1'!H13="L",G10="L"),"NC",IF('Table 1'!H13="M",0,'Table 1'!H13)+IF(G10="M",0,G10)))</f>
        <v>-3508</v>
      </c>
      <c r="H77" s="179">
        <f>IF(AND('Table 1'!I13="0",H10="0"),0,IF(AND('Table 1'!I13="L",H10="L"),"NC",IF('Table 1'!I13="M",0,'Table 1'!I13)+IF(H10="M",0,H10)))</f>
        <v>-7853</v>
      </c>
      <c r="I77" s="179">
        <f>IF(AND('Table 1'!J13="0",I10="0"),0,IF(AND('Table 1'!J13="L",I10="L"),"NC",IF('Table 1'!J13="M",0,'Table 1'!J13)+IF(I10="M",0,I10)))</f>
        <v>795</v>
      </c>
      <c r="J77" s="179">
        <f>IF(AND('Table 1'!K13="0",J10="0"),0,IF(AND('Table 1'!K13="L",J10="L"),"NC",IF('Table 1'!K13="M",0,'Table 1'!K13)+IF(J10="M",0,J10)))</f>
        <v>-6196</v>
      </c>
      <c r="K77" s="179">
        <f>IF(AND('Table 1'!L13="0",K10="0"),0,IF(AND('Table 1'!L13="L",K10="L"),"NC",IF('Table 1'!L13="M",0,'Table 1'!L13)+IF(K10="M",0,K10)))</f>
        <v>-15190</v>
      </c>
      <c r="L77" s="179">
        <f>IF(AND('Table 1'!M13="0",L10="0"),0,IF(AND('Table 1'!M13="L",L10="L"),"NC",IF('Table 1'!M13="M",0,'Table 1'!M13)+IF(L10="M",0,L10)))</f>
        <v>-8561</v>
      </c>
      <c r="M77" s="179">
        <f>IF(AND('Table 1'!N13="0",M10="0"),0,IF(AND('Table 1'!N13="L",M10="L"),"NC",IF('Table 1'!N13="M",0,'Table 1'!N13)+IF(M10="M",0,M10)))</f>
        <v>349</v>
      </c>
      <c r="N77" s="179">
        <f>IF(AND('Table 1'!O13="0",N10="0"),0,IF(AND('Table 1'!O13="L",N10="L"),"NC",IF('Table 1'!O13="M",0,'Table 1'!O13)+IF(N10="M",0,N10)))</f>
        <v>10904</v>
      </c>
      <c r="O77" s="179">
        <f>IF(AND('Table 1'!P13="0",O10="0"),0,IF(AND('Table 1'!P13="L",O10="L"),"NC",IF('Table 1'!P13="M",0,'Table 1'!P13)+IF(O10="M",0,O10)))</f>
        <v>1861</v>
      </c>
      <c r="P77" s="179">
        <f>IF(AND('Table 1'!Q13="0",P10="0"),0,IF(AND('Table 1'!Q13="L",P10="L"),"NC",IF('Table 1'!Q13="M",0,'Table 1'!Q13)+IF(P10="M",0,P10)))</f>
        <v>1325</v>
      </c>
      <c r="Q77" s="179">
        <f>IF(AND('Table 1'!R13="0",Q10="0"),0,IF(AND('Table 1'!R13="L",Q10="L"),"NC",IF('Table 1'!R13="M",0,'Table 1'!R13)+IF(Q10="M",0,Q10)))</f>
        <v>-5251</v>
      </c>
      <c r="R77" s="179">
        <f>IF(AND('Table 1'!S13="0",R10="0"),0,IF(AND('Table 1'!S13="L",R10="L"),"NC",IF('Table 1'!S13="M",0,'Table 1'!S13)+IF(R10="M",0,R10)))</f>
        <v>-8866</v>
      </c>
      <c r="S77" s="179">
        <f>IF(AND('Table 1'!T13="0",S10="0"),0,IF(AND('Table 1'!T13="L",S10="L"),"NC",IF('Table 1'!T13="M",0,'Table 1'!T13)+IF(S10="M",0,S10)))</f>
        <v>3814</v>
      </c>
      <c r="T77" s="179">
        <f>IF(AND('Table 1'!U13="0",T10="0"),0,IF(AND('Table 1'!U13="L",T10="L"),"NC",IF('Table 1'!U13="M",0,'Table 1'!U13)+IF(T10="M",0,T10)))</f>
        <v>-15311</v>
      </c>
      <c r="U77" s="179">
        <f>IF(AND('Table 1'!V11="0",U10="0"),0,IF(AND('Table 1'!V11="L",U10="L"),"NC",IF('Table 1'!V11="M",0,'Table 1'!V11)+IF(U10="M",0,U10)))</f>
        <v>-43849</v>
      </c>
      <c r="V77" s="179">
        <f>IF(AND('Table 1'!W11="0",V10="0"),0,IF(AND('Table 1'!W11="L",V10="L"),"NC",IF('Table 1'!W11="M",0,'Table 1'!W11)+IF(V10="M",0,V10)))</f>
        <v>-47997</v>
      </c>
      <c r="W77" s="179">
        <f>IF(AND('Table 1'!X11="0",W10="0"),0,IF(AND('Table 1'!X11="L",W10="L"),"NC",IF('Table 1'!X11="M",0,'Table 1'!X11)+IF(W10="M",0,W10)))</f>
        <v>-51874</v>
      </c>
      <c r="X77" s="179">
        <f>IF(AND('Table 1'!Y11="0",X10="0"),0,IF(AND('Table 1'!Y11="L",X10="L"),"NC",IF('Table 1'!Y11="M",0,'Table 1'!Y11)+IF(X10="M",0,X10)))</f>
        <v>4854</v>
      </c>
      <c r="Y77" s="179">
        <f>IF(AND('Table 1'!Z11="0",Y10="0"),0,IF(AND('Table 1'!Z11="L",Y10="L"),"NC",IF('Table 1'!Z11="M",0,'Table 1'!Z11)+IF(Y10="M",0,Y10)))</f>
        <v>63641</v>
      </c>
      <c r="Z77" s="179">
        <f>IF(AND('Table 1'!AA11="0",Z10="0"),0,IF(AND('Table 1'!AA11="L",Z10="L"),"NC",IF('Table 1'!AA11="M",0,'Table 1'!AA11)+IF(Z10="M",0,Z10)))</f>
        <v>76109</v>
      </c>
      <c r="AA77" s="179">
        <f>IF(AND('Table 1'!AB11="0",AA10="0"),0,IF(AND('Table 1'!AB11="L",AA10="L"),"NC",IF('Table 1'!AB11="M",0,'Table 1'!AB11)+IF(AA10="M",0,AA10)))</f>
        <v>63439</v>
      </c>
      <c r="AB77" s="179">
        <f>IF(AND('Table 1'!AC11="0",AB10="0"),0,IF(AND('Table 1'!AC11="L",AB10="L"),"NC",IF('Table 1'!AC11="M",0,'Table 1'!AC11)+IF(AB10="M",0,AB10)))</f>
        <v>65769</v>
      </c>
      <c r="AC77" s="179">
        <f>IF(AND('Table 1'!AD11="0",AC10="0"),0,IF(AND('Table 1'!AD11="L",AC10="L"),"NC",IF('Table 1'!AD11="M",0,'Table 1'!AD11)+IF(AC10="M",0,AC10)))</f>
        <v>0</v>
      </c>
      <c r="AD77" s="179">
        <f>IF(AND('Table 1'!AE11="0",AD10="0"),0,IF(AND('Table 1'!AE11="L",AD10="L"),"NC",IF('Table 1'!AE11="M",0,'Table 1'!AE11)+IF(AD10="M",0,AD10)))</f>
        <v>0</v>
      </c>
      <c r="AE77" s="179">
        <f>IF(AND('Table 1'!AF11="0",AE10="0"),0,IF(AND('Table 1'!AF11="L",AE10="L"),"NC",IF('Table 1'!AF11="M",0,'Table 1'!AF11)+IF(AE10="M",0,AE10)))</f>
        <v>0</v>
      </c>
      <c r="AF77" s="179">
        <f>IF(AND('Table 1'!AG11="0",AF10="0"),0,IF(AND('Table 1'!AG11="L",AF10="L"),"NC",IF('Table 1'!AG11="M",0,'Table 1'!AG11)+IF(AF10="M",0,AF10)))</f>
        <v>0</v>
      </c>
      <c r="AG77" s="179">
        <f>IF(AND('Table 1'!AH11="0",AG10="0"),0,IF(AND('Table 1'!AH11="L",AG10="L"),"NC",IF('Table 1'!AH11="M",0,'Table 1'!AH11)+IF(AG10="M",0,AG10)))</f>
        <v>0</v>
      </c>
      <c r="AH77" s="179">
        <f>IF(AND('Table 1'!AI11="0",AH10="0"),0,IF(AND('Table 1'!AI11="L",AH10="L"),"NC",IF('Table 1'!AI11="M",0,'Table 1'!AI11)+IF(AH10="M",0,AH10)))</f>
        <v>0</v>
      </c>
      <c r="AI77" s="179">
        <f>IF(AND('Table 1'!AJ11="0",AI10="0"),0,IF(AND('Table 1'!AJ11="L",AI10="L"),"NC",IF('Table 1'!AJ11="M",0,'Table 1'!AJ11)+IF(AI10="M",0,AI10)))</f>
        <v>0</v>
      </c>
      <c r="AJ77" s="296"/>
      <c r="AK77" s="297"/>
      <c r="BM77" s="290"/>
    </row>
  </sheetData>
  <sheetProtection algorithmName="SHA-512" hashValue="j+NN+cb1MFd3i00/B8zlj4/TKtvIaqrJr07XCB8obv6Ud2LtzGo7T2lsPtquRbfVyUGF6d+KmVsbuRclQGjLWg==" saltValue="URyhGp06R+kP5mWgVTzYoQ==" spinCount="100000" sheet="1" objects="1" formatColumns="0" formatRows="0" insertHyperlinks="0"/>
  <mergeCells count="1">
    <mergeCell ref="D6:AI6"/>
  </mergeCells>
  <phoneticPr fontId="35" type="noConversion"/>
  <conditionalFormatting sqref="D10:T10 D32:T34 D36:T38 D40:T42 D44:T46 D48:T48 D51:T53 D13:T29">
    <cfRule type="cellIs" dxfId="10" priority="6" operator="equal">
      <formula>""</formula>
    </cfRule>
  </conditionalFormatting>
  <conditionalFormatting sqref="U10:AI10 U32:AI34 U36:AI38 U40:AI42 U44:AI46 U51:AI53 U48:AI48 U13:AI29">
    <cfRule type="cellIs" dxfId="9" priority="3" operator="equal">
      <formula>""</formula>
    </cfRule>
  </conditionalFormatting>
  <conditionalFormatting sqref="U7:AI7 U10:AI10 U12:AI29 U31:AI34 U36:AI38 U40:AI42 U44:AI46 U48:AI48 U51:AI53">
    <cfRule type="expression" dxfId="8" priority="2">
      <formula>LEN(U$7)=0</formula>
    </cfRule>
  </conditionalFormatting>
  <conditionalFormatting sqref="D64:AI64">
    <cfRule type="containsText" dxfId="7" priority="1" operator="containsText" text="NOT">
      <formula>NOT(ISERROR(SEARCH("NOT",D64)))</formula>
    </cfRule>
  </conditionalFormatting>
  <dataValidations count="1">
    <dataValidation type="list" allowBlank="1" showInputMessage="1" showErrorMessage="1" sqref="D1" xr:uid="{00000000-0002-0000-0A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BM77"/>
  <sheetViews>
    <sheetView showGridLines="0" defaultGridColor="0" topLeftCell="C26" colorId="22" zoomScale="85" zoomScaleNormal="85" zoomScaleSheetLayoutView="80" workbookViewId="0">
      <pane xSplit="1" topLeftCell="Y1" activePane="topRight" state="frozen"/>
      <selection activeCell="C64" sqref="C64"/>
      <selection pane="topRight" activeCell="AB11" sqref="AB11"/>
    </sheetView>
  </sheetViews>
  <sheetFormatPr defaultColWidth="9.765625" defaultRowHeight="15.5"/>
  <cols>
    <col min="1" max="1" width="37.53515625" style="30" hidden="1" customWidth="1"/>
    <col min="2" max="2" width="1.23046875" style="20" hidden="1" customWidth="1"/>
    <col min="3" max="3" width="91.765625" style="25" customWidth="1"/>
    <col min="4" max="20" width="13.23046875" style="10" customWidth="1"/>
    <col min="21" max="35" width="13.23046875" style="23" customWidth="1"/>
    <col min="36" max="36" width="86.765625" style="10" customWidth="1"/>
    <col min="37" max="37" width="5.23046875" style="10" customWidth="1"/>
    <col min="38" max="38" width="1" style="10" customWidth="1"/>
    <col min="39" max="39" width="0.53515625" style="10" customWidth="1"/>
    <col min="40" max="40" width="9.765625" style="10"/>
    <col min="41" max="41" width="9.765625" style="10" customWidth="1"/>
    <col min="42" max="42" width="13.07421875" style="10" customWidth="1"/>
    <col min="43" max="43" width="9.23046875" style="10" customWidth="1"/>
    <col min="44" max="64" width="9.765625" style="10"/>
    <col min="65" max="65" width="9.765625" style="258"/>
    <col min="66" max="16384" width="9.765625" style="10"/>
  </cols>
  <sheetData>
    <row r="1" spans="1:65">
      <c r="A1" s="24"/>
      <c r="B1" s="24"/>
      <c r="C1" s="352"/>
      <c r="D1" s="173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6"/>
      <c r="AK1" s="26"/>
      <c r="AM1" s="13"/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583</v>
      </c>
      <c r="D2" s="19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7"/>
      <c r="AM2" s="13"/>
      <c r="AN2" s="485">
        <f>IF($AN$1='Cover page'!$N$2,0,1)</f>
        <v>0</v>
      </c>
    </row>
    <row r="3" spans="1:65" ht="18">
      <c r="B3" s="30"/>
      <c r="C3" s="268" t="s">
        <v>58</v>
      </c>
      <c r="D3" s="19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" thickBot="1">
      <c r="B4" s="30"/>
      <c r="C4" s="318"/>
      <c r="D4" s="341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6.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 t="str">
        <f>IF(VLOOKUP('Cover page'!$F$15,'Cover page'!$BD$1:$BF$15,3,FALSE)&lt;AB65+1,"",AB65+1)</f>
        <v/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>
      <c r="A8" s="209"/>
      <c r="B8" s="263"/>
      <c r="C8" s="213" t="str">
        <f>'Cover page'!E14</f>
        <v>Date: 30/09/2024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6.5" thickTop="1" thickBot="1">
      <c r="A10" s="265" t="s">
        <v>409</v>
      </c>
      <c r="B10" s="388" t="s">
        <v>862</v>
      </c>
      <c r="C10" s="287" t="s">
        <v>567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58" t="str">
        <f>CountryCode &amp; ".T3.B9.S1314.MNAC." &amp; RefVintage</f>
        <v>SE.T3.B9.S1314.MNAC.S.2024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410</v>
      </c>
      <c r="B12" s="388" t="s">
        <v>863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116"/>
      <c r="AK12" s="64"/>
      <c r="BM12" s="473" t="str">
        <f>CountryCode &amp; ".T3.FA.S1314.MNAC." &amp; RefVintage</f>
        <v>SE.T3.FA.S1314.MNAC.S.2024</v>
      </c>
    </row>
    <row r="13" spans="1:65" s="18" customFormat="1" ht="16.5" customHeight="1">
      <c r="A13" s="265" t="s">
        <v>411</v>
      </c>
      <c r="B13" s="388" t="s">
        <v>864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".T3.F2.S1314.MNAC." &amp; RefVintage</f>
        <v>SE.T3.F2.S1314.MNAC.S.2024</v>
      </c>
    </row>
    <row r="14" spans="1:65" s="18" customFormat="1" ht="16.5" customHeight="1">
      <c r="A14" s="265" t="s">
        <v>412</v>
      </c>
      <c r="B14" s="388" t="s">
        <v>865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".T3.F3.S1314.MNAC." &amp; RefVintage</f>
        <v>SE.T3.F3.S1314.MNAC.S.2024</v>
      </c>
    </row>
    <row r="15" spans="1:65" s="18" customFormat="1" ht="16.5" customHeight="1">
      <c r="A15" s="265" t="s">
        <v>413</v>
      </c>
      <c r="B15" s="388" t="s">
        <v>866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".T3.F4.S1314.MNAC." &amp; RefVintage</f>
        <v>SE.T3.F4.S1314.MNAC.S.2024</v>
      </c>
    </row>
    <row r="16" spans="1:65" s="18" customFormat="1" ht="16.5" customHeight="1">
      <c r="A16" s="265" t="s">
        <v>414</v>
      </c>
      <c r="B16" s="388" t="s">
        <v>867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".T3.F4ACQ.S1314.MNAC." &amp; RefVintage</f>
        <v>SE.T3.F4ACQ.S1314.MNAC.S.2024</v>
      </c>
    </row>
    <row r="17" spans="1:65" s="18" customFormat="1" ht="16.5" customHeight="1">
      <c r="A17" s="265" t="s">
        <v>415</v>
      </c>
      <c r="B17" s="388" t="s">
        <v>868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".T3.F4DIS.S1314.MNAC." &amp; RefVintage</f>
        <v>SE.T3.F4DIS.S1314.MNAC.S.2024</v>
      </c>
    </row>
    <row r="18" spans="1:65" s="18" customFormat="1" ht="16.5" customHeight="1">
      <c r="A18" s="265" t="s">
        <v>416</v>
      </c>
      <c r="B18" s="388" t="s">
        <v>869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".T3.F41.S1314.MNAC." &amp; RefVintage</f>
        <v>SE.T3.F41.S1314.MNAC.S.2024</v>
      </c>
    </row>
    <row r="19" spans="1:65" s="18" customFormat="1" ht="16.5" customHeight="1">
      <c r="A19" s="265" t="s">
        <v>417</v>
      </c>
      <c r="B19" s="388" t="s">
        <v>870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".T3.F42.S1314.MNAC." &amp; RefVintage</f>
        <v>SE.T3.F42.S1314.MNAC.S.2024</v>
      </c>
    </row>
    <row r="20" spans="1:65" s="18" customFormat="1" ht="16.5" customHeight="1">
      <c r="A20" s="265" t="s">
        <v>418</v>
      </c>
      <c r="B20" s="388" t="s">
        <v>871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".T3.F42ACQ.S1314.MNAC." &amp; RefVintage</f>
        <v>SE.T3.F42ACQ.S1314.MNAC.S.2024</v>
      </c>
    </row>
    <row r="21" spans="1:65" s="18" customFormat="1" ht="16.5" customHeight="1">
      <c r="A21" s="265" t="s">
        <v>419</v>
      </c>
      <c r="B21" s="388" t="s">
        <v>872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".T3.F42DIS.S1314.MNAC." &amp; RefVintage</f>
        <v>SE.T3.F42DIS.S1314.MNAC.S.2024</v>
      </c>
    </row>
    <row r="22" spans="1:65" s="18" customFormat="1" ht="16.5" customHeight="1">
      <c r="A22" s="265" t="s">
        <v>420</v>
      </c>
      <c r="B22" s="388" t="s">
        <v>873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".T3.F5.S1314.MNAC." &amp; RefVintage</f>
        <v>SE.T3.F5.S1314.MNAC.S.2024</v>
      </c>
    </row>
    <row r="23" spans="1:65" s="18" customFormat="1" ht="16.5" customHeight="1">
      <c r="A23" s="265" t="s">
        <v>421</v>
      </c>
      <c r="B23" s="388" t="s">
        <v>874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".T3.F5PN.S1314.MNAC." &amp; RefVintage</f>
        <v>SE.T3.F5PN.S1314.MNAC.S.2024</v>
      </c>
    </row>
    <row r="24" spans="1:65" s="18" customFormat="1" ht="16.5" customHeight="1">
      <c r="A24" s="265" t="s">
        <v>422</v>
      </c>
      <c r="B24" s="388" t="s">
        <v>875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".T3.F5OP.S1314.MNAC." &amp; RefVintage</f>
        <v>SE.T3.F5OP.S1314.MNAC.S.2024</v>
      </c>
    </row>
    <row r="25" spans="1:65" s="18" customFormat="1" ht="16.5" customHeight="1">
      <c r="A25" s="265" t="s">
        <v>423</v>
      </c>
      <c r="B25" s="388" t="s">
        <v>876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".T3.F5OPACQ.S1314.MNAC." &amp; RefVintage</f>
        <v>SE.T3.F5OPACQ.S1314.MNAC.S.2024</v>
      </c>
    </row>
    <row r="26" spans="1:65" s="18" customFormat="1" ht="16.5" customHeight="1" thickBot="1">
      <c r="A26" s="265" t="s">
        <v>424</v>
      </c>
      <c r="B26" s="388" t="s">
        <v>877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".T3.F5OPDIS.S1314.MNAC." &amp; RefVintage</f>
        <v>SE.T3.F5OPDIS.S1314.MNAC.S.2024</v>
      </c>
    </row>
    <row r="27" spans="1:65" s="18" customFormat="1" ht="16.5" customHeight="1">
      <c r="A27" s="321" t="s">
        <v>494</v>
      </c>
      <c r="B27" s="388" t="s">
        <v>878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".T3.F71.S1314.MNAC." &amp; RefVintage</f>
        <v>SE.T3.F71.S1314.MNAC.S.2024</v>
      </c>
    </row>
    <row r="28" spans="1:65" s="18" customFormat="1" ht="16.5" customHeight="1" thickBot="1">
      <c r="A28" s="322" t="s">
        <v>495</v>
      </c>
      <c r="B28" s="388" t="s">
        <v>879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".T3.F8.S1314.MNAC." &amp; RefVintage</f>
        <v>SE.T3.F8.S1314.MNAC.S.2024</v>
      </c>
    </row>
    <row r="29" spans="1:65" s="18" customFormat="1" ht="16.5" customHeight="1">
      <c r="A29" s="265" t="s">
        <v>425</v>
      </c>
      <c r="B29" s="388" t="s">
        <v>880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".T3.OFA.S1314.MNAC." &amp; RefVintage</f>
        <v>SE.T3.OFA.S1314.MNAC.S.2024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426</v>
      </c>
      <c r="B31" s="388" t="s">
        <v>881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".T3.ADJ.S1314.MNAC." &amp; RefVintage</f>
        <v>SE.T3.ADJ.S1314.MNAC.S.2024</v>
      </c>
    </row>
    <row r="32" spans="1:65" s="18" customFormat="1" ht="16.5" customHeight="1" thickBot="1">
      <c r="A32" s="265" t="s">
        <v>427</v>
      </c>
      <c r="B32" s="388" t="s">
        <v>882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".T3.LIA.S1314.MNAC." &amp; RefVintage</f>
        <v>SE.T3.LIA.S1314.MNAC.S.2024</v>
      </c>
    </row>
    <row r="33" spans="1:65" s="18" customFormat="1" ht="16.5" customHeight="1" thickBot="1">
      <c r="A33" s="247" t="s">
        <v>505</v>
      </c>
      <c r="B33" s="388" t="s">
        <v>883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".T3.OAP.S1314.MNAC." &amp; RefVintage</f>
        <v>SE.T3.OAP.S1314.MNAC.S.2024</v>
      </c>
    </row>
    <row r="34" spans="1:65" s="18" customFormat="1" ht="16.5" customHeight="1">
      <c r="A34" s="265" t="s">
        <v>428</v>
      </c>
      <c r="B34" s="388" t="s">
        <v>884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".T3.OLIA.S1314.MNAC." &amp; RefVintage</f>
        <v>SE.T3.OLIA.S1314.MNAC.S.2024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429</v>
      </c>
      <c r="B36" s="388" t="s">
        <v>885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".T3.ISS_A.S1314.MNAC." &amp; RefVintage</f>
        <v>SE.T3.ISS_A.S1314.MNAC.S.2024</v>
      </c>
    </row>
    <row r="37" spans="1:65" s="18" customFormat="1" ht="16.5" customHeight="1">
      <c r="A37" s="265" t="s">
        <v>430</v>
      </c>
      <c r="B37" s="388" t="s">
        <v>886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".T3.D41_A.S1314.MNAC." &amp; RefVintage</f>
        <v>SE.T3.D41_A.S1314.MNAC.S.2024</v>
      </c>
    </row>
    <row r="38" spans="1:65" s="167" customFormat="1" ht="16.5" customHeight="1">
      <c r="A38" s="265" t="s">
        <v>431</v>
      </c>
      <c r="B38" s="388" t="s">
        <v>887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".T3.RED_A.S1314.MNAC." &amp; RefVintage</f>
        <v>SE.T3.RED_A.S1314.MNAC.S.2024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432</v>
      </c>
      <c r="B40" s="388" t="s">
        <v>888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".T3.FREV_A.S1314.MNAC." &amp; RefVintage</f>
        <v>SE.T3.FREV_A.S1314.MNAC.S.2024</v>
      </c>
    </row>
    <row r="41" spans="1:65" s="18" customFormat="1" ht="16.5" customHeight="1">
      <c r="A41" s="265" t="s">
        <v>525</v>
      </c>
      <c r="B41" s="388" t="s">
        <v>889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".T3.K61.S1314.MNAC." &amp; RefVintage</f>
        <v>SE.T3.K61.S1314.MNAC.S.2024</v>
      </c>
    </row>
    <row r="42" spans="1:65" s="18" customFormat="1" ht="16.5" customHeight="1">
      <c r="A42" s="265" t="s">
        <v>433</v>
      </c>
      <c r="B42" s="388" t="s">
        <v>890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".T3.OCVO_A.S1314.MNAC." &amp; RefVintage</f>
        <v>SE.T3.OCVO_A.S1314.MNAC.S.2024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434</v>
      </c>
      <c r="B44" s="388" t="s">
        <v>891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".T3.SD.S1314.MNAC." &amp; RefVintage</f>
        <v>SE.T3.SD.S1314.MNAC.S.2024</v>
      </c>
    </row>
    <row r="45" spans="1:65" s="18" customFormat="1" ht="16.5" customHeight="1">
      <c r="A45" s="265" t="s">
        <v>435</v>
      </c>
      <c r="B45" s="388" t="s">
        <v>892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".T3.B9_SD.S1314.MNAC." &amp; RefVintage</f>
        <v>SE.T3.B9_SD.S1314.MNAC.S.2024</v>
      </c>
    </row>
    <row r="46" spans="1:65" s="18" customFormat="1" ht="16.5" customHeight="1">
      <c r="A46" s="265" t="s">
        <v>436</v>
      </c>
      <c r="B46" s="388" t="s">
        <v>893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".T3.OSD.S1314.MNAC." &amp; RefVintage</f>
        <v>SE.T3.OSD.S1314.MNAC.S.2024</v>
      </c>
    </row>
    <row r="47" spans="1:65" s="18" customFormat="1" ht="13.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19.5" customHeight="1" thickTop="1" thickBot="1">
      <c r="A48" s="265" t="s">
        <v>437</v>
      </c>
      <c r="B48" s="388" t="s">
        <v>894</v>
      </c>
      <c r="C48" s="287" t="s">
        <v>116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".T3.CHDEBT.S1314.MNAC." &amp; RefVintage</f>
        <v>SE.T3.CHDEBT.S1314.MNAC.S.2024</v>
      </c>
    </row>
    <row r="49" spans="1:65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7.5" thickTop="1" thickBot="1">
      <c r="A51" s="265" t="s">
        <v>438</v>
      </c>
      <c r="B51" s="388" t="s">
        <v>895</v>
      </c>
      <c r="C51" s="287" t="s">
        <v>117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58" t="str">
        <f>CountryCode &amp; ".T3.CTDEBT.S1314.MNAC." &amp; RefVintage</f>
        <v>SE.T3.CTDEBT.S1314.MNAC.S.2024</v>
      </c>
    </row>
    <row r="52" spans="1:65" ht="16" thickTop="1">
      <c r="A52" s="265" t="s">
        <v>439</v>
      </c>
      <c r="B52" s="388" t="s">
        <v>896</v>
      </c>
      <c r="C52" s="328" t="s">
        <v>118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58" t="str">
        <f>CountryCode &amp; ".T3.DEBT.S1314.MNAC." &amp; RefVintage</f>
        <v>SE.T3.DEBT.S1314.MNAC.S.2024</v>
      </c>
    </row>
    <row r="53" spans="1:65" ht="18.75" customHeight="1">
      <c r="A53" s="265" t="s">
        <v>440</v>
      </c>
      <c r="B53" s="388" t="s">
        <v>897</v>
      </c>
      <c r="C53" s="346" t="s">
        <v>119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58" t="str">
        <f>CountryCode &amp; ".T3.HOLD.S1314.MNAC." &amp; RefVintage</f>
        <v>SE.T3.HOLD.S1314.MNAC.S.2024</v>
      </c>
    </row>
    <row r="54" spans="1:65" ht="9.75" customHeight="1" thickBot="1">
      <c r="A54" s="127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18.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</row>
    <row r="56" spans="1:65" ht="8.25" customHeight="1" thickTop="1">
      <c r="A56" s="127"/>
      <c r="B56" s="126"/>
      <c r="C56" s="151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7"/>
      <c r="AK56" s="50"/>
      <c r="AM56" s="13"/>
    </row>
    <row r="57" spans="1:65">
      <c r="A57" s="127"/>
      <c r="B57" s="126"/>
      <c r="C57" s="156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</row>
    <row r="59" spans="1:65">
      <c r="A59" s="127"/>
      <c r="B59" s="126"/>
      <c r="C59" s="199" t="s">
        <v>115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</row>
    <row r="60" spans="1:65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</row>
    <row r="61" spans="1:65" ht="9.75" customHeight="1" thickBot="1">
      <c r="A61" s="153"/>
      <c r="B61" s="146"/>
      <c r="C61" s="350"/>
      <c r="D61" s="351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8"/>
    </row>
    <row r="64" spans="1:65" s="23" customFormat="1" ht="60.65" customHeight="1">
      <c r="A64" s="30"/>
      <c r="B64" s="20"/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OK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  <c r="BM64" s="290"/>
    </row>
    <row r="65" spans="1:65" s="23" customFormat="1">
      <c r="A65" s="30"/>
      <c r="B65" s="20"/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  <c r="BM65" s="290"/>
    </row>
    <row r="66" spans="1:65" s="23" customFormat="1">
      <c r="A66" s="30"/>
      <c r="B66" s="20"/>
      <c r="C66" s="292" t="s">
        <v>152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  <c r="BM66" s="290"/>
    </row>
    <row r="67" spans="1:65" s="23" customFormat="1">
      <c r="A67" s="30"/>
      <c r="B67" s="20"/>
      <c r="C67" s="292" t="s">
        <v>526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  <c r="BM67" s="290"/>
    </row>
    <row r="68" spans="1:65" s="23" customFormat="1">
      <c r="A68" s="30"/>
      <c r="B68" s="20"/>
      <c r="C68" s="339" t="s">
        <v>153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  <c r="BM68" s="290"/>
    </row>
    <row r="69" spans="1:65" s="23" customFormat="1">
      <c r="A69" s="30"/>
      <c r="B69" s="20"/>
      <c r="C69" s="479" t="s">
        <v>154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  <c r="BM69" s="290"/>
    </row>
    <row r="70" spans="1:65" s="23" customFormat="1">
      <c r="A70" s="30"/>
      <c r="B70" s="20"/>
      <c r="C70" s="479" t="s">
        <v>155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  <c r="BM70" s="290"/>
    </row>
    <row r="71" spans="1:65" s="23" customFormat="1">
      <c r="A71" s="30"/>
      <c r="B71" s="20"/>
      <c r="C71" s="479" t="s">
        <v>156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  <c r="BM71" s="290"/>
    </row>
    <row r="72" spans="1:65" s="23" customFormat="1">
      <c r="A72" s="30"/>
      <c r="B72" s="20"/>
      <c r="C72" s="479" t="s">
        <v>157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  <c r="BM72" s="290"/>
    </row>
    <row r="73" spans="1:65" s="23" customFormat="1" ht="22">
      <c r="A73" s="30"/>
      <c r="B73" s="20"/>
      <c r="C73" s="292" t="s">
        <v>1017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  <c r="BM73" s="290"/>
    </row>
    <row r="74" spans="1:65" s="23" customFormat="1">
      <c r="A74" s="30"/>
      <c r="B74" s="20"/>
      <c r="C74" s="292" t="s">
        <v>158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  <c r="BM74" s="290"/>
    </row>
    <row r="75" spans="1:65" s="23" customFormat="1">
      <c r="A75" s="30"/>
      <c r="B75" s="20"/>
      <c r="C75" s="292" t="s">
        <v>145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  <c r="BM75" s="290"/>
    </row>
    <row r="76" spans="1:65" s="23" customFormat="1">
      <c r="A76" s="30"/>
      <c r="B76" s="20"/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  <c r="BM76" s="290"/>
    </row>
    <row r="77" spans="1:65" s="23" customFormat="1">
      <c r="A77" s="30"/>
      <c r="B77" s="20"/>
      <c r="C77" s="295" t="s">
        <v>159</v>
      </c>
      <c r="D77" s="179">
        <f>IF(AND('Table 1'!E14="0",D10="0"),0,IF(AND('Table 1'!E14="L",D10="L"),"NC",IF('Table 1'!E14="M",0,'Table 1'!E14)+IF(D10="M",0,D10)))</f>
        <v>14875</v>
      </c>
      <c r="E77" s="179">
        <f>IF(AND('Table 1'!F14="0",E10="0"),0,IF(AND('Table 1'!F14="L",E10="L"),"NC",IF('Table 1'!F14="M",0,'Table 1'!F14)+IF(E10="M",0,E10)))</f>
        <v>12457</v>
      </c>
      <c r="F77" s="179">
        <f>IF(AND('Table 1'!G14="0",F10="0"),0,IF(AND('Table 1'!G14="L",F10="L"),"NC",IF('Table 1'!G14="M",0,'Table 1'!G14)+IF(F10="M",0,F10)))</f>
        <v>9917</v>
      </c>
      <c r="G77" s="179">
        <f>IF(AND('Table 1'!H14="0",G10="0"),0,IF(AND('Table 1'!H14="L",G10="L"),"NC",IF('Table 1'!H14="M",0,'Table 1'!H14)+IF(G10="M",0,G10)))</f>
        <v>24855</v>
      </c>
      <c r="H77" s="179">
        <f>IF(AND('Table 1'!I14="0",H10="0"),0,IF(AND('Table 1'!I14="L",H10="L"),"NC",IF('Table 1'!I14="M",0,'Table 1'!I14)+IF(H10="M",0,H10)))</f>
        <v>-40710</v>
      </c>
      <c r="I77" s="179">
        <f>IF(AND('Table 1'!J14="0",I10="0"),0,IF(AND('Table 1'!J14="L",I10="L"),"NC",IF('Table 1'!J14="M",0,'Table 1'!J14)+IF(I10="M",0,I10)))</f>
        <v>-8431</v>
      </c>
      <c r="J77" s="179">
        <f>IF(AND('Table 1'!K14="0",J10="0"),0,IF(AND('Table 1'!K14="L",J10="L"),"NC",IF('Table 1'!K14="M",0,'Table 1'!K14)+IF(J10="M",0,J10)))</f>
        <v>-123939</v>
      </c>
      <c r="K77" s="179">
        <f>IF(AND('Table 1'!L14="0",K10="0"),0,IF(AND('Table 1'!L14="L",K10="L"),"NC",IF('Table 1'!L14="M",0,'Table 1'!L14)+IF(K10="M",0,K10)))</f>
        <v>23596</v>
      </c>
      <c r="L77" s="179">
        <f>IF(AND('Table 1'!M14="0",L10="0"),0,IF(AND('Table 1'!M14="L",L10="L"),"NC",IF('Table 1'!M14="M",0,'Table 1'!M14)+IF(L10="M",0,L10)))</f>
        <v>24419</v>
      </c>
      <c r="M77" s="179">
        <f>IF(AND('Table 1'!N14="0",M10="0"),0,IF(AND('Table 1'!N14="L",M10="L"),"NC",IF('Table 1'!N14="M",0,'Table 1'!N14)+IF(M10="M",0,M10)))</f>
        <v>24038</v>
      </c>
      <c r="N77" s="179">
        <f>IF(AND('Table 1'!O14="0",N10="0"),0,IF(AND('Table 1'!O14="L",N10="L"),"NC",IF('Table 1'!O14="M",0,'Table 1'!O14)+IF(N10="M",0,N10)))</f>
        <v>28363</v>
      </c>
      <c r="O77" s="179">
        <f>IF(AND('Table 1'!P14="0",O10="0"),0,IF(AND('Table 1'!P14="L",O10="L"),"NC",IF('Table 1'!P14="M",0,'Table 1'!P14)+IF(O10="M",0,O10)))</f>
        <v>28933</v>
      </c>
      <c r="P77" s="179">
        <f>IF(AND('Table 1'!Q14="0",P10="0"),0,IF(AND('Table 1'!Q14="L",P10="L"),"NC",IF('Table 1'!Q14="M",0,'Table 1'!Q14)+IF(P10="M",0,P10)))</f>
        <v>33684</v>
      </c>
      <c r="Q77" s="179">
        <f>IF(AND('Table 1'!R14="0",Q10="0"),0,IF(AND('Table 1'!R14="L",Q10="L"),"NC",IF('Table 1'!R14="M",0,'Table 1'!R14)+IF(Q10="M",0,Q10)))</f>
        <v>33410</v>
      </c>
      <c r="R77" s="179">
        <f>IF(AND('Table 1'!S14="0",R10="0"),0,IF(AND('Table 1'!S14="L",R10="L"),"NC",IF('Table 1'!S14="M",0,'Table 1'!S14)+IF(R10="M",0,R10)))</f>
        <v>6891</v>
      </c>
      <c r="S77" s="179">
        <f>IF(AND('Table 1'!T14="0",S10="0"),0,IF(AND('Table 1'!T14="L",S10="L"),"NC",IF('Table 1'!T14="M",0,'Table 1'!T14)+IF(S10="M",0,S10)))</f>
        <v>3942</v>
      </c>
      <c r="T77" s="179">
        <f>IF(AND('Table 1'!U14="0",T10="0"),0,IF(AND('Table 1'!U14="L",T10="L"),"NC",IF('Table 1'!U14="M",0,'Table 1'!U14)+IF(T10="M",0,T10)))</f>
        <v>19139</v>
      </c>
      <c r="U77" s="179">
        <f>IF(AND('Table 1'!V11="0",U10="0"),0,IF(AND('Table 1'!V11="L",U10="L"),"NC",IF('Table 1'!V11="M",0,'Table 1'!V11)+IF(U10="M",0,U10)))</f>
        <v>-43849</v>
      </c>
      <c r="V77" s="179">
        <f>IF(AND('Table 1'!W11="0",V10="0"),0,IF(AND('Table 1'!W11="L",V10="L"),"NC",IF('Table 1'!W11="M",0,'Table 1'!W11)+IF(V10="M",0,V10)))</f>
        <v>-47997</v>
      </c>
      <c r="W77" s="179">
        <f>IF(AND('Table 1'!X11="0",W10="0"),0,IF(AND('Table 1'!X11="L",W10="L"),"NC",IF('Table 1'!X11="M",0,'Table 1'!X11)+IF(W10="M",0,W10)))</f>
        <v>-51874</v>
      </c>
      <c r="X77" s="179">
        <f>IF(AND('Table 1'!Y11="0",X10="0"),0,IF(AND('Table 1'!Y11="L",X10="L"),"NC",IF('Table 1'!Y11="M",0,'Table 1'!Y11)+IF(X10="M",0,X10)))</f>
        <v>4854</v>
      </c>
      <c r="Y77" s="179">
        <f>IF(AND('Table 1'!Z11="0",Y10="0"),0,IF(AND('Table 1'!Z11="L",Y10="L"),"NC",IF('Table 1'!Z11="M",0,'Table 1'!Z11)+IF(Y10="M",0,Y10)))</f>
        <v>63641</v>
      </c>
      <c r="Z77" s="179">
        <f>IF(AND('Table 1'!AA11="0",Z10="0"),0,IF(AND('Table 1'!AA11="L",Z10="L"),"NC",IF('Table 1'!AA11="M",0,'Table 1'!AA11)+IF(Z10="M",0,Z10)))</f>
        <v>76109</v>
      </c>
      <c r="AA77" s="179">
        <f>IF(AND('Table 1'!AB11="0",AA10="0"),0,IF(AND('Table 1'!AB11="L",AA10="L"),"NC",IF('Table 1'!AB11="M",0,'Table 1'!AB11)+IF(AA10="M",0,AA10)))</f>
        <v>63439</v>
      </c>
      <c r="AB77" s="179">
        <f>IF(AND('Table 1'!AC11="0",AB10="0"),0,IF(AND('Table 1'!AC11="L",AB10="L"),"NC",IF('Table 1'!AC11="M",0,'Table 1'!AC11)+IF(AB10="M",0,AB10)))</f>
        <v>65769</v>
      </c>
      <c r="AC77" s="179">
        <f>IF(AND('Table 1'!AD11="0",AC10="0"),0,IF(AND('Table 1'!AD11="L",AC10="L"),"NC",IF('Table 1'!AD11="M",0,'Table 1'!AD11)+IF(AC10="M",0,AC10)))</f>
        <v>0</v>
      </c>
      <c r="AD77" s="179">
        <f>IF(AND('Table 1'!AE11="0",AD10="0"),0,IF(AND('Table 1'!AE11="L",AD10="L"),"NC",IF('Table 1'!AE11="M",0,'Table 1'!AE11)+IF(AD10="M",0,AD10)))</f>
        <v>0</v>
      </c>
      <c r="AE77" s="179">
        <f>IF(AND('Table 1'!AF11="0",AE10="0"),0,IF(AND('Table 1'!AF11="L",AE10="L"),"NC",IF('Table 1'!AF11="M",0,'Table 1'!AF11)+IF(AE10="M",0,AE10)))</f>
        <v>0</v>
      </c>
      <c r="AF77" s="179">
        <f>IF(AND('Table 1'!AG11="0",AF10="0"),0,IF(AND('Table 1'!AG11="L",AF10="L"),"NC",IF('Table 1'!AG11="M",0,'Table 1'!AG11)+IF(AF10="M",0,AF10)))</f>
        <v>0</v>
      </c>
      <c r="AG77" s="179">
        <f>IF(AND('Table 1'!AH11="0",AG10="0"),0,IF(AND('Table 1'!AH11="L",AG10="L"),"NC",IF('Table 1'!AH11="M",0,'Table 1'!AH11)+IF(AG10="M",0,AG10)))</f>
        <v>0</v>
      </c>
      <c r="AH77" s="179">
        <f>IF(AND('Table 1'!AI11="0",AH10="0"),0,IF(AND('Table 1'!AI11="L",AH10="L"),"NC",IF('Table 1'!AI11="M",0,'Table 1'!AI11)+IF(AH10="M",0,AH10)))</f>
        <v>0</v>
      </c>
      <c r="AI77" s="179">
        <f>IF(AND('Table 1'!AJ11="0",AI10="0"),0,IF(AND('Table 1'!AJ11="L",AI10="L"),"NC",IF('Table 1'!AJ11="M",0,'Table 1'!AJ11)+IF(AI10="M",0,AI10)))</f>
        <v>0</v>
      </c>
      <c r="AJ77" s="296"/>
      <c r="AK77" s="297"/>
      <c r="BM77" s="290"/>
    </row>
  </sheetData>
  <sheetProtection algorithmName="SHA-512" hashValue="qK1fW67GguLlo7/fiIk/ND/eWNyU1lLURg38w/RXynLy0jwgCOifB4L+JYxz3mXRWxUfpBK/QSiOtQJEObUuBQ==" saltValue="BiTRDIIsQhfppqQXT5RrfQ==" spinCount="100000" sheet="1" objects="1" formatColumns="0" formatRows="0" insertHyperlinks="0"/>
  <mergeCells count="1">
    <mergeCell ref="D6:AI6"/>
  </mergeCells>
  <phoneticPr fontId="35" type="noConversion"/>
  <conditionalFormatting sqref="D10:T10 D32:T34 D36:T38 D40:T42 D44:T46 D48:T48 D51:T53 D13:T29">
    <cfRule type="cellIs" dxfId="6" priority="6" operator="equal">
      <formula>""</formula>
    </cfRule>
  </conditionalFormatting>
  <conditionalFormatting sqref="U10:AI10 U32:AI34 U36:AI38 U40:AI42 U44:AI46 U51:AI53 U48:AI48 U13:AI29">
    <cfRule type="cellIs" dxfId="5" priority="3" operator="equal">
      <formula>""</formula>
    </cfRule>
  </conditionalFormatting>
  <conditionalFormatting sqref="U7:AI7 U10:AI10 U12:AI29 U31:AI34 U36:AI38 U40:AI42 U44:AI46 U48:AI48 U51:AI53">
    <cfRule type="expression" dxfId="4" priority="2">
      <formula>LEN(U$7)=0</formula>
    </cfRule>
  </conditionalFormatting>
  <conditionalFormatting sqref="D64:AI64">
    <cfRule type="containsText" dxfId="3" priority="1" operator="containsText" text="NOT">
      <formula>NOT(ISERROR(SEARCH("NOT",D64)))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BM45"/>
  <sheetViews>
    <sheetView showGridLines="0" defaultGridColor="0" topLeftCell="C7" colorId="22" zoomScale="80" zoomScaleNormal="80" zoomScaleSheetLayoutView="80" workbookViewId="0">
      <pane xSplit="3" topLeftCell="X1" activePane="topRight" state="frozen"/>
      <selection activeCell="C1" sqref="C1"/>
      <selection pane="topRight" activeCell="AE8" sqref="AE8"/>
    </sheetView>
  </sheetViews>
  <sheetFormatPr defaultColWidth="9.765625" defaultRowHeight="15.5"/>
  <cols>
    <col min="1" max="1" width="30.765625" style="187" hidden="1" customWidth="1"/>
    <col min="2" max="2" width="35.765625" style="187" hidden="1" customWidth="1"/>
    <col min="3" max="3" width="17.84375" style="13" customWidth="1"/>
    <col min="4" max="4" width="40.765625" style="13" customWidth="1"/>
    <col min="5" max="5" width="31.84375" style="13" customWidth="1"/>
    <col min="6" max="37" width="10.765625" style="13" customWidth="1"/>
    <col min="38" max="41" width="9.765625" style="13"/>
    <col min="42" max="42" width="13.07421875" style="13" customWidth="1"/>
    <col min="43" max="43" width="9.23046875" style="13" customWidth="1"/>
    <col min="44" max="64" width="9.765625" style="13"/>
    <col min="65" max="65" width="9.765625" style="201"/>
    <col min="66" max="16384" width="9.765625" style="13"/>
  </cols>
  <sheetData>
    <row r="1" spans="1:65" ht="7.5" customHeight="1">
      <c r="A1" s="406" t="s">
        <v>443</v>
      </c>
      <c r="B1" s="406"/>
      <c r="AM1" s="194" t="s">
        <v>1019</v>
      </c>
      <c r="AN1" s="407" t="s">
        <v>451</v>
      </c>
      <c r="AO1" s="407">
        <v>5</v>
      </c>
      <c r="AP1" s="407">
        <v>6</v>
      </c>
      <c r="AQ1" s="407">
        <v>7</v>
      </c>
      <c r="AR1" s="407">
        <v>8</v>
      </c>
      <c r="AS1" s="407">
        <v>9</v>
      </c>
      <c r="AT1" s="194">
        <f>AS1+1</f>
        <v>10</v>
      </c>
      <c r="AU1" s="194">
        <f t="shared" ref="AU1:BF1" si="0">AT1+1</f>
        <v>11</v>
      </c>
      <c r="AV1" s="194">
        <f t="shared" si="0"/>
        <v>12</v>
      </c>
      <c r="AW1" s="194">
        <f t="shared" si="0"/>
        <v>13</v>
      </c>
      <c r="AX1" s="194">
        <f t="shared" si="0"/>
        <v>14</v>
      </c>
      <c r="AY1" s="194">
        <f t="shared" si="0"/>
        <v>15</v>
      </c>
      <c r="AZ1" s="194">
        <f t="shared" si="0"/>
        <v>16</v>
      </c>
      <c r="BA1" s="194">
        <f t="shared" si="0"/>
        <v>17</v>
      </c>
      <c r="BB1" s="194">
        <f t="shared" si="0"/>
        <v>18</v>
      </c>
      <c r="BC1" s="194">
        <f t="shared" si="0"/>
        <v>19</v>
      </c>
      <c r="BD1" s="194">
        <f t="shared" si="0"/>
        <v>20</v>
      </c>
      <c r="BE1" s="194">
        <f t="shared" si="0"/>
        <v>21</v>
      </c>
      <c r="BF1" s="194">
        <f t="shared" si="0"/>
        <v>22</v>
      </c>
    </row>
    <row r="2" spans="1:65" ht="17.5">
      <c r="A2" s="406"/>
      <c r="B2" s="406"/>
      <c r="C2" s="408" t="s">
        <v>1</v>
      </c>
      <c r="D2" s="201"/>
      <c r="E2" s="4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486"/>
      <c r="AM2" s="485">
        <f>IF($AM$1='Cover page'!$N$2,0,1)</f>
        <v>0</v>
      </c>
      <c r="AN2" s="489" t="s">
        <v>452</v>
      </c>
    </row>
    <row r="3" spans="1:65" ht="16" thickBot="1">
      <c r="A3" s="406"/>
      <c r="B3" s="406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N3" s="407" t="s">
        <v>453</v>
      </c>
    </row>
    <row r="4" spans="1:65" ht="16" thickTop="1">
      <c r="A4" s="410"/>
      <c r="B4" s="411"/>
      <c r="C4" s="354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412"/>
    </row>
    <row r="5" spans="1:65">
      <c r="A5" s="220"/>
      <c r="B5" s="413"/>
      <c r="C5" s="355"/>
      <c r="D5" s="199" t="str">
        <f>'Cover page'!E13</f>
        <v>Member State: Sweden</v>
      </c>
      <c r="E5" s="201"/>
      <c r="F5" s="559" t="s">
        <v>2</v>
      </c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414"/>
    </row>
    <row r="6" spans="1:65">
      <c r="A6" s="220"/>
      <c r="B6" s="390" t="s">
        <v>485</v>
      </c>
      <c r="C6" s="355"/>
      <c r="D6" s="306" t="s">
        <v>68</v>
      </c>
      <c r="E6" s="415"/>
      <c r="F6" s="274">
        <f>'Table 1'!E5</f>
        <v>1995</v>
      </c>
      <c r="G6" s="274">
        <f>IF(VLOOKUP('Cover page'!$F$15,'Cover page'!$BD$1:$BF$15,3,FALSE)&lt;F45+1,"",F45+1)</f>
        <v>1996</v>
      </c>
      <c r="H6" s="274">
        <f>IF(VLOOKUP('Cover page'!$F$15,'Cover page'!$BD$1:$BF$15,3,FALSE)&lt;G45+1,"",G45+1)</f>
        <v>1997</v>
      </c>
      <c r="I6" s="274">
        <f>IF(VLOOKUP('Cover page'!$F$15,'Cover page'!$BD$1:$BF$15,3,FALSE)&lt;H45+1,"",H45+1)</f>
        <v>1998</v>
      </c>
      <c r="J6" s="274">
        <f>IF(VLOOKUP('Cover page'!$F$15,'Cover page'!$BD$1:$BF$15,3,FALSE)&lt;I45+1,"",I45+1)</f>
        <v>1999</v>
      </c>
      <c r="K6" s="274">
        <f>IF(VLOOKUP('Cover page'!$F$15,'Cover page'!$BD$1:$BF$15,3,FALSE)&lt;J45+1,"",J45+1)</f>
        <v>2000</v>
      </c>
      <c r="L6" s="274">
        <f>IF(VLOOKUP('Cover page'!$F$15,'Cover page'!$BD$1:$BF$15,3,FALSE)&lt;K45+1,"",K45+1)</f>
        <v>2001</v>
      </c>
      <c r="M6" s="274">
        <f>IF(VLOOKUP('Cover page'!$F$15,'Cover page'!$BD$1:$BF$15,3,FALSE)&lt;L45+1,"",L45+1)</f>
        <v>2002</v>
      </c>
      <c r="N6" s="274">
        <f>IF(VLOOKUP('Cover page'!$F$15,'Cover page'!$BD$1:$BF$15,3,FALSE)&lt;M45+1,"",M45+1)</f>
        <v>2003</v>
      </c>
      <c r="O6" s="274">
        <f>IF(VLOOKUP('Cover page'!$F$15,'Cover page'!$BD$1:$BF$15,3,FALSE)&lt;N45+1,"",N45+1)</f>
        <v>2004</v>
      </c>
      <c r="P6" s="274">
        <f>IF(VLOOKUP('Cover page'!$F$15,'Cover page'!$BD$1:$BF$15,3,FALSE)&lt;O45+1,"",O45+1)</f>
        <v>2005</v>
      </c>
      <c r="Q6" s="274">
        <f>IF(VLOOKUP('Cover page'!$F$15,'Cover page'!$BD$1:$BF$15,3,FALSE)&lt;P45+1,"",P45+1)</f>
        <v>2006</v>
      </c>
      <c r="R6" s="274">
        <f>IF(VLOOKUP('Cover page'!$F$15,'Cover page'!$BD$1:$BF$15,3,FALSE)&lt;Q45+1,"",Q45+1)</f>
        <v>2007</v>
      </c>
      <c r="S6" s="274">
        <f>IF(VLOOKUP('Cover page'!$F$15,'Cover page'!$BD$1:$BF$15,3,FALSE)&lt;R45+1,"",R45+1)</f>
        <v>2008</v>
      </c>
      <c r="T6" s="274">
        <f>IF(VLOOKUP('Cover page'!$F$15,'Cover page'!$BD$1:$BF$15,3,FALSE)&lt;S45+1,"",S45+1)</f>
        <v>2009</v>
      </c>
      <c r="U6" s="274">
        <f>IF(VLOOKUP('Cover page'!$F$15,'Cover page'!$BD$1:$BF$15,3,FALSE)&lt;T45+1,"",T45+1)</f>
        <v>2010</v>
      </c>
      <c r="V6" s="274">
        <f>IF(VLOOKUP('Cover page'!$F$15,'Cover page'!$BD$1:$BF$15,3,FALSE)&lt;U45+1,"",U45+1)</f>
        <v>2011</v>
      </c>
      <c r="W6" s="274">
        <f>IF(VLOOKUP('Cover page'!$F$15,'Cover page'!$BD$1:$BF$15,3,FALSE)&lt;V45+1,"",V45+1)</f>
        <v>2012</v>
      </c>
      <c r="X6" s="274">
        <f>IF(VLOOKUP('Cover page'!$F$15,'Cover page'!$BD$1:$BF$15,3,FALSE)&lt;W45+1,"",W45+1)</f>
        <v>2013</v>
      </c>
      <c r="Y6" s="274">
        <f>IF(VLOOKUP('Cover page'!$F$15,'Cover page'!$BD$1:$BF$15,3,FALSE)&lt;X45+1,"",X45+1)</f>
        <v>2014</v>
      </c>
      <c r="Z6" s="274">
        <f>IF(VLOOKUP('Cover page'!$F$15,'Cover page'!$BD$1:$BF$15,3,FALSE)&lt;Y45+1,"",Y45+1)</f>
        <v>2015</v>
      </c>
      <c r="AA6" s="274">
        <f>IF(VLOOKUP('Cover page'!$F$15,'Cover page'!$BD$1:$BF$15,3,FALSE)&lt;Z45+1,"",Z45+1)</f>
        <v>2016</v>
      </c>
      <c r="AB6" s="274">
        <f>IF(VLOOKUP('Cover page'!$F$15,'Cover page'!$BD$1:$BF$15,3,FALSE)&lt;AA45+1,"",AA45+1)</f>
        <v>2017</v>
      </c>
      <c r="AC6" s="274">
        <f>IF(VLOOKUP('Cover page'!$F$15,'Cover page'!$BD$1:$BF$15,3,FALSE)&lt;AB45+1,"",AB45+1)</f>
        <v>2018</v>
      </c>
      <c r="AD6" s="274">
        <f>IF(VLOOKUP('Cover page'!$F$15,'Cover page'!$BD$1:$BF$15,3,FALSE)&lt;AC45+1,"",AC45+1)</f>
        <v>2019</v>
      </c>
      <c r="AE6" s="274" t="str">
        <f>IF(VLOOKUP('Cover page'!$F$15,'Cover page'!$BD$1:$BF$15,3,FALSE)&lt;AD45+1,"",AD45+1)</f>
        <v/>
      </c>
      <c r="AF6" s="274" t="str">
        <f>IF(VLOOKUP('Cover page'!$F$15,'Cover page'!$BD$1:$BF$15,3,FALSE)&lt;AE45+1,"",AE45+1)</f>
        <v/>
      </c>
      <c r="AG6" s="274" t="str">
        <f>IF(VLOOKUP('Cover page'!$F$15,'Cover page'!$BD$1:$BF$15,3,FALSE)&lt;AF45+1,"",AF45+1)</f>
        <v/>
      </c>
      <c r="AH6" s="274" t="str">
        <f>IF(VLOOKUP('Cover page'!$F$15,'Cover page'!$BD$1:$BF$15,3,FALSE)&lt;AG45+1,"",AG45+1)</f>
        <v/>
      </c>
      <c r="AI6" s="274" t="str">
        <f>IF(VLOOKUP('Cover page'!$F$15,'Cover page'!$BD$1:$BF$15,3,FALSE)&lt;AH45+1,"",AH45+1)</f>
        <v/>
      </c>
      <c r="AJ6" s="274" t="str">
        <f>IF(VLOOKUP('Cover page'!$F$15,'Cover page'!$BD$1:$BF$15,3,FALSE)&lt;AI45+1,"",AI45+1)</f>
        <v/>
      </c>
      <c r="AK6" s="274" t="str">
        <f>IF(VLOOKUP('Cover page'!$F$15,'Cover page'!$BD$1:$BF$15,3,FALSE)&lt;AJ45+1,"",AJ45+1)</f>
        <v/>
      </c>
      <c r="AL6" s="414"/>
    </row>
    <row r="7" spans="1:65">
      <c r="A7" s="220"/>
      <c r="B7" s="416"/>
      <c r="C7" s="355"/>
      <c r="D7" s="213" t="str">
        <f>'Cover page'!E14</f>
        <v>Date: 30/09/2024</v>
      </c>
      <c r="E7" s="417"/>
      <c r="F7" s="400" t="s">
        <v>4</v>
      </c>
      <c r="G7" s="400" t="s">
        <v>4</v>
      </c>
      <c r="H7" s="400" t="s">
        <v>4</v>
      </c>
      <c r="I7" s="400" t="s">
        <v>4</v>
      </c>
      <c r="J7" s="400" t="s">
        <v>4</v>
      </c>
      <c r="K7" s="400" t="s">
        <v>4</v>
      </c>
      <c r="L7" s="400" t="s">
        <v>4</v>
      </c>
      <c r="M7" s="400" t="s">
        <v>4</v>
      </c>
      <c r="N7" s="400" t="s">
        <v>4</v>
      </c>
      <c r="O7" s="400" t="s">
        <v>4</v>
      </c>
      <c r="P7" s="400" t="s">
        <v>4</v>
      </c>
      <c r="Q7" s="400" t="s">
        <v>4</v>
      </c>
      <c r="R7" s="400" t="s">
        <v>4</v>
      </c>
      <c r="S7" s="400" t="s">
        <v>4</v>
      </c>
      <c r="T7" s="400" t="s">
        <v>4</v>
      </c>
      <c r="U7" s="400" t="s">
        <v>4</v>
      </c>
      <c r="V7" s="458" t="s">
        <v>4</v>
      </c>
      <c r="W7" s="458" t="s">
        <v>4</v>
      </c>
      <c r="X7" s="458" t="s">
        <v>4</v>
      </c>
      <c r="Y7" s="458" t="s">
        <v>4</v>
      </c>
      <c r="Z7" s="458" t="s">
        <v>4</v>
      </c>
      <c r="AA7" s="458" t="s">
        <v>4</v>
      </c>
      <c r="AB7" s="458" t="s">
        <v>4</v>
      </c>
      <c r="AC7" s="458" t="s">
        <v>4</v>
      </c>
      <c r="AD7" s="458" t="s">
        <v>4</v>
      </c>
      <c r="AE7" s="458" t="s">
        <v>4</v>
      </c>
      <c r="AF7" s="458" t="s">
        <v>4</v>
      </c>
      <c r="AG7" s="458" t="s">
        <v>4</v>
      </c>
      <c r="AH7" s="458" t="s">
        <v>4</v>
      </c>
      <c r="AI7" s="458" t="s">
        <v>4</v>
      </c>
      <c r="AJ7" s="458" t="s">
        <v>4</v>
      </c>
      <c r="AK7" s="458" t="s">
        <v>4</v>
      </c>
      <c r="AL7" s="414"/>
    </row>
    <row r="8" spans="1:65" ht="16" thickBot="1">
      <c r="A8" s="220"/>
      <c r="B8" s="413"/>
      <c r="C8" s="356" t="s">
        <v>37</v>
      </c>
      <c r="D8" s="418"/>
      <c r="E8" s="419"/>
      <c r="F8" s="472">
        <f t="shared" ref="F8:R8" si="1">IFERROR(VLOOKUP(F7,StatusTable,2,FALSE), -1)</f>
        <v>0</v>
      </c>
      <c r="G8" s="472">
        <f t="shared" si="1"/>
        <v>0</v>
      </c>
      <c r="H8" s="472">
        <f t="shared" si="1"/>
        <v>0</v>
      </c>
      <c r="I8" s="472">
        <f t="shared" si="1"/>
        <v>0</v>
      </c>
      <c r="J8" s="472">
        <f t="shared" si="1"/>
        <v>0</v>
      </c>
      <c r="K8" s="472">
        <f t="shared" si="1"/>
        <v>0</v>
      </c>
      <c r="L8" s="472">
        <f t="shared" si="1"/>
        <v>0</v>
      </c>
      <c r="M8" s="472">
        <f t="shared" si="1"/>
        <v>0</v>
      </c>
      <c r="N8" s="472">
        <f t="shared" si="1"/>
        <v>0</v>
      </c>
      <c r="O8" s="472">
        <f t="shared" si="1"/>
        <v>0</v>
      </c>
      <c r="P8" s="472">
        <f t="shared" si="1"/>
        <v>0</v>
      </c>
      <c r="Q8" s="472">
        <f t="shared" si="1"/>
        <v>0</v>
      </c>
      <c r="R8" s="472">
        <f t="shared" si="1"/>
        <v>0</v>
      </c>
      <c r="S8" s="472">
        <f t="shared" ref="S8" si="2">IFERROR(VLOOKUP(S7,StatusTable,2,FALSE), -1)</f>
        <v>0</v>
      </c>
      <c r="T8" s="472">
        <f t="shared" ref="T8" si="3">IFERROR(VLOOKUP(T7,StatusTable,2,FALSE), -1)</f>
        <v>0</v>
      </c>
      <c r="U8" s="472">
        <f t="shared" ref="U8:AD8" si="4">IFERROR(VLOOKUP(U7,StatusTable,2,FALSE), -1)</f>
        <v>0</v>
      </c>
      <c r="V8" s="472">
        <f t="shared" si="4"/>
        <v>0</v>
      </c>
      <c r="W8" s="472">
        <f t="shared" si="4"/>
        <v>0</v>
      </c>
      <c r="X8" s="472">
        <f t="shared" si="4"/>
        <v>0</v>
      </c>
      <c r="Y8" s="472">
        <f t="shared" si="4"/>
        <v>0</v>
      </c>
      <c r="Z8" s="472">
        <f t="shared" si="4"/>
        <v>0</v>
      </c>
      <c r="AA8" s="472">
        <f t="shared" si="4"/>
        <v>0</v>
      </c>
      <c r="AB8" s="472">
        <f t="shared" si="4"/>
        <v>0</v>
      </c>
      <c r="AC8" s="472">
        <f t="shared" si="4"/>
        <v>0</v>
      </c>
      <c r="AD8" s="472">
        <f t="shared" si="4"/>
        <v>0</v>
      </c>
      <c r="AE8" s="472"/>
      <c r="AF8" s="472"/>
      <c r="AG8" s="472"/>
      <c r="AH8" s="472"/>
      <c r="AI8" s="472"/>
      <c r="AJ8" s="472"/>
      <c r="AK8" s="472"/>
      <c r="AL8" s="414"/>
      <c r="BM8" s="201" t="str">
        <f>CountryCode &amp; ".T4.STATUS.S13.MNAC." &amp; RefVintage</f>
        <v>SE.T4.STATUS.S13.MNAC.S.2024</v>
      </c>
    </row>
    <row r="9" spans="1:65" ht="16" thickBot="1">
      <c r="A9" s="220"/>
      <c r="B9" s="413"/>
      <c r="C9" s="356" t="s">
        <v>38</v>
      </c>
      <c r="D9" s="420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14"/>
    </row>
    <row r="10" spans="1:65" ht="16" thickBot="1">
      <c r="A10" s="422" t="s">
        <v>512</v>
      </c>
      <c r="B10" s="394" t="s">
        <v>970</v>
      </c>
      <c r="C10" s="357">
        <v>2</v>
      </c>
      <c r="D10" s="423" t="s">
        <v>482</v>
      </c>
      <c r="E10" s="424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414"/>
      <c r="BM10" s="201" t="str">
        <f>CountryCode &amp; ".T4.AF81L.S13.MNAC." &amp; RefVintage</f>
        <v>SE.T4.AF81L.S13.MNAC.S.2024</v>
      </c>
    </row>
    <row r="11" spans="1:65" ht="16" thickBot="1">
      <c r="A11" s="425"/>
      <c r="B11" s="426"/>
      <c r="C11" s="357"/>
      <c r="D11" s="2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14"/>
    </row>
    <row r="12" spans="1:65">
      <c r="A12" s="425"/>
      <c r="B12" s="426"/>
      <c r="C12" s="357"/>
      <c r="D12" s="420"/>
      <c r="E12" s="421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14"/>
    </row>
    <row r="13" spans="1:65">
      <c r="A13" s="220"/>
      <c r="B13" s="394"/>
      <c r="C13" s="357">
        <v>3</v>
      </c>
      <c r="D13" s="423" t="s">
        <v>39</v>
      </c>
      <c r="E13" s="424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14"/>
    </row>
    <row r="14" spans="1:65">
      <c r="A14" s="220"/>
      <c r="B14" s="394"/>
      <c r="C14" s="157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14"/>
    </row>
    <row r="15" spans="1:65">
      <c r="A15" s="220"/>
      <c r="B15" s="394"/>
      <c r="C15" s="157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14"/>
    </row>
    <row r="16" spans="1:65">
      <c r="A16" s="425" t="s">
        <v>441</v>
      </c>
      <c r="B16" s="394" t="s">
        <v>971</v>
      </c>
      <c r="C16" s="157"/>
      <c r="D16" s="59" t="s">
        <v>40</v>
      </c>
      <c r="E16" s="59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414"/>
      <c r="BM16" s="201" t="str">
        <f>CountryCode &amp; ".T4.FPU.S13.MNAC." &amp; RefVintage</f>
        <v>SE.T4.FPU.S13.MNAC.S.2024</v>
      </c>
    </row>
    <row r="17" spans="1:38">
      <c r="A17" s="220"/>
      <c r="B17" s="394"/>
      <c r="C17" s="157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14"/>
    </row>
    <row r="18" spans="1:38">
      <c r="A18" s="220"/>
      <c r="B18" s="394"/>
      <c r="C18" s="157"/>
      <c r="D18" s="59" t="s">
        <v>41</v>
      </c>
      <c r="E18" s="59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14"/>
    </row>
    <row r="19" spans="1:38">
      <c r="A19" s="220"/>
      <c r="B19" s="394"/>
      <c r="C19" s="157"/>
      <c r="D19" s="59"/>
      <c r="E19" s="59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14"/>
    </row>
    <row r="20" spans="1:38">
      <c r="A20" s="220"/>
      <c r="B20" s="394"/>
      <c r="C20" s="157"/>
      <c r="D20" s="59"/>
      <c r="E20" s="59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14"/>
    </row>
    <row r="21" spans="1:38">
      <c r="A21" s="220"/>
      <c r="B21" s="394"/>
      <c r="C21" s="157"/>
      <c r="D21" s="59"/>
      <c r="E21" s="59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14"/>
    </row>
    <row r="22" spans="1:38">
      <c r="A22" s="220"/>
      <c r="B22" s="394"/>
      <c r="C22" s="157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14"/>
    </row>
    <row r="23" spans="1:38">
      <c r="A23" s="220"/>
      <c r="B23" s="394"/>
      <c r="C23" s="157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14"/>
    </row>
    <row r="24" spans="1:38">
      <c r="A24" s="220"/>
      <c r="B24" s="394"/>
      <c r="C24" s="157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14"/>
    </row>
    <row r="25" spans="1:38" ht="16" thickBot="1">
      <c r="A25" s="220"/>
      <c r="B25" s="394"/>
      <c r="C25" s="157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14"/>
    </row>
    <row r="26" spans="1:38" ht="9.75" customHeight="1">
      <c r="A26" s="220"/>
      <c r="B26" s="394"/>
      <c r="C26" s="157"/>
      <c r="D26" s="421"/>
      <c r="E26" s="421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14"/>
    </row>
    <row r="27" spans="1:38">
      <c r="A27" s="220"/>
      <c r="B27" s="394"/>
      <c r="C27" s="357">
        <v>4</v>
      </c>
      <c r="D27" s="423" t="s">
        <v>461</v>
      </c>
      <c r="E27" s="424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14"/>
    </row>
    <row r="28" spans="1:38">
      <c r="A28" s="220"/>
      <c r="B28" s="394"/>
      <c r="C28" s="158"/>
      <c r="D28" s="423" t="s">
        <v>42</v>
      </c>
      <c r="E28" s="424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14"/>
    </row>
    <row r="29" spans="1:38">
      <c r="A29" s="220"/>
      <c r="B29" s="394"/>
      <c r="C29" s="158"/>
      <c r="D29" s="13" t="s">
        <v>43</v>
      </c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14"/>
    </row>
    <row r="30" spans="1:38">
      <c r="A30" s="220"/>
      <c r="B30" s="394"/>
      <c r="C30" s="158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14"/>
    </row>
    <row r="31" spans="1:38">
      <c r="A31" s="220"/>
      <c r="B31" s="394"/>
      <c r="C31" s="158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14"/>
    </row>
    <row r="32" spans="1:38">
      <c r="A32" s="220"/>
      <c r="B32" s="394"/>
      <c r="C32" s="158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14"/>
    </row>
    <row r="33" spans="1:65">
      <c r="A33" s="220"/>
      <c r="B33" s="394"/>
      <c r="C33" s="158"/>
      <c r="D33" s="13" t="s">
        <v>44</v>
      </c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14"/>
    </row>
    <row r="34" spans="1:65">
      <c r="A34" s="220"/>
      <c r="B34" s="394"/>
      <c r="C34" s="158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14"/>
    </row>
    <row r="35" spans="1:65">
      <c r="A35" s="220"/>
      <c r="B35" s="394"/>
      <c r="C35" s="158"/>
      <c r="D35" s="424"/>
      <c r="E35" s="424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14"/>
    </row>
    <row r="36" spans="1:65" ht="16" thickBot="1">
      <c r="A36" s="220"/>
      <c r="B36" s="394"/>
      <c r="C36" s="158"/>
      <c r="D36" s="427"/>
      <c r="E36" s="427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14"/>
    </row>
    <row r="37" spans="1:65">
      <c r="A37" s="220"/>
      <c r="B37" s="394"/>
      <c r="C37" s="158"/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401"/>
      <c r="AL37" s="414"/>
    </row>
    <row r="38" spans="1:65">
      <c r="A38" s="425" t="s">
        <v>442</v>
      </c>
      <c r="B38" s="394" t="s">
        <v>972</v>
      </c>
      <c r="C38" s="357">
        <v>10</v>
      </c>
      <c r="D38" s="423" t="s">
        <v>45</v>
      </c>
      <c r="F38" s="533"/>
      <c r="G38" s="533"/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414"/>
      <c r="BM38" s="201" t="str">
        <f>CountryCode &amp; ".T4.GNI.S1.MNAC." &amp; RefVintage</f>
        <v>SE.T4.GNI.S1.MNAC.S.2024</v>
      </c>
    </row>
    <row r="39" spans="1:65">
      <c r="A39" s="220"/>
      <c r="B39" s="413"/>
      <c r="C39" s="428" t="s">
        <v>35</v>
      </c>
      <c r="AL39" s="414"/>
    </row>
    <row r="40" spans="1:65">
      <c r="A40" s="220"/>
      <c r="B40" s="413"/>
      <c r="C40" s="428"/>
      <c r="D40" s="429" t="s">
        <v>29</v>
      </c>
      <c r="AL40" s="414"/>
    </row>
    <row r="41" spans="1:65" ht="25">
      <c r="A41" s="220"/>
      <c r="B41" s="413"/>
      <c r="C41" s="158"/>
      <c r="D41" s="429" t="s">
        <v>67</v>
      </c>
      <c r="F41" s="430"/>
      <c r="AL41" s="414"/>
    </row>
    <row r="42" spans="1:65" ht="16" thickBot="1">
      <c r="A42" s="431"/>
      <c r="B42" s="432"/>
      <c r="C42" s="159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3"/>
      <c r="AL42" s="434"/>
    </row>
    <row r="43" spans="1:65" ht="16" thickTop="1"/>
    <row r="44" spans="1:65" ht="59.5" customHeight="1">
      <c r="C44" s="435" t="s">
        <v>121</v>
      </c>
      <c r="D44" s="436"/>
      <c r="E44" s="436"/>
      <c r="F44" s="550" t="str">
        <f>IF(OR(COUNTA(F10,F16,F38)=3,NOT(ISNUMBER(F6))),"OK","NOT fully completed, pls.fill with L, M or 0")</f>
        <v>NOT fully completed, pls.fill with L, M or 0</v>
      </c>
      <c r="G44" s="550" t="str">
        <f t="shared" ref="G44:AK44" si="5">IF(OR(COUNTA(G10,G16,G38)=3,NOT(ISNUMBER(G6))),"OK","NOT fully completed, pls.fill with L, M or 0")</f>
        <v>NOT fully completed, pls.fill with L, M or 0</v>
      </c>
      <c r="H44" s="550" t="str">
        <f t="shared" si="5"/>
        <v>NOT fully completed, pls.fill with L, M or 0</v>
      </c>
      <c r="I44" s="550" t="str">
        <f t="shared" si="5"/>
        <v>NOT fully completed, pls.fill with L, M or 0</v>
      </c>
      <c r="J44" s="550" t="str">
        <f t="shared" si="5"/>
        <v>NOT fully completed, pls.fill with L, M or 0</v>
      </c>
      <c r="K44" s="550" t="str">
        <f t="shared" si="5"/>
        <v>NOT fully completed, pls.fill with L, M or 0</v>
      </c>
      <c r="L44" s="550" t="str">
        <f t="shared" si="5"/>
        <v>NOT fully completed, pls.fill with L, M or 0</v>
      </c>
      <c r="M44" s="550" t="str">
        <f t="shared" si="5"/>
        <v>NOT fully completed, pls.fill with L, M or 0</v>
      </c>
      <c r="N44" s="550" t="str">
        <f t="shared" si="5"/>
        <v>NOT fully completed, pls.fill with L, M or 0</v>
      </c>
      <c r="O44" s="550" t="str">
        <f t="shared" si="5"/>
        <v>NOT fully completed, pls.fill with L, M or 0</v>
      </c>
      <c r="P44" s="550" t="str">
        <f t="shared" si="5"/>
        <v>NOT fully completed, pls.fill with L, M or 0</v>
      </c>
      <c r="Q44" s="550" t="str">
        <f t="shared" si="5"/>
        <v>NOT fully completed, pls.fill with L, M or 0</v>
      </c>
      <c r="R44" s="550" t="str">
        <f t="shared" si="5"/>
        <v>NOT fully completed, pls.fill with L, M or 0</v>
      </c>
      <c r="S44" s="550" t="str">
        <f t="shared" si="5"/>
        <v>NOT fully completed, pls.fill with L, M or 0</v>
      </c>
      <c r="T44" s="550" t="str">
        <f t="shared" si="5"/>
        <v>NOT fully completed, pls.fill with L, M or 0</v>
      </c>
      <c r="U44" s="550" t="str">
        <f t="shared" si="5"/>
        <v>NOT fully completed, pls.fill with L, M or 0</v>
      </c>
      <c r="V44" s="550" t="str">
        <f t="shared" si="5"/>
        <v>NOT fully completed, pls.fill with L, M or 0</v>
      </c>
      <c r="W44" s="550" t="str">
        <f t="shared" si="5"/>
        <v>NOT fully completed, pls.fill with L, M or 0</v>
      </c>
      <c r="X44" s="550" t="str">
        <f t="shared" si="5"/>
        <v>NOT fully completed, pls.fill with L, M or 0</v>
      </c>
      <c r="Y44" s="550" t="str">
        <f t="shared" si="5"/>
        <v>NOT fully completed, pls.fill with L, M or 0</v>
      </c>
      <c r="Z44" s="550" t="str">
        <f t="shared" si="5"/>
        <v>NOT fully completed, pls.fill with L, M or 0</v>
      </c>
      <c r="AA44" s="550" t="str">
        <f t="shared" si="5"/>
        <v>NOT fully completed, pls.fill with L, M or 0</v>
      </c>
      <c r="AB44" s="550" t="str">
        <f t="shared" si="5"/>
        <v>NOT fully completed, pls.fill with L, M or 0</v>
      </c>
      <c r="AC44" s="550" t="str">
        <f t="shared" si="5"/>
        <v>NOT fully completed, pls.fill with L, M or 0</v>
      </c>
      <c r="AD44" s="550" t="str">
        <f t="shared" si="5"/>
        <v>NOT fully completed, pls.fill with L, M or 0</v>
      </c>
      <c r="AE44" s="550" t="str">
        <f t="shared" si="5"/>
        <v>OK</v>
      </c>
      <c r="AF44" s="550" t="str">
        <f t="shared" si="5"/>
        <v>OK</v>
      </c>
      <c r="AG44" s="550" t="str">
        <f t="shared" si="5"/>
        <v>OK</v>
      </c>
      <c r="AH44" s="550" t="str">
        <f t="shared" si="5"/>
        <v>OK</v>
      </c>
      <c r="AI44" s="550" t="str">
        <f t="shared" si="5"/>
        <v>OK</v>
      </c>
      <c r="AJ44" s="550" t="str">
        <f t="shared" si="5"/>
        <v>OK</v>
      </c>
      <c r="AK44" s="550" t="str">
        <f t="shared" si="5"/>
        <v>OK</v>
      </c>
    </row>
    <row r="45" spans="1:65">
      <c r="F45" s="242">
        <v>1995</v>
      </c>
      <c r="G45" s="242">
        <f>F45+1</f>
        <v>1996</v>
      </c>
      <c r="H45" s="242">
        <f t="shared" ref="H45:AK45" si="6">G45+1</f>
        <v>1997</v>
      </c>
      <c r="I45" s="242">
        <f t="shared" si="6"/>
        <v>1998</v>
      </c>
      <c r="J45" s="242">
        <f t="shared" si="6"/>
        <v>1999</v>
      </c>
      <c r="K45" s="242">
        <f t="shared" si="6"/>
        <v>2000</v>
      </c>
      <c r="L45" s="242">
        <f t="shared" si="6"/>
        <v>2001</v>
      </c>
      <c r="M45" s="242">
        <f t="shared" si="6"/>
        <v>2002</v>
      </c>
      <c r="N45" s="242">
        <f t="shared" si="6"/>
        <v>2003</v>
      </c>
      <c r="O45" s="242">
        <f t="shared" si="6"/>
        <v>2004</v>
      </c>
      <c r="P45" s="242">
        <f t="shared" si="6"/>
        <v>2005</v>
      </c>
      <c r="Q45" s="242">
        <f t="shared" si="6"/>
        <v>2006</v>
      </c>
      <c r="R45" s="242">
        <f t="shared" si="6"/>
        <v>2007</v>
      </c>
      <c r="S45" s="242">
        <f t="shared" si="6"/>
        <v>2008</v>
      </c>
      <c r="T45" s="242">
        <f t="shared" si="6"/>
        <v>2009</v>
      </c>
      <c r="U45" s="242">
        <f t="shared" si="6"/>
        <v>2010</v>
      </c>
      <c r="V45" s="242">
        <f t="shared" ref="V45:AJ45" si="7">U45+1</f>
        <v>2011</v>
      </c>
      <c r="W45" s="242">
        <f t="shared" si="7"/>
        <v>2012</v>
      </c>
      <c r="X45" s="242">
        <f t="shared" si="7"/>
        <v>2013</v>
      </c>
      <c r="Y45" s="242">
        <f t="shared" si="7"/>
        <v>2014</v>
      </c>
      <c r="Z45" s="242">
        <f t="shared" si="7"/>
        <v>2015</v>
      </c>
      <c r="AA45" s="242">
        <f t="shared" si="7"/>
        <v>2016</v>
      </c>
      <c r="AB45" s="242">
        <f t="shared" si="7"/>
        <v>2017</v>
      </c>
      <c r="AC45" s="242">
        <f t="shared" si="7"/>
        <v>2018</v>
      </c>
      <c r="AD45" s="242">
        <f t="shared" si="7"/>
        <v>2019</v>
      </c>
      <c r="AE45" s="242">
        <f t="shared" si="7"/>
        <v>2020</v>
      </c>
      <c r="AF45" s="242">
        <f t="shared" si="7"/>
        <v>2021</v>
      </c>
      <c r="AG45" s="242">
        <f t="shared" si="7"/>
        <v>2022</v>
      </c>
      <c r="AH45" s="242">
        <f t="shared" si="7"/>
        <v>2023</v>
      </c>
      <c r="AI45" s="242">
        <f t="shared" si="7"/>
        <v>2024</v>
      </c>
      <c r="AJ45" s="242">
        <f t="shared" si="7"/>
        <v>2025</v>
      </c>
      <c r="AK45" s="242">
        <f t="shared" si="6"/>
        <v>2026</v>
      </c>
    </row>
  </sheetData>
  <sheetProtection algorithmName="SHA-512" hashValue="jqte05BkJ5RuLkZGh1vS28oBvN3sI8NEGf8poqS+71dI4zg9l93WTCwtr2dJ00ZcM0nH2fxUvVpLgsPUqhw4Gw==" saltValue="7DVfdwtXcvCz5VeQAV0Ufg==" spinCount="100000" sheet="1" objects="1" formatColumns="0" formatRows="0" insertRows="0" insertHyperlinks="0" deleteRows="0"/>
  <mergeCells count="1">
    <mergeCell ref="F5:Z5"/>
  </mergeCells>
  <phoneticPr fontId="35" type="noConversion"/>
  <conditionalFormatting sqref="F10:AK10 F16:AK16 F38:AK38">
    <cfRule type="cellIs" dxfId="2" priority="5" operator="equal">
      <formula>""</formula>
    </cfRule>
  </conditionalFormatting>
  <conditionalFormatting sqref="V6:AK7 V10:AK10 V16:AK16 V18:AK24 V29:AK35 V38:AK38">
    <cfRule type="expression" dxfId="1" priority="2">
      <formula>LEN(V$6)=0</formula>
    </cfRule>
  </conditionalFormatting>
  <conditionalFormatting sqref="F44:AK44">
    <cfRule type="containsText" dxfId="0" priority="1" operator="containsText" text="NOT">
      <formula>NOT(ISERROR(SEARCH("NOT",F44)))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K7" xr:uid="{00000000-0002-0000-0C00-000000000000}">
      <formula1>$AN$1:$AN$3</formula1>
    </dataValidation>
    <dataValidation type="list" allowBlank="1" showInputMessage="1" showErrorMessage="1" sqref="D1" xr:uid="{00000000-0002-0000-0C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6" orientation="landscape" r:id="rId1"/>
  <headerFooter alignWithMargins="0"/>
  <ignoredErrors>
    <ignoredError sqref="F7:P7 Q7:U7 AK7 V7:AJ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G17" sqref="G17"/>
    </sheetView>
  </sheetViews>
  <sheetFormatPr defaultColWidth="8.765625" defaultRowHeight="15.5"/>
  <cols>
    <col min="1" max="1" width="11.53515625" style="459" customWidth="1"/>
    <col min="2" max="16384" width="8.765625" style="459"/>
  </cols>
  <sheetData>
    <row r="1" spans="1:3">
      <c r="A1" s="459" t="s">
        <v>974</v>
      </c>
      <c r="B1" s="460" t="s">
        <v>990</v>
      </c>
      <c r="C1" s="459" t="s">
        <v>975</v>
      </c>
    </row>
    <row r="2" spans="1:3">
      <c r="A2" s="459" t="s">
        <v>976</v>
      </c>
      <c r="B2" s="460" t="str">
        <f>VLOOKUP('Cover page'!$E$13,CountryArray,2,FALSE)</f>
        <v>SE</v>
      </c>
      <c r="C2" s="459" t="s">
        <v>977</v>
      </c>
    </row>
    <row r="3" spans="1:3">
      <c r="A3" s="459" t="s">
        <v>978</v>
      </c>
      <c r="B3" s="460" t="str">
        <f>IF(
         COUNTIF('Cover page'!$P$2:$R$7,"not fully completed*") &gt; 0,
         "no", "yes")</f>
        <v>no</v>
      </c>
      <c r="C3" s="459" t="s">
        <v>979</v>
      </c>
    </row>
    <row r="4" spans="1:3">
      <c r="A4" s="459" t="s">
        <v>980</v>
      </c>
      <c r="B4" s="460" t="str">
        <f>VLOOKUP('Cover page'!F15,'Cover page'!BD1:BE16,2,FALSE)</f>
        <v>S.2024</v>
      </c>
      <c r="C4" s="459" t="s">
        <v>981</v>
      </c>
    </row>
    <row r="5" spans="1:3">
      <c r="A5" s="459" t="s">
        <v>982</v>
      </c>
      <c r="B5" s="460" t="s">
        <v>983</v>
      </c>
      <c r="C5" s="459" t="s">
        <v>984</v>
      </c>
    </row>
    <row r="8" spans="1:3">
      <c r="A8" s="459" t="s">
        <v>985</v>
      </c>
      <c r="B8" s="459" t="s">
        <v>986</v>
      </c>
    </row>
    <row r="11" spans="1:3">
      <c r="A11" s="459" t="s">
        <v>987</v>
      </c>
    </row>
    <row r="12" spans="1:3">
      <c r="A12" s="461" t="s">
        <v>4</v>
      </c>
      <c r="B12" s="462">
        <v>0</v>
      </c>
    </row>
    <row r="13" spans="1:3">
      <c r="A13" s="463" t="s">
        <v>451</v>
      </c>
      <c r="B13" s="464">
        <v>1</v>
      </c>
    </row>
    <row r="14" spans="1:3">
      <c r="A14" s="463" t="s">
        <v>452</v>
      </c>
      <c r="B14" s="464">
        <v>2</v>
      </c>
    </row>
    <row r="15" spans="1:3">
      <c r="A15" s="463" t="s">
        <v>453</v>
      </c>
      <c r="B15" s="464">
        <v>3</v>
      </c>
    </row>
    <row r="16" spans="1:3">
      <c r="A16" s="463" t="s">
        <v>988</v>
      </c>
      <c r="B16" s="464">
        <v>4</v>
      </c>
    </row>
    <row r="17" spans="1:2">
      <c r="A17" s="463" t="s">
        <v>989</v>
      </c>
      <c r="B17" s="464">
        <v>5</v>
      </c>
    </row>
    <row r="18" spans="1:2">
      <c r="A18" s="463" t="s">
        <v>454</v>
      </c>
      <c r="B18" s="464">
        <v>10</v>
      </c>
    </row>
    <row r="19" spans="1:2">
      <c r="A19" s="463" t="s">
        <v>455</v>
      </c>
      <c r="B19" s="464">
        <v>11</v>
      </c>
    </row>
    <row r="20" spans="1:2">
      <c r="A20" s="463" t="s">
        <v>456</v>
      </c>
      <c r="B20" s="464">
        <v>12</v>
      </c>
    </row>
    <row r="21" spans="1:2">
      <c r="A21" s="465" t="s">
        <v>457</v>
      </c>
      <c r="B21" s="466">
        <v>13</v>
      </c>
    </row>
  </sheetData>
  <sheetProtection algorithmName="SHA-512" hashValue="QnUhCqQObFzL9OrkK3LC2zGLj557EGkwkrQui4dwCqhcf0f3qjOpq0qxWSY554fH5+Fh3duBo/3TwokO5MUGew==" saltValue="3UoEkl+TEPqoLnDl2u5Tow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BM443"/>
  <sheetViews>
    <sheetView showGridLines="0" tabSelected="1" defaultGridColor="0" topLeftCell="C1" colorId="22" zoomScale="70" zoomScaleNormal="70" zoomScaleSheetLayoutView="80" workbookViewId="0">
      <pane xSplit="2" topLeftCell="L1" activePane="topRight" state="frozen"/>
      <selection activeCell="C1" sqref="C1"/>
      <selection pane="topRight" activeCell="AC16" sqref="AC16"/>
    </sheetView>
  </sheetViews>
  <sheetFormatPr defaultColWidth="9.765625" defaultRowHeight="15.5"/>
  <cols>
    <col min="1" max="1" width="33.765625" style="20" hidden="1" customWidth="1"/>
    <col min="2" max="2" width="37.765625" style="25" hidden="1" customWidth="1"/>
    <col min="3" max="3" width="54.765625" style="21" customWidth="1"/>
    <col min="4" max="4" width="10.53515625" style="10" customWidth="1"/>
    <col min="5" max="36" width="11.07421875" style="10" customWidth="1"/>
    <col min="37" max="37" width="9.765625" style="10" customWidth="1"/>
    <col min="38" max="38" width="8.23046875" style="10" bestFit="1" customWidth="1"/>
    <col min="39" max="40" width="9.765625" style="10"/>
    <col min="41" max="41" width="13.07421875" style="10" customWidth="1"/>
    <col min="42" max="42" width="9.23046875" style="10" customWidth="1"/>
    <col min="43" max="64" width="9.765625" style="10"/>
    <col min="65" max="65" width="9.765625" style="258"/>
    <col min="66" max="16384" width="9.765625" style="10"/>
  </cols>
  <sheetData>
    <row r="1" spans="1:65" ht="18">
      <c r="A1" s="195"/>
      <c r="B1" s="196"/>
      <c r="C1" s="197" t="s">
        <v>569</v>
      </c>
      <c r="D1" s="198"/>
      <c r="AK1" s="14"/>
      <c r="AL1" s="194" t="s">
        <v>1019</v>
      </c>
      <c r="AM1" s="194" t="s">
        <v>451</v>
      </c>
      <c r="AN1" s="194">
        <v>4</v>
      </c>
      <c r="AO1" s="194">
        <v>5</v>
      </c>
      <c r="AP1" s="194">
        <v>6</v>
      </c>
      <c r="AQ1" s="194">
        <v>7</v>
      </c>
      <c r="AR1" s="194">
        <f>AQ1+1</f>
        <v>8</v>
      </c>
      <c r="AS1" s="194">
        <f t="shared" ref="AS1:BC1" si="0">AR1+1</f>
        <v>9</v>
      </c>
      <c r="AT1" s="194">
        <f t="shared" si="0"/>
        <v>10</v>
      </c>
      <c r="AU1" s="194">
        <f t="shared" si="0"/>
        <v>11</v>
      </c>
      <c r="AV1" s="194">
        <f t="shared" si="0"/>
        <v>12</v>
      </c>
      <c r="AW1" s="194">
        <f t="shared" si="0"/>
        <v>13</v>
      </c>
      <c r="AX1" s="194">
        <f t="shared" si="0"/>
        <v>14</v>
      </c>
      <c r="AY1" s="194">
        <f t="shared" si="0"/>
        <v>15</v>
      </c>
      <c r="AZ1" s="194">
        <f t="shared" si="0"/>
        <v>16</v>
      </c>
      <c r="BA1" s="194">
        <f t="shared" si="0"/>
        <v>17</v>
      </c>
      <c r="BB1" s="194">
        <f t="shared" si="0"/>
        <v>18</v>
      </c>
      <c r="BC1" s="194">
        <f t="shared" si="0"/>
        <v>19</v>
      </c>
    </row>
    <row r="2" spans="1:65" ht="17.149999999999999" customHeight="1" thickBot="1">
      <c r="A2" s="195"/>
      <c r="B2" s="199"/>
      <c r="C2" s="200"/>
      <c r="D2" s="201"/>
      <c r="AL2" s="485">
        <f>IF($AL$1='Cover page'!$N$2,0,1)</f>
        <v>0</v>
      </c>
      <c r="AM2" s="194" t="s">
        <v>452</v>
      </c>
    </row>
    <row r="3" spans="1:65" ht="11.25" customHeight="1" thickTop="1" thickBot="1">
      <c r="A3" s="202"/>
      <c r="B3" s="203"/>
      <c r="C3" s="204"/>
      <c r="D3" s="205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15"/>
      <c r="AL3" s="258"/>
      <c r="AM3" s="194" t="s">
        <v>453</v>
      </c>
    </row>
    <row r="4" spans="1:65" ht="16" thickBot="1">
      <c r="A4" s="206"/>
      <c r="B4" s="207"/>
      <c r="C4" s="199" t="str">
        <f>'Cover page'!E13</f>
        <v>Member State: Sweden</v>
      </c>
      <c r="D4" s="208"/>
      <c r="E4" s="556" t="s">
        <v>2</v>
      </c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8"/>
      <c r="AK4" s="16"/>
    </row>
    <row r="5" spans="1:65">
      <c r="A5" s="209"/>
      <c r="B5" s="210" t="s">
        <v>485</v>
      </c>
      <c r="C5" s="22" t="s">
        <v>1057</v>
      </c>
      <c r="D5" s="211" t="s">
        <v>466</v>
      </c>
      <c r="E5" s="211">
        <f>1995</f>
        <v>1995</v>
      </c>
      <c r="F5" s="483">
        <f>IF(VLOOKUP('Cover page'!$F$15,'Cover page'!$BD$1:$BF$15,3,FALSE)&lt;E42+1,"",E42+1)</f>
        <v>1996</v>
      </c>
      <c r="G5" s="483">
        <f>IF(VLOOKUP('Cover page'!$F$15,'Cover page'!$BD$1:$BF$15,3,FALSE)&lt;F42+1,"",F42+1)</f>
        <v>1997</v>
      </c>
      <c r="H5" s="483">
        <f>IF(VLOOKUP('Cover page'!$F$15,'Cover page'!$BD$1:$BF$15,3,FALSE)&lt;G42+1,"",G42+1)</f>
        <v>1998</v>
      </c>
      <c r="I5" s="483">
        <f>IF(VLOOKUP('Cover page'!$F$15,'Cover page'!$BD$1:$BF$15,3,FALSE)&lt;H42+1,"",H42+1)</f>
        <v>1999</v>
      </c>
      <c r="J5" s="483">
        <f>IF(VLOOKUP('Cover page'!$F$15,'Cover page'!$BD$1:$BF$15,3,FALSE)&lt;I42+1,"",I42+1)</f>
        <v>2000</v>
      </c>
      <c r="K5" s="483">
        <f>IF(VLOOKUP('Cover page'!$F$15,'Cover page'!$BD$1:$BF$15,3,FALSE)&lt;J42+1,"",J42+1)</f>
        <v>2001</v>
      </c>
      <c r="L5" s="483">
        <f>IF(VLOOKUP('Cover page'!$F$15,'Cover page'!$BD$1:$BF$15,3,FALSE)&lt;K42+1,"",K42+1)</f>
        <v>2002</v>
      </c>
      <c r="M5" s="483">
        <f>IF(VLOOKUP('Cover page'!$F$15,'Cover page'!$BD$1:$BF$15,3,FALSE)&lt;L42+1,"",L42+1)</f>
        <v>2003</v>
      </c>
      <c r="N5" s="483">
        <f>IF(VLOOKUP('Cover page'!$F$15,'Cover page'!$BD$1:$BF$15,3,FALSE)&lt;M42+1,"",M42+1)</f>
        <v>2004</v>
      </c>
      <c r="O5" s="483">
        <f>IF(VLOOKUP('Cover page'!$F$15,'Cover page'!$BD$1:$BF$15,3,FALSE)&lt;N42+1,"",N42+1)</f>
        <v>2005</v>
      </c>
      <c r="P5" s="483">
        <f>IF(VLOOKUP('Cover page'!$F$15,'Cover page'!$BD$1:$BF$15,3,FALSE)&lt;O42+1,"",O42+1)</f>
        <v>2006</v>
      </c>
      <c r="Q5" s="483">
        <f>IF(VLOOKUP('Cover page'!$F$15,'Cover page'!$BD$1:$BF$15,3,FALSE)&lt;P42+1,"",P42+1)</f>
        <v>2007</v>
      </c>
      <c r="R5" s="483">
        <f>IF(VLOOKUP('Cover page'!$F$15,'Cover page'!$BD$1:$BF$15,3,FALSE)&lt;Q42+1,"",Q42+1)</f>
        <v>2008</v>
      </c>
      <c r="S5" s="483">
        <f>IF(VLOOKUP('Cover page'!$F$15,'Cover page'!$BD$1:$BF$15,3,FALSE)&lt;R42+1,"",R42+1)</f>
        <v>2009</v>
      </c>
      <c r="T5" s="483">
        <f>IF(VLOOKUP('Cover page'!$F$15,'Cover page'!$BD$1:$BF$15,3,FALSE)&lt;S42+1,"",S42+1)</f>
        <v>2010</v>
      </c>
      <c r="U5" s="483">
        <f>IF(VLOOKUP('Cover page'!$F$15,'Cover page'!$BD$1:$BF$15,3,FALSE)&lt;T42+1,"",T42+1)</f>
        <v>2011</v>
      </c>
      <c r="V5" s="483">
        <f>IF(VLOOKUP('Cover page'!$F$15,'Cover page'!$BD$1:$BF$15,3,FALSE)&lt;U42+1,"",U42+1)</f>
        <v>2012</v>
      </c>
      <c r="W5" s="483">
        <f>IF(VLOOKUP('Cover page'!$F$15,'Cover page'!$BD$1:$BF$15,3,FALSE)&lt;V42+1,"",V42+1)</f>
        <v>2013</v>
      </c>
      <c r="X5" s="483">
        <f>IF(VLOOKUP('Cover page'!$F$15,'Cover page'!$BD$1:$BF$15,3,FALSE)&lt;W42+1,"",W42+1)</f>
        <v>2014</v>
      </c>
      <c r="Y5" s="483">
        <f>IF(VLOOKUP('Cover page'!$F$15,'Cover page'!$BD$1:$BF$15,3,FALSE)&lt;X42+1,"",X42+1)</f>
        <v>2015</v>
      </c>
      <c r="Z5" s="483">
        <f>IF(VLOOKUP('Cover page'!$F$15,'Cover page'!$BD$1:$BF$15,3,FALSE)&lt;Y42+1,"",Y42+1)</f>
        <v>2016</v>
      </c>
      <c r="AA5" s="483">
        <f>IF(VLOOKUP('Cover page'!$F$15,'Cover page'!$BD$1:$BF$15,3,FALSE)&lt;Z42+1,"",Z42+1)</f>
        <v>2017</v>
      </c>
      <c r="AB5" s="483">
        <f>IF(VLOOKUP('Cover page'!$F$15,'Cover page'!$BD$1:$BF$15,3,FALSE)&lt;AA42+1,"",AA42+1)</f>
        <v>2018</v>
      </c>
      <c r="AC5" s="483">
        <f>IF(VLOOKUP('Cover page'!$F$15,'Cover page'!$BD$1:$BF$15,3,FALSE)&lt;AB42+1,"",AB42+1)</f>
        <v>2019</v>
      </c>
      <c r="AD5" s="483" t="str">
        <f>IF(VLOOKUP('Cover page'!$F$15,'Cover page'!$BD$1:$BF$15,3,FALSE)&lt;AC42+1,"",AC42+1)</f>
        <v/>
      </c>
      <c r="AE5" s="483" t="str">
        <f>IF(VLOOKUP('Cover page'!$F$15,'Cover page'!$BD$1:$BF$15,3,FALSE)&lt;AD42+1,"",AD42+1)</f>
        <v/>
      </c>
      <c r="AF5" s="483" t="str">
        <f>IF(VLOOKUP('Cover page'!$F$15,'Cover page'!$BD$1:$BF$15,3,FALSE)&lt;AE42+1,"",AE42+1)</f>
        <v/>
      </c>
      <c r="AG5" s="483" t="str">
        <f>IF(VLOOKUP('Cover page'!$F$15,'Cover page'!$BD$1:$BF$15,3,FALSE)&lt;AF42+1,"",AF42+1)</f>
        <v/>
      </c>
      <c r="AH5" s="483" t="str">
        <f>IF(VLOOKUP('Cover page'!$F$15,'Cover page'!$BD$1:$BF$15,3,FALSE)&lt;AG42+1,"",AG42+1)</f>
        <v/>
      </c>
      <c r="AI5" s="483" t="str">
        <f>IF(VLOOKUP('Cover page'!$F$15,'Cover page'!$BD$1:$BF$15,3,FALSE)&lt;AH42+1,"",AH42+1)</f>
        <v/>
      </c>
      <c r="AJ5" s="483" t="str">
        <f>IF(VLOOKUP('Cover page'!$F$15,'Cover page'!$BD$1:$BF$15,3,FALSE)&lt;AI42+1,"",AI42+1)</f>
        <v/>
      </c>
      <c r="AK5" s="16"/>
    </row>
    <row r="6" spans="1:65">
      <c r="A6" s="209"/>
      <c r="B6" s="212"/>
      <c r="C6" s="213" t="str">
        <f>'Cover page'!E14</f>
        <v>Date: 30/09/2024</v>
      </c>
      <c r="D6" s="211" t="s">
        <v>3</v>
      </c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16"/>
    </row>
    <row r="7" spans="1:65" ht="16" thickBot="1">
      <c r="A7" s="206"/>
      <c r="B7" s="207"/>
      <c r="C7" s="214"/>
      <c r="D7" s="215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16"/>
    </row>
    <row r="8" spans="1:65">
      <c r="A8" s="209"/>
      <c r="B8" s="216"/>
      <c r="C8" s="217"/>
      <c r="D8" s="218"/>
      <c r="E8" s="118" t="s">
        <v>453</v>
      </c>
      <c r="F8" s="118" t="s">
        <v>453</v>
      </c>
      <c r="G8" s="118" t="s">
        <v>453</v>
      </c>
      <c r="H8" s="118" t="s">
        <v>453</v>
      </c>
      <c r="I8" s="118" t="s">
        <v>453</v>
      </c>
      <c r="J8" s="118" t="s">
        <v>453</v>
      </c>
      <c r="K8" s="118" t="s">
        <v>453</v>
      </c>
      <c r="L8" s="118" t="s">
        <v>453</v>
      </c>
      <c r="M8" s="118" t="s">
        <v>453</v>
      </c>
      <c r="N8" s="118" t="s">
        <v>453</v>
      </c>
      <c r="O8" s="118" t="s">
        <v>453</v>
      </c>
      <c r="P8" s="118" t="s">
        <v>453</v>
      </c>
      <c r="Q8" s="118" t="s">
        <v>453</v>
      </c>
      <c r="R8" s="118" t="s">
        <v>453</v>
      </c>
      <c r="S8" s="118" t="s">
        <v>453</v>
      </c>
      <c r="T8" s="118" t="s">
        <v>453</v>
      </c>
      <c r="U8" s="118" t="s">
        <v>453</v>
      </c>
      <c r="V8" s="118" t="s">
        <v>453</v>
      </c>
      <c r="W8" s="118" t="s">
        <v>453</v>
      </c>
      <c r="X8" s="118" t="s">
        <v>453</v>
      </c>
      <c r="Y8" s="118" t="s">
        <v>453</v>
      </c>
      <c r="Z8" s="118" t="s">
        <v>453</v>
      </c>
      <c r="AA8" s="118" t="s">
        <v>453</v>
      </c>
      <c r="AB8" s="118" t="s">
        <v>453</v>
      </c>
      <c r="AC8" s="118" t="s">
        <v>453</v>
      </c>
      <c r="AD8" s="118" t="s">
        <v>4</v>
      </c>
      <c r="AE8" s="118" t="s">
        <v>4</v>
      </c>
      <c r="AF8" s="118" t="s">
        <v>4</v>
      </c>
      <c r="AG8" s="118" t="s">
        <v>4</v>
      </c>
      <c r="AH8" s="118" t="s">
        <v>4</v>
      </c>
      <c r="AI8" s="118" t="s">
        <v>4</v>
      </c>
      <c r="AJ8" s="118" t="s">
        <v>4</v>
      </c>
      <c r="AK8" s="16"/>
    </row>
    <row r="9" spans="1:65" ht="16" thickBot="1">
      <c r="A9" s="219"/>
      <c r="B9" s="220"/>
      <c r="C9" s="221" t="s">
        <v>558</v>
      </c>
      <c r="D9" s="222" t="s">
        <v>467</v>
      </c>
      <c r="E9" s="468">
        <f t="shared" ref="E9:T9" si="1">IFERROR(VLOOKUP(E8,StatusTable,2,FALSE), -1)</f>
        <v>3</v>
      </c>
      <c r="F9" s="469">
        <f t="shared" si="1"/>
        <v>3</v>
      </c>
      <c r="G9" s="469">
        <f t="shared" si="1"/>
        <v>3</v>
      </c>
      <c r="H9" s="469">
        <f t="shared" si="1"/>
        <v>3</v>
      </c>
      <c r="I9" s="469">
        <f t="shared" si="1"/>
        <v>3</v>
      </c>
      <c r="J9" s="469">
        <f t="shared" si="1"/>
        <v>3</v>
      </c>
      <c r="K9" s="469">
        <f t="shared" si="1"/>
        <v>3</v>
      </c>
      <c r="L9" s="469">
        <f t="shared" si="1"/>
        <v>3</v>
      </c>
      <c r="M9" s="469">
        <f t="shared" si="1"/>
        <v>3</v>
      </c>
      <c r="N9" s="469">
        <f t="shared" si="1"/>
        <v>3</v>
      </c>
      <c r="O9" s="469">
        <f t="shared" si="1"/>
        <v>3</v>
      </c>
      <c r="P9" s="469">
        <f t="shared" si="1"/>
        <v>3</v>
      </c>
      <c r="Q9" s="469">
        <f t="shared" si="1"/>
        <v>3</v>
      </c>
      <c r="R9" s="469">
        <f t="shared" si="1"/>
        <v>3</v>
      </c>
      <c r="S9" s="469">
        <f t="shared" si="1"/>
        <v>3</v>
      </c>
      <c r="T9" s="469">
        <f t="shared" si="1"/>
        <v>3</v>
      </c>
      <c r="U9" s="469">
        <f t="shared" ref="U9:AC9" si="2">IFERROR(VLOOKUP(U8,StatusTable,2,FALSE), -1)</f>
        <v>3</v>
      </c>
      <c r="V9" s="469">
        <f t="shared" si="2"/>
        <v>3</v>
      </c>
      <c r="W9" s="469">
        <f t="shared" si="2"/>
        <v>3</v>
      </c>
      <c r="X9" s="469">
        <f t="shared" si="2"/>
        <v>3</v>
      </c>
      <c r="Y9" s="469">
        <f t="shared" si="2"/>
        <v>3</v>
      </c>
      <c r="Z9" s="469">
        <f t="shared" si="2"/>
        <v>3</v>
      </c>
      <c r="AA9" s="469">
        <f t="shared" si="2"/>
        <v>3</v>
      </c>
      <c r="AB9" s="469">
        <f t="shared" si="2"/>
        <v>3</v>
      </c>
      <c r="AC9" s="469">
        <f t="shared" si="2"/>
        <v>3</v>
      </c>
      <c r="AD9" s="469"/>
      <c r="AE9" s="469"/>
      <c r="AF9" s="469"/>
      <c r="AG9" s="469"/>
      <c r="AH9" s="469"/>
      <c r="AI9" s="469"/>
      <c r="AJ9" s="469"/>
      <c r="AK9" s="16"/>
      <c r="BM9" s="258" t="str">
        <f>CountryCode &amp; ".T1.B9_STATUS.S13.MNAC." &amp; RefVintage</f>
        <v>SE.T1.B9_STATUS.S13.MNAC.S.2024</v>
      </c>
    </row>
    <row r="10" spans="1:65" ht="16.5" thickTop="1" thickBot="1">
      <c r="A10" s="223" t="s">
        <v>185</v>
      </c>
      <c r="B10" s="388" t="s">
        <v>662</v>
      </c>
      <c r="C10" s="224" t="s">
        <v>5</v>
      </c>
      <c r="D10" s="399" t="s">
        <v>6</v>
      </c>
      <c r="E10" s="81">
        <v>-133518</v>
      </c>
      <c r="F10" s="81">
        <v>-60836</v>
      </c>
      <c r="G10" s="81">
        <v>-32159</v>
      </c>
      <c r="H10" s="81">
        <v>17697</v>
      </c>
      <c r="I10" s="81">
        <v>13547</v>
      </c>
      <c r="J10" s="81">
        <v>74855</v>
      </c>
      <c r="K10" s="81">
        <v>34422</v>
      </c>
      <c r="L10" s="81">
        <v>-37906</v>
      </c>
      <c r="M10" s="81">
        <v>-33637</v>
      </c>
      <c r="N10" s="81">
        <v>4696</v>
      </c>
      <c r="O10" s="81">
        <v>60956</v>
      </c>
      <c r="P10" s="81">
        <v>68430</v>
      </c>
      <c r="Q10" s="81">
        <v>111552</v>
      </c>
      <c r="R10" s="81">
        <v>63527</v>
      </c>
      <c r="S10" s="81">
        <v>-29556</v>
      </c>
      <c r="T10" s="81">
        <v>-5104</v>
      </c>
      <c r="U10" s="81">
        <v>-15097</v>
      </c>
      <c r="V10" s="81">
        <v>-44374</v>
      </c>
      <c r="W10" s="81">
        <v>-62021</v>
      </c>
      <c r="X10" s="81">
        <v>-72960</v>
      </c>
      <c r="Y10" s="81">
        <v>-11491</v>
      </c>
      <c r="Z10" s="81">
        <v>37860</v>
      </c>
      <c r="AA10" s="81">
        <v>58991</v>
      </c>
      <c r="AB10" s="81">
        <v>32134</v>
      </c>
      <c r="AC10" s="81">
        <v>22104</v>
      </c>
      <c r="AD10" s="81"/>
      <c r="AE10" s="81"/>
      <c r="AF10" s="81"/>
      <c r="AG10" s="81"/>
      <c r="AH10" s="81"/>
      <c r="AI10" s="81"/>
      <c r="AJ10" s="81"/>
      <c r="AK10" s="16"/>
      <c r="BM10" s="258" t="str">
        <f>CountryCode &amp; ".T1.B9.S13.MNAC." &amp; RefVintage</f>
        <v>SE.T1.B9.S13.MNAC.S.2024</v>
      </c>
    </row>
    <row r="11" spans="1:65" ht="16" thickTop="1">
      <c r="A11" s="223" t="s">
        <v>186</v>
      </c>
      <c r="B11" s="388" t="s">
        <v>663</v>
      </c>
      <c r="C11" s="225" t="s">
        <v>7</v>
      </c>
      <c r="D11" s="226" t="s">
        <v>8</v>
      </c>
      <c r="E11" s="82">
        <v>-141189</v>
      </c>
      <c r="F11" s="82">
        <v>-66773</v>
      </c>
      <c r="G11" s="82">
        <v>-32563</v>
      </c>
      <c r="H11" s="82">
        <v>-3650</v>
      </c>
      <c r="I11" s="82">
        <v>62110</v>
      </c>
      <c r="J11" s="82">
        <v>82491</v>
      </c>
      <c r="K11" s="82">
        <v>164557</v>
      </c>
      <c r="L11" s="82">
        <v>-46312</v>
      </c>
      <c r="M11" s="82">
        <v>-49495</v>
      </c>
      <c r="N11" s="82">
        <v>-19691</v>
      </c>
      <c r="O11" s="82">
        <v>21689</v>
      </c>
      <c r="P11" s="82">
        <v>37636</v>
      </c>
      <c r="Q11" s="82">
        <v>76543</v>
      </c>
      <c r="R11" s="82">
        <v>35368</v>
      </c>
      <c r="S11" s="82">
        <v>-27581</v>
      </c>
      <c r="T11" s="82">
        <v>-12860</v>
      </c>
      <c r="U11" s="82">
        <v>-18925</v>
      </c>
      <c r="V11" s="82">
        <v>-43849</v>
      </c>
      <c r="W11" s="82">
        <v>-47997</v>
      </c>
      <c r="X11" s="82">
        <v>-51874</v>
      </c>
      <c r="Y11" s="82">
        <v>4854</v>
      </c>
      <c r="Z11" s="82">
        <v>63641</v>
      </c>
      <c r="AA11" s="82">
        <v>76109</v>
      </c>
      <c r="AB11" s="82">
        <v>63439</v>
      </c>
      <c r="AC11" s="82">
        <v>65769</v>
      </c>
      <c r="AD11" s="82"/>
      <c r="AE11" s="82"/>
      <c r="AF11" s="82"/>
      <c r="AG11" s="82"/>
      <c r="AH11" s="82"/>
      <c r="AI11" s="82"/>
      <c r="AJ11" s="82"/>
      <c r="AK11" s="16"/>
      <c r="BM11" s="258" t="str">
        <f>CountryCode &amp; ".T1.B9.S1311.MNAC." &amp; RefVintage</f>
        <v>SE.T1.B9.S1311.MNAC.S.2024</v>
      </c>
    </row>
    <row r="12" spans="1:65">
      <c r="A12" s="223" t="s">
        <v>187</v>
      </c>
      <c r="B12" s="388" t="s">
        <v>664</v>
      </c>
      <c r="C12" s="227" t="s">
        <v>9</v>
      </c>
      <c r="D12" s="228" t="s">
        <v>10</v>
      </c>
      <c r="E12" s="82" t="s">
        <v>1058</v>
      </c>
      <c r="F12" s="82" t="s">
        <v>1058</v>
      </c>
      <c r="G12" s="82" t="s">
        <v>1058</v>
      </c>
      <c r="H12" s="82" t="s">
        <v>1058</v>
      </c>
      <c r="I12" s="82" t="s">
        <v>1058</v>
      </c>
      <c r="J12" s="82" t="s">
        <v>1058</v>
      </c>
      <c r="K12" s="82" t="s">
        <v>1058</v>
      </c>
      <c r="L12" s="82" t="s">
        <v>1058</v>
      </c>
      <c r="M12" s="82" t="s">
        <v>1058</v>
      </c>
      <c r="N12" s="82" t="s">
        <v>1058</v>
      </c>
      <c r="O12" s="82" t="s">
        <v>1058</v>
      </c>
      <c r="P12" s="82" t="s">
        <v>1058</v>
      </c>
      <c r="Q12" s="82" t="s">
        <v>1058</v>
      </c>
      <c r="R12" s="82" t="s">
        <v>1058</v>
      </c>
      <c r="S12" s="82" t="s">
        <v>1058</v>
      </c>
      <c r="T12" s="82" t="s">
        <v>1058</v>
      </c>
      <c r="U12" s="82" t="s">
        <v>1058</v>
      </c>
      <c r="V12" s="82" t="s">
        <v>1058</v>
      </c>
      <c r="W12" s="82" t="s">
        <v>1058</v>
      </c>
      <c r="X12" s="82" t="s">
        <v>1058</v>
      </c>
      <c r="Y12" s="82" t="s">
        <v>1058</v>
      </c>
      <c r="Z12" s="82" t="s">
        <v>1058</v>
      </c>
      <c r="AA12" s="82" t="s">
        <v>1058</v>
      </c>
      <c r="AB12" s="82" t="s">
        <v>1058</v>
      </c>
      <c r="AC12" s="82" t="s">
        <v>1058</v>
      </c>
      <c r="AD12" s="82"/>
      <c r="AE12" s="82"/>
      <c r="AF12" s="82"/>
      <c r="AG12" s="82"/>
      <c r="AH12" s="82"/>
      <c r="AI12" s="82"/>
      <c r="AJ12" s="82"/>
      <c r="AK12" s="16"/>
      <c r="BM12" s="258" t="str">
        <f>CountryCode &amp; ".T1.B9.S1312.MNAC." &amp; RefVintage</f>
        <v>SE.T1.B9.S1312.MNAC.S.2024</v>
      </c>
    </row>
    <row r="13" spans="1:65">
      <c r="A13" s="223" t="s">
        <v>188</v>
      </c>
      <c r="B13" s="388" t="s">
        <v>665</v>
      </c>
      <c r="C13" s="227" t="s">
        <v>11</v>
      </c>
      <c r="D13" s="228" t="s">
        <v>12</v>
      </c>
      <c r="E13" s="82">
        <v>-7204</v>
      </c>
      <c r="F13" s="82">
        <v>-6520</v>
      </c>
      <c r="G13" s="82">
        <v>-9513</v>
      </c>
      <c r="H13" s="82">
        <v>-3508</v>
      </c>
      <c r="I13" s="82">
        <v>-7853</v>
      </c>
      <c r="J13" s="82">
        <v>795</v>
      </c>
      <c r="K13" s="82">
        <v>-6196</v>
      </c>
      <c r="L13" s="82">
        <v>-15190</v>
      </c>
      <c r="M13" s="82">
        <v>-8561</v>
      </c>
      <c r="N13" s="82">
        <v>349</v>
      </c>
      <c r="O13" s="82">
        <v>10904</v>
      </c>
      <c r="P13" s="82">
        <v>1861</v>
      </c>
      <c r="Q13" s="82">
        <v>1325</v>
      </c>
      <c r="R13" s="82">
        <v>-5251</v>
      </c>
      <c r="S13" s="82">
        <v>-8866</v>
      </c>
      <c r="T13" s="82">
        <v>3814</v>
      </c>
      <c r="U13" s="82">
        <v>-15311</v>
      </c>
      <c r="V13" s="82">
        <v>-9771</v>
      </c>
      <c r="W13" s="82">
        <v>-9350</v>
      </c>
      <c r="X13" s="82">
        <v>-27062</v>
      </c>
      <c r="Y13" s="82">
        <v>-26149</v>
      </c>
      <c r="Z13" s="82">
        <v>-30888</v>
      </c>
      <c r="AA13" s="82">
        <v>-16933</v>
      </c>
      <c r="AB13" s="82">
        <v>-37037</v>
      </c>
      <c r="AC13" s="82">
        <v>-51394</v>
      </c>
      <c r="AD13" s="82"/>
      <c r="AE13" s="82"/>
      <c r="AF13" s="82"/>
      <c r="AG13" s="82"/>
      <c r="AH13" s="82"/>
      <c r="AI13" s="82"/>
      <c r="AJ13" s="82"/>
      <c r="AK13" s="16"/>
      <c r="BM13" s="258" t="str">
        <f>CountryCode &amp; ".T1.B9.S1313.MNAC." &amp; RefVintage</f>
        <v>SE.T1.B9.S1313.MNAC.S.2024</v>
      </c>
    </row>
    <row r="14" spans="1:65">
      <c r="A14" s="223" t="s">
        <v>189</v>
      </c>
      <c r="B14" s="388" t="s">
        <v>666</v>
      </c>
      <c r="C14" s="227" t="s">
        <v>13</v>
      </c>
      <c r="D14" s="228" t="s">
        <v>14</v>
      </c>
      <c r="E14" s="82">
        <v>14875</v>
      </c>
      <c r="F14" s="82">
        <v>12457</v>
      </c>
      <c r="G14" s="82">
        <v>9917</v>
      </c>
      <c r="H14" s="82">
        <v>24855</v>
      </c>
      <c r="I14" s="82">
        <v>-40710</v>
      </c>
      <c r="J14" s="82">
        <v>-8431</v>
      </c>
      <c r="K14" s="82">
        <v>-123939</v>
      </c>
      <c r="L14" s="82">
        <v>23596</v>
      </c>
      <c r="M14" s="82">
        <v>24419</v>
      </c>
      <c r="N14" s="82">
        <v>24038</v>
      </c>
      <c r="O14" s="82">
        <v>28363</v>
      </c>
      <c r="P14" s="82">
        <v>28933</v>
      </c>
      <c r="Q14" s="82">
        <v>33684</v>
      </c>
      <c r="R14" s="82">
        <v>33410</v>
      </c>
      <c r="S14" s="82">
        <v>6891</v>
      </c>
      <c r="T14" s="82">
        <v>3942</v>
      </c>
      <c r="U14" s="82">
        <v>19139</v>
      </c>
      <c r="V14" s="82">
        <v>9246</v>
      </c>
      <c r="W14" s="82">
        <v>-4674</v>
      </c>
      <c r="X14" s="82">
        <v>5976</v>
      </c>
      <c r="Y14" s="82">
        <v>9804</v>
      </c>
      <c r="Z14" s="82">
        <v>5107</v>
      </c>
      <c r="AA14" s="82">
        <v>-185</v>
      </c>
      <c r="AB14" s="82">
        <v>5732</v>
      </c>
      <c r="AC14" s="82">
        <v>7729</v>
      </c>
      <c r="AD14" s="82"/>
      <c r="AE14" s="82"/>
      <c r="AF14" s="82"/>
      <c r="AG14" s="82"/>
      <c r="AH14" s="82"/>
      <c r="AI14" s="82"/>
      <c r="AJ14" s="82"/>
      <c r="AK14" s="16"/>
      <c r="BM14" s="258" t="str">
        <f>CountryCode &amp; ".T1.B9.S1314.MNAC." &amp; RefVintage</f>
        <v>SE.T1.B9.S1314.MNAC.S.2024</v>
      </c>
    </row>
    <row r="15" spans="1:65" ht="16" thickBot="1">
      <c r="A15" s="223"/>
      <c r="B15" s="388"/>
      <c r="C15" s="229"/>
      <c r="D15" s="230"/>
      <c r="E15" s="8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16"/>
    </row>
    <row r="16" spans="1:65">
      <c r="A16" s="223"/>
      <c r="B16" s="388"/>
      <c r="C16" s="231"/>
      <c r="D16" s="232"/>
      <c r="E16" s="118" t="s">
        <v>453</v>
      </c>
      <c r="F16" s="118" t="s">
        <v>453</v>
      </c>
      <c r="G16" s="118" t="s">
        <v>453</v>
      </c>
      <c r="H16" s="118" t="s">
        <v>453</v>
      </c>
      <c r="I16" s="118" t="s">
        <v>453</v>
      </c>
      <c r="J16" s="118" t="s">
        <v>453</v>
      </c>
      <c r="K16" s="118" t="s">
        <v>453</v>
      </c>
      <c r="L16" s="118" t="s">
        <v>453</v>
      </c>
      <c r="M16" s="118" t="s">
        <v>453</v>
      </c>
      <c r="N16" s="118" t="s">
        <v>453</v>
      </c>
      <c r="O16" s="118" t="s">
        <v>453</v>
      </c>
      <c r="P16" s="118" t="s">
        <v>453</v>
      </c>
      <c r="Q16" s="118" t="s">
        <v>453</v>
      </c>
      <c r="R16" s="118" t="s">
        <v>453</v>
      </c>
      <c r="S16" s="118" t="s">
        <v>453</v>
      </c>
      <c r="T16" s="118" t="s">
        <v>453</v>
      </c>
      <c r="U16" s="118" t="s">
        <v>453</v>
      </c>
      <c r="V16" s="118" t="s">
        <v>453</v>
      </c>
      <c r="W16" s="118" t="s">
        <v>453</v>
      </c>
      <c r="X16" s="118" t="s">
        <v>453</v>
      </c>
      <c r="Y16" s="118" t="s">
        <v>453</v>
      </c>
      <c r="Z16" s="118" t="s">
        <v>453</v>
      </c>
      <c r="AA16" s="118" t="s">
        <v>453</v>
      </c>
      <c r="AB16" s="118" t="s">
        <v>453</v>
      </c>
      <c r="AC16" s="118" t="s">
        <v>453</v>
      </c>
      <c r="AD16" s="118" t="s">
        <v>4</v>
      </c>
      <c r="AE16" s="118" t="s">
        <v>4</v>
      </c>
      <c r="AF16" s="118" t="s">
        <v>4</v>
      </c>
      <c r="AG16" s="118" t="s">
        <v>4</v>
      </c>
      <c r="AH16" s="118" t="s">
        <v>4</v>
      </c>
      <c r="AI16" s="118" t="s">
        <v>4</v>
      </c>
      <c r="AJ16" s="118" t="s">
        <v>4</v>
      </c>
      <c r="AK16" s="16"/>
    </row>
    <row r="17" spans="1:65" ht="16" thickBot="1">
      <c r="A17" s="223"/>
      <c r="B17" s="388"/>
      <c r="C17" s="221" t="s">
        <v>15</v>
      </c>
      <c r="D17" s="233"/>
      <c r="E17" s="467">
        <f t="shared" ref="E17:T17" si="3">IFERROR(VLOOKUP(E16,StatusTable,2,FALSE), -1)</f>
        <v>3</v>
      </c>
      <c r="F17" s="467">
        <f t="shared" si="3"/>
        <v>3</v>
      </c>
      <c r="G17" s="467">
        <f t="shared" si="3"/>
        <v>3</v>
      </c>
      <c r="H17" s="467">
        <f t="shared" si="3"/>
        <v>3</v>
      </c>
      <c r="I17" s="467">
        <f t="shared" si="3"/>
        <v>3</v>
      </c>
      <c r="J17" s="467">
        <f t="shared" si="3"/>
        <v>3</v>
      </c>
      <c r="K17" s="467">
        <f t="shared" si="3"/>
        <v>3</v>
      </c>
      <c r="L17" s="467">
        <f t="shared" si="3"/>
        <v>3</v>
      </c>
      <c r="M17" s="467">
        <f t="shared" si="3"/>
        <v>3</v>
      </c>
      <c r="N17" s="467">
        <f t="shared" si="3"/>
        <v>3</v>
      </c>
      <c r="O17" s="467">
        <f t="shared" si="3"/>
        <v>3</v>
      </c>
      <c r="P17" s="467">
        <f t="shared" si="3"/>
        <v>3</v>
      </c>
      <c r="Q17" s="467">
        <f t="shared" si="3"/>
        <v>3</v>
      </c>
      <c r="R17" s="467">
        <f t="shared" si="3"/>
        <v>3</v>
      </c>
      <c r="S17" s="467">
        <f t="shared" si="3"/>
        <v>3</v>
      </c>
      <c r="T17" s="467">
        <f t="shared" si="3"/>
        <v>3</v>
      </c>
      <c r="U17" s="467">
        <f t="shared" ref="U17:AC17" si="4">IFERROR(VLOOKUP(U16,StatusTable,2,FALSE), -1)</f>
        <v>3</v>
      </c>
      <c r="V17" s="467">
        <f t="shared" si="4"/>
        <v>3</v>
      </c>
      <c r="W17" s="467">
        <f t="shared" si="4"/>
        <v>3</v>
      </c>
      <c r="X17" s="467">
        <f t="shared" si="4"/>
        <v>3</v>
      </c>
      <c r="Y17" s="467">
        <f t="shared" si="4"/>
        <v>3</v>
      </c>
      <c r="Z17" s="467">
        <f t="shared" si="4"/>
        <v>3</v>
      </c>
      <c r="AA17" s="467">
        <f t="shared" si="4"/>
        <v>3</v>
      </c>
      <c r="AB17" s="467">
        <f t="shared" si="4"/>
        <v>3</v>
      </c>
      <c r="AC17" s="467">
        <f t="shared" si="4"/>
        <v>3</v>
      </c>
      <c r="AD17" s="467"/>
      <c r="AE17" s="467"/>
      <c r="AF17" s="467"/>
      <c r="AG17" s="467"/>
      <c r="AH17" s="467"/>
      <c r="AI17" s="467"/>
      <c r="AJ17" s="467"/>
      <c r="AK17" s="16"/>
      <c r="BM17" s="258" t="str">
        <f>CountryCode &amp; ".T1.DEBT_STATUS.S13.MNAC." &amp; RefVintage</f>
        <v>SE.T1.DEBT_STATUS.S13.MNAC.S.2024</v>
      </c>
    </row>
    <row r="18" spans="1:65" ht="16.5" thickTop="1" thickBot="1">
      <c r="A18" s="223" t="s">
        <v>190</v>
      </c>
      <c r="B18" s="388" t="s">
        <v>667</v>
      </c>
      <c r="C18" s="234" t="s">
        <v>483</v>
      </c>
      <c r="D18" s="398"/>
      <c r="E18" s="88">
        <v>1309950</v>
      </c>
      <c r="F18" s="88">
        <v>1357071</v>
      </c>
      <c r="G18" s="88">
        <v>1370729</v>
      </c>
      <c r="H18" s="88">
        <v>1424195</v>
      </c>
      <c r="I18" s="88">
        <v>1376760</v>
      </c>
      <c r="J18" s="88">
        <v>1214947</v>
      </c>
      <c r="K18" s="88">
        <v>1302140</v>
      </c>
      <c r="L18" s="88">
        <v>1297554</v>
      </c>
      <c r="M18" s="88">
        <v>1335709</v>
      </c>
      <c r="N18" s="88">
        <v>1375293</v>
      </c>
      <c r="O18" s="88">
        <v>1431293</v>
      </c>
      <c r="P18" s="88">
        <v>1366719</v>
      </c>
      <c r="Q18" s="88">
        <v>1298322</v>
      </c>
      <c r="R18" s="88">
        <v>1287298</v>
      </c>
      <c r="S18" s="88">
        <v>1369295</v>
      </c>
      <c r="T18" s="88">
        <v>1370640</v>
      </c>
      <c r="U18" s="88">
        <v>1395605</v>
      </c>
      <c r="V18" s="490">
        <v>1415032</v>
      </c>
      <c r="W18" s="490">
        <v>1551553</v>
      </c>
      <c r="X18" s="490">
        <v>1810859</v>
      </c>
      <c r="Y18" s="490">
        <v>1881274</v>
      </c>
      <c r="Z18" s="490">
        <v>1883772</v>
      </c>
      <c r="AA18" s="490">
        <v>1904584</v>
      </c>
      <c r="AB18" s="490">
        <v>1907798</v>
      </c>
      <c r="AC18" s="490">
        <v>1796655</v>
      </c>
      <c r="AD18" s="490"/>
      <c r="AE18" s="490"/>
      <c r="AF18" s="490"/>
      <c r="AG18" s="490"/>
      <c r="AH18" s="490"/>
      <c r="AI18" s="490"/>
      <c r="AJ18" s="490"/>
      <c r="AK18" s="16"/>
      <c r="BM18" s="258" t="str">
        <f>CountryCode &amp; ".T1.DEBT.S13.MNAC." &amp; RefVintage</f>
        <v>SE.T1.DEBT.S13.MNAC.S.2024</v>
      </c>
    </row>
    <row r="19" spans="1:65" ht="16" thickTop="1">
      <c r="A19" s="223"/>
      <c r="B19" s="388"/>
      <c r="C19" s="235" t="s">
        <v>16</v>
      </c>
      <c r="D19" s="236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"/>
    </row>
    <row r="20" spans="1:65">
      <c r="A20" s="223" t="s">
        <v>191</v>
      </c>
      <c r="B20" s="388" t="s">
        <v>668</v>
      </c>
      <c r="C20" s="237" t="s">
        <v>17</v>
      </c>
      <c r="D20" s="228" t="s">
        <v>18</v>
      </c>
      <c r="E20" s="82">
        <v>49865</v>
      </c>
      <c r="F20" s="82">
        <v>63738</v>
      </c>
      <c r="G20" s="82">
        <v>63848</v>
      </c>
      <c r="H20" s="82">
        <v>50749</v>
      </c>
      <c r="I20" s="82">
        <v>77591</v>
      </c>
      <c r="J20" s="82">
        <v>32420</v>
      </c>
      <c r="K20" s="82">
        <v>54607</v>
      </c>
      <c r="L20" s="82">
        <v>50297</v>
      </c>
      <c r="M20" s="82">
        <v>58868</v>
      </c>
      <c r="N20" s="82">
        <v>68367</v>
      </c>
      <c r="O20" s="82">
        <v>62447</v>
      </c>
      <c r="P20" s="82">
        <v>43117</v>
      </c>
      <c r="Q20" s="82">
        <v>42573</v>
      </c>
      <c r="R20" s="82">
        <v>62318</v>
      </c>
      <c r="S20" s="82">
        <v>53975</v>
      </c>
      <c r="T20" s="82">
        <v>58242</v>
      </c>
      <c r="U20" s="82">
        <v>69008</v>
      </c>
      <c r="V20" s="83">
        <v>75301</v>
      </c>
      <c r="W20" s="83">
        <v>55797</v>
      </c>
      <c r="X20" s="83">
        <v>58586</v>
      </c>
      <c r="Y20" s="83">
        <v>50510</v>
      </c>
      <c r="Z20" s="83">
        <v>73511</v>
      </c>
      <c r="AA20" s="83">
        <v>68636</v>
      </c>
      <c r="AB20" s="83">
        <v>74896</v>
      </c>
      <c r="AC20" s="83">
        <v>68545</v>
      </c>
      <c r="AD20" s="83"/>
      <c r="AE20" s="83"/>
      <c r="AF20" s="83"/>
      <c r="AG20" s="83"/>
      <c r="AH20" s="83"/>
      <c r="AI20" s="83"/>
      <c r="AJ20" s="83"/>
      <c r="AK20" s="16"/>
      <c r="BM20" s="258" t="str">
        <f>CountryCode &amp; ".T1.AF2.S13.MNAC." &amp; RefVintage</f>
        <v>SE.T1.AF2.S13.MNAC.S.2024</v>
      </c>
    </row>
    <row r="21" spans="1:65">
      <c r="A21" s="238" t="s">
        <v>506</v>
      </c>
      <c r="B21" s="388" t="s">
        <v>669</v>
      </c>
      <c r="C21" s="237" t="s">
        <v>458</v>
      </c>
      <c r="D21" s="228" t="s">
        <v>459</v>
      </c>
      <c r="E21" s="82">
        <v>1178372</v>
      </c>
      <c r="F21" s="82">
        <v>1200403</v>
      </c>
      <c r="G21" s="82">
        <v>1181015</v>
      </c>
      <c r="H21" s="82">
        <v>1254474</v>
      </c>
      <c r="I21" s="82">
        <v>1178290</v>
      </c>
      <c r="J21" s="82">
        <v>1042568</v>
      </c>
      <c r="K21" s="82">
        <v>1082151</v>
      </c>
      <c r="L21" s="82">
        <v>1083322</v>
      </c>
      <c r="M21" s="82">
        <v>1126515</v>
      </c>
      <c r="N21" s="82">
        <v>1143470</v>
      </c>
      <c r="O21" s="82">
        <v>1194646</v>
      </c>
      <c r="P21" s="82">
        <v>1112056</v>
      </c>
      <c r="Q21" s="82">
        <v>1007710</v>
      </c>
      <c r="R21" s="82">
        <v>970152</v>
      </c>
      <c r="S21" s="82">
        <v>999577</v>
      </c>
      <c r="T21" s="82">
        <v>1032975</v>
      </c>
      <c r="U21" s="82">
        <v>991811</v>
      </c>
      <c r="V21" s="82">
        <v>1015644</v>
      </c>
      <c r="W21" s="82">
        <v>1143029</v>
      </c>
      <c r="X21" s="82">
        <v>1294756</v>
      </c>
      <c r="Y21" s="82">
        <v>1377469</v>
      </c>
      <c r="Z21" s="82">
        <v>1314453</v>
      </c>
      <c r="AA21" s="82">
        <v>1263820</v>
      </c>
      <c r="AB21" s="82">
        <v>1241292</v>
      </c>
      <c r="AC21" s="82">
        <v>1105866</v>
      </c>
      <c r="AD21" s="82"/>
      <c r="AE21" s="82"/>
      <c r="AF21" s="82"/>
      <c r="AG21" s="82"/>
      <c r="AH21" s="82"/>
      <c r="AI21" s="82"/>
      <c r="AJ21" s="82"/>
      <c r="AK21" s="16"/>
      <c r="BM21" s="258" t="str">
        <f>CountryCode &amp; ".T1.AF3.S13.MNAC." &amp; RefVintage</f>
        <v>SE.T1.AF3.S13.MNAC.S.2024</v>
      </c>
    </row>
    <row r="22" spans="1:65">
      <c r="A22" s="238" t="s">
        <v>507</v>
      </c>
      <c r="B22" s="388" t="s">
        <v>670</v>
      </c>
      <c r="C22" s="239" t="s">
        <v>19</v>
      </c>
      <c r="D22" s="228" t="s">
        <v>468</v>
      </c>
      <c r="E22" s="82">
        <v>260833</v>
      </c>
      <c r="F22" s="82">
        <v>257828</v>
      </c>
      <c r="G22" s="82">
        <v>199505</v>
      </c>
      <c r="H22" s="82">
        <v>260578</v>
      </c>
      <c r="I22" s="82">
        <v>229155</v>
      </c>
      <c r="J22" s="82">
        <v>228265</v>
      </c>
      <c r="K22" s="82">
        <v>232592</v>
      </c>
      <c r="L22" s="82">
        <v>242180</v>
      </c>
      <c r="M22" s="82">
        <v>271658</v>
      </c>
      <c r="N22" s="82">
        <v>211755</v>
      </c>
      <c r="O22" s="82">
        <v>305860</v>
      </c>
      <c r="P22" s="82">
        <v>268310</v>
      </c>
      <c r="Q22" s="82">
        <v>200733</v>
      </c>
      <c r="R22" s="82">
        <v>149695</v>
      </c>
      <c r="S22" s="82">
        <v>143622</v>
      </c>
      <c r="T22" s="82">
        <v>152684</v>
      </c>
      <c r="U22" s="82">
        <v>133870</v>
      </c>
      <c r="V22" s="82">
        <v>194027</v>
      </c>
      <c r="W22" s="82">
        <v>144366</v>
      </c>
      <c r="X22" s="82">
        <v>235674</v>
      </c>
      <c r="Y22" s="82">
        <v>251337</v>
      </c>
      <c r="Z22" s="82">
        <v>119988</v>
      </c>
      <c r="AA22" s="82">
        <v>118284</v>
      </c>
      <c r="AB22" s="82">
        <v>49381</v>
      </c>
      <c r="AC22" s="82">
        <v>45154</v>
      </c>
      <c r="AD22" s="82"/>
      <c r="AE22" s="82"/>
      <c r="AF22" s="82"/>
      <c r="AG22" s="82"/>
      <c r="AH22" s="82"/>
      <c r="AI22" s="82"/>
      <c r="AJ22" s="82"/>
      <c r="AK22" s="16"/>
      <c r="BM22" s="258" t="str">
        <f>CountryCode &amp; ".T1.AF31.S13.MNAC." &amp; RefVintage</f>
        <v>SE.T1.AF31.S13.MNAC.S.2024</v>
      </c>
    </row>
    <row r="23" spans="1:65">
      <c r="A23" s="238" t="s">
        <v>508</v>
      </c>
      <c r="B23" s="388" t="s">
        <v>671</v>
      </c>
      <c r="C23" s="240" t="s">
        <v>20</v>
      </c>
      <c r="D23" s="228" t="s">
        <v>469</v>
      </c>
      <c r="E23" s="82">
        <v>917539</v>
      </c>
      <c r="F23" s="82">
        <v>942575</v>
      </c>
      <c r="G23" s="82">
        <v>981510</v>
      </c>
      <c r="H23" s="82">
        <v>993896</v>
      </c>
      <c r="I23" s="82">
        <v>949135</v>
      </c>
      <c r="J23" s="82">
        <v>814303</v>
      </c>
      <c r="K23" s="82">
        <v>849559</v>
      </c>
      <c r="L23" s="82">
        <v>841142</v>
      </c>
      <c r="M23" s="82">
        <v>854857</v>
      </c>
      <c r="N23" s="82">
        <v>931715</v>
      </c>
      <c r="O23" s="82">
        <v>888786</v>
      </c>
      <c r="P23" s="82">
        <v>843746</v>
      </c>
      <c r="Q23" s="82">
        <v>806977</v>
      </c>
      <c r="R23" s="82">
        <v>820457</v>
      </c>
      <c r="S23" s="82">
        <v>855955</v>
      </c>
      <c r="T23" s="82">
        <v>880291</v>
      </c>
      <c r="U23" s="82">
        <v>857941</v>
      </c>
      <c r="V23" s="82">
        <v>821617</v>
      </c>
      <c r="W23" s="82">
        <v>998663</v>
      </c>
      <c r="X23" s="82">
        <v>1059082</v>
      </c>
      <c r="Y23" s="82">
        <v>1126132</v>
      </c>
      <c r="Z23" s="82">
        <v>1194465</v>
      </c>
      <c r="AA23" s="82">
        <v>1145536</v>
      </c>
      <c r="AB23" s="82">
        <v>1191911</v>
      </c>
      <c r="AC23" s="82">
        <v>1060712</v>
      </c>
      <c r="AD23" s="82"/>
      <c r="AE23" s="82"/>
      <c r="AF23" s="82"/>
      <c r="AG23" s="82"/>
      <c r="AH23" s="82"/>
      <c r="AI23" s="82"/>
      <c r="AJ23" s="82"/>
      <c r="AK23" s="16"/>
      <c r="BM23" s="258" t="str">
        <f>CountryCode &amp; ".T1.AF32.S13.MNAC." &amp; RefVintage</f>
        <v>SE.T1.AF32.S13.MNAC.S.2024</v>
      </c>
    </row>
    <row r="24" spans="1:65">
      <c r="A24" s="223" t="s">
        <v>192</v>
      </c>
      <c r="B24" s="388" t="s">
        <v>672</v>
      </c>
      <c r="C24" s="237" t="s">
        <v>21</v>
      </c>
      <c r="D24" s="228" t="s">
        <v>22</v>
      </c>
      <c r="E24" s="82">
        <v>81713</v>
      </c>
      <c r="F24" s="82">
        <v>92930</v>
      </c>
      <c r="G24" s="82">
        <v>125866</v>
      </c>
      <c r="H24" s="82">
        <v>118972</v>
      </c>
      <c r="I24" s="82">
        <v>120879</v>
      </c>
      <c r="J24" s="82">
        <v>139959</v>
      </c>
      <c r="K24" s="82">
        <v>165382</v>
      </c>
      <c r="L24" s="82">
        <v>163935</v>
      </c>
      <c r="M24" s="82">
        <v>150326</v>
      </c>
      <c r="N24" s="82">
        <v>163456</v>
      </c>
      <c r="O24" s="82">
        <v>174200</v>
      </c>
      <c r="P24" s="82">
        <v>211546</v>
      </c>
      <c r="Q24" s="82">
        <v>248039</v>
      </c>
      <c r="R24" s="82">
        <v>254828</v>
      </c>
      <c r="S24" s="82">
        <v>315743</v>
      </c>
      <c r="T24" s="82">
        <v>279423</v>
      </c>
      <c r="U24" s="82">
        <v>334786</v>
      </c>
      <c r="V24" s="82">
        <v>324087</v>
      </c>
      <c r="W24" s="82">
        <v>352727</v>
      </c>
      <c r="X24" s="82">
        <v>457517</v>
      </c>
      <c r="Y24" s="82">
        <v>453295</v>
      </c>
      <c r="Z24" s="82">
        <v>495808</v>
      </c>
      <c r="AA24" s="82">
        <v>572128</v>
      </c>
      <c r="AB24" s="82">
        <v>591610</v>
      </c>
      <c r="AC24" s="82">
        <v>622244</v>
      </c>
      <c r="AD24" s="82"/>
      <c r="AE24" s="82"/>
      <c r="AF24" s="82"/>
      <c r="AG24" s="82"/>
      <c r="AH24" s="82"/>
      <c r="AI24" s="82"/>
      <c r="AJ24" s="82"/>
      <c r="AK24" s="16"/>
      <c r="AO24" s="163"/>
      <c r="BM24" s="258" t="str">
        <f>CountryCode &amp; ".T1.AF4.S13.MNAC." &amp; RefVintage</f>
        <v>SE.T1.AF4.S13.MNAC.S.2024</v>
      </c>
    </row>
    <row r="25" spans="1:65">
      <c r="A25" s="223" t="s">
        <v>193</v>
      </c>
      <c r="B25" s="388" t="s">
        <v>673</v>
      </c>
      <c r="C25" s="239" t="s">
        <v>19</v>
      </c>
      <c r="D25" s="228" t="s">
        <v>23</v>
      </c>
      <c r="E25" s="82">
        <v>3825</v>
      </c>
      <c r="F25" s="82">
        <v>6138</v>
      </c>
      <c r="G25" s="82">
        <v>33056</v>
      </c>
      <c r="H25" s="82">
        <v>23931</v>
      </c>
      <c r="I25" s="82">
        <v>18415</v>
      </c>
      <c r="J25" s="82">
        <v>34236</v>
      </c>
      <c r="K25" s="82">
        <v>58828</v>
      </c>
      <c r="L25" s="82">
        <v>51992</v>
      </c>
      <c r="M25" s="82">
        <v>32985</v>
      </c>
      <c r="N25" s="82">
        <v>49788</v>
      </c>
      <c r="O25" s="82">
        <v>56329</v>
      </c>
      <c r="P25" s="82">
        <v>91192</v>
      </c>
      <c r="Q25" s="82">
        <v>123180</v>
      </c>
      <c r="R25" s="82">
        <v>119114</v>
      </c>
      <c r="S25" s="82">
        <v>183229</v>
      </c>
      <c r="T25" s="82">
        <v>134953</v>
      </c>
      <c r="U25" s="82">
        <v>164693</v>
      </c>
      <c r="V25" s="82">
        <v>139950</v>
      </c>
      <c r="W25" s="82">
        <v>150844</v>
      </c>
      <c r="X25" s="82">
        <v>244538</v>
      </c>
      <c r="Y25" s="82">
        <v>207747</v>
      </c>
      <c r="Z25" s="82">
        <v>229140</v>
      </c>
      <c r="AA25" s="82">
        <v>282319</v>
      </c>
      <c r="AB25" s="82">
        <v>262969</v>
      </c>
      <c r="AC25" s="82">
        <v>249874</v>
      </c>
      <c r="AD25" s="82"/>
      <c r="AE25" s="82"/>
      <c r="AF25" s="82"/>
      <c r="AG25" s="82"/>
      <c r="AH25" s="82"/>
      <c r="AI25" s="82"/>
      <c r="AJ25" s="82"/>
      <c r="AK25" s="16"/>
      <c r="AO25" s="163"/>
      <c r="BM25" s="258" t="str">
        <f>CountryCode &amp; ".T1.AF41.S13.MNAC." &amp; RefVintage</f>
        <v>SE.T1.AF41.S13.MNAC.S.2024</v>
      </c>
    </row>
    <row r="26" spans="1:65">
      <c r="A26" s="223" t="s">
        <v>194</v>
      </c>
      <c r="B26" s="388" t="s">
        <v>674</v>
      </c>
      <c r="C26" s="241" t="s">
        <v>20</v>
      </c>
      <c r="D26" s="228" t="s">
        <v>24</v>
      </c>
      <c r="E26" s="82">
        <v>77888</v>
      </c>
      <c r="F26" s="82">
        <v>86792</v>
      </c>
      <c r="G26" s="82">
        <v>92810</v>
      </c>
      <c r="H26" s="82">
        <v>95041</v>
      </c>
      <c r="I26" s="82">
        <v>102464</v>
      </c>
      <c r="J26" s="82">
        <v>105723</v>
      </c>
      <c r="K26" s="82">
        <v>106554</v>
      </c>
      <c r="L26" s="82">
        <v>111943</v>
      </c>
      <c r="M26" s="82">
        <v>117341</v>
      </c>
      <c r="N26" s="82">
        <v>113668</v>
      </c>
      <c r="O26" s="82">
        <v>117871</v>
      </c>
      <c r="P26" s="82">
        <v>120354</v>
      </c>
      <c r="Q26" s="82">
        <v>124859</v>
      </c>
      <c r="R26" s="82">
        <v>135714</v>
      </c>
      <c r="S26" s="82">
        <v>132514</v>
      </c>
      <c r="T26" s="82">
        <v>144470</v>
      </c>
      <c r="U26" s="82">
        <v>170093</v>
      </c>
      <c r="V26" s="82">
        <v>184137</v>
      </c>
      <c r="W26" s="82">
        <v>201883</v>
      </c>
      <c r="X26" s="82">
        <v>212979</v>
      </c>
      <c r="Y26" s="82">
        <v>245548</v>
      </c>
      <c r="Z26" s="82">
        <v>266668</v>
      </c>
      <c r="AA26" s="82">
        <v>289809</v>
      </c>
      <c r="AB26" s="82">
        <v>328641</v>
      </c>
      <c r="AC26" s="82">
        <v>372370</v>
      </c>
      <c r="AD26" s="82"/>
      <c r="AE26" s="82"/>
      <c r="AF26" s="82"/>
      <c r="AG26" s="82"/>
      <c r="AH26" s="82"/>
      <c r="AI26" s="82"/>
      <c r="AJ26" s="82"/>
      <c r="AK26" s="16"/>
      <c r="BM26" s="258" t="str">
        <f>CountryCode &amp; ".T1.AF42.S13.MNAC." &amp; RefVintage</f>
        <v>SE.T1.AF42.S13.MNAC.S.2024</v>
      </c>
    </row>
    <row r="27" spans="1:65">
      <c r="A27" s="223"/>
      <c r="B27" s="388"/>
      <c r="C27" s="242"/>
      <c r="D27" s="243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"/>
    </row>
    <row r="28" spans="1:65" ht="16" thickBot="1">
      <c r="A28" s="223"/>
      <c r="B28" s="388"/>
      <c r="C28" s="244"/>
      <c r="D28" s="245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"/>
    </row>
    <row r="29" spans="1:65">
      <c r="A29" s="223"/>
      <c r="B29" s="388"/>
      <c r="C29" s="242"/>
      <c r="D29" s="243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"/>
    </row>
    <row r="30" spans="1:65">
      <c r="A30" s="223"/>
      <c r="B30" s="388"/>
      <c r="C30" s="221" t="s">
        <v>62</v>
      </c>
      <c r="D30" s="233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"/>
    </row>
    <row r="31" spans="1:65">
      <c r="A31" s="223" t="s">
        <v>195</v>
      </c>
      <c r="B31" s="388" t="s">
        <v>675</v>
      </c>
      <c r="C31" s="246" t="s">
        <v>25</v>
      </c>
      <c r="D31" s="228" t="s">
        <v>470</v>
      </c>
      <c r="E31" s="82">
        <v>96669</v>
      </c>
      <c r="F31" s="82">
        <v>95591</v>
      </c>
      <c r="G31" s="82">
        <v>88354</v>
      </c>
      <c r="H31" s="82">
        <v>92479</v>
      </c>
      <c r="I31" s="82">
        <v>100206</v>
      </c>
      <c r="J31" s="82">
        <v>94463</v>
      </c>
      <c r="K31" s="82">
        <v>103671</v>
      </c>
      <c r="L31" s="82">
        <v>112890</v>
      </c>
      <c r="M31" s="82">
        <v>113122</v>
      </c>
      <c r="N31" s="82">
        <v>116529</v>
      </c>
      <c r="O31" s="82">
        <v>111867</v>
      </c>
      <c r="P31" s="82">
        <v>126754</v>
      </c>
      <c r="Q31" s="82">
        <v>134390</v>
      </c>
      <c r="R31" s="82">
        <v>147061</v>
      </c>
      <c r="S31" s="82">
        <v>149759</v>
      </c>
      <c r="T31" s="82">
        <v>161676</v>
      </c>
      <c r="U31" s="82">
        <v>165242</v>
      </c>
      <c r="V31" s="83">
        <v>171459</v>
      </c>
      <c r="W31" s="83">
        <v>175963</v>
      </c>
      <c r="X31" s="83">
        <v>186094</v>
      </c>
      <c r="Y31" s="83">
        <v>190676</v>
      </c>
      <c r="Z31" s="83">
        <v>202437</v>
      </c>
      <c r="AA31" s="83">
        <v>222084</v>
      </c>
      <c r="AB31" s="83">
        <v>243086</v>
      </c>
      <c r="AC31" s="549">
        <v>255118</v>
      </c>
      <c r="AD31" s="83"/>
      <c r="AE31" s="83"/>
      <c r="AF31" s="83"/>
      <c r="AG31" s="83"/>
      <c r="AH31" s="83"/>
      <c r="AI31" s="83"/>
      <c r="AJ31" s="83"/>
      <c r="AK31" s="16"/>
      <c r="BM31" s="258" t="str">
        <f>CountryCode &amp; ".T1.P51.S13.MNAC." &amp; RefVintage</f>
        <v>SE.T1.P51.S13.MNAC.S.2024</v>
      </c>
    </row>
    <row r="32" spans="1:65">
      <c r="A32" s="238" t="s">
        <v>484</v>
      </c>
      <c r="B32" s="388" t="s">
        <v>676</v>
      </c>
      <c r="C32" s="246" t="s">
        <v>26</v>
      </c>
      <c r="D32" s="228" t="s">
        <v>54</v>
      </c>
      <c r="E32" s="82">
        <v>96674</v>
      </c>
      <c r="F32" s="82">
        <v>100877</v>
      </c>
      <c r="G32" s="82">
        <v>102286</v>
      </c>
      <c r="H32" s="82">
        <v>93301</v>
      </c>
      <c r="I32" s="82">
        <v>87080</v>
      </c>
      <c r="J32" s="82">
        <v>80204</v>
      </c>
      <c r="K32" s="82">
        <v>66424</v>
      </c>
      <c r="L32" s="82">
        <v>75875</v>
      </c>
      <c r="M32" s="82">
        <v>56974</v>
      </c>
      <c r="N32" s="82">
        <v>53147</v>
      </c>
      <c r="O32" s="82">
        <v>52987</v>
      </c>
      <c r="P32" s="82">
        <v>54939</v>
      </c>
      <c r="Q32" s="82">
        <v>56251</v>
      </c>
      <c r="R32" s="82">
        <v>54439</v>
      </c>
      <c r="S32" s="82">
        <v>43609</v>
      </c>
      <c r="T32" s="82">
        <v>38998</v>
      </c>
      <c r="U32" s="82">
        <v>45767</v>
      </c>
      <c r="V32" s="82">
        <v>37401</v>
      </c>
      <c r="W32" s="82">
        <v>32751</v>
      </c>
      <c r="X32" s="82">
        <v>26414</v>
      </c>
      <c r="Y32" s="82">
        <v>23219</v>
      </c>
      <c r="Z32" s="82">
        <v>20471</v>
      </c>
      <c r="AA32" s="82">
        <v>19374</v>
      </c>
      <c r="AB32" s="82">
        <v>21585</v>
      </c>
      <c r="AC32" s="82">
        <v>19934</v>
      </c>
      <c r="AD32" s="82"/>
      <c r="AE32" s="82"/>
      <c r="AF32" s="82"/>
      <c r="AG32" s="82"/>
      <c r="AH32" s="82"/>
      <c r="AI32" s="82"/>
      <c r="AJ32" s="82"/>
      <c r="AK32" s="16"/>
      <c r="BM32" s="258" t="str">
        <f>CountryCode &amp; ".T1.ESAD41.S13.MNAC." &amp; RefVintage</f>
        <v>SE.T1.ESAD41.S13.MNAC.S.2024</v>
      </c>
    </row>
    <row r="33" spans="1:65" ht="16" thickBot="1">
      <c r="A33" s="223"/>
      <c r="B33" s="388"/>
      <c r="C33" s="248"/>
      <c r="D33" s="249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"/>
    </row>
    <row r="34" spans="1:65" ht="16" thickBot="1">
      <c r="A34" s="223"/>
      <c r="B34" s="388"/>
      <c r="C34" s="217"/>
      <c r="D34" s="25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"/>
    </row>
    <row r="35" spans="1:65" ht="16.5" thickTop="1" thickBot="1">
      <c r="A35" s="223" t="s">
        <v>196</v>
      </c>
      <c r="B35" s="388" t="s">
        <v>677</v>
      </c>
      <c r="C35" s="234" t="s">
        <v>27</v>
      </c>
      <c r="D35" s="251" t="s">
        <v>28</v>
      </c>
      <c r="E35" s="88">
        <v>1904968</v>
      </c>
      <c r="F35" s="88">
        <v>1957833</v>
      </c>
      <c r="G35" s="88">
        <v>2048077</v>
      </c>
      <c r="H35" s="88">
        <v>2153545</v>
      </c>
      <c r="I35" s="88">
        <v>2266545</v>
      </c>
      <c r="J35" s="88">
        <v>2408790</v>
      </c>
      <c r="K35" s="88">
        <v>2504799</v>
      </c>
      <c r="L35" s="88">
        <v>2603441</v>
      </c>
      <c r="M35" s="88">
        <v>2701423</v>
      </c>
      <c r="N35" s="88">
        <v>2825999</v>
      </c>
      <c r="O35" s="88">
        <v>2927141</v>
      </c>
      <c r="P35" s="88">
        <v>3117514</v>
      </c>
      <c r="Q35" s="88">
        <v>3312151</v>
      </c>
      <c r="R35" s="88">
        <v>3391889</v>
      </c>
      <c r="S35" s="88">
        <v>3324151</v>
      </c>
      <c r="T35" s="88">
        <v>3551531</v>
      </c>
      <c r="U35" s="88">
        <v>3704835</v>
      </c>
      <c r="V35" s="490">
        <v>3724512</v>
      </c>
      <c r="W35" s="490">
        <v>3804994</v>
      </c>
      <c r="X35" s="490">
        <v>3963683</v>
      </c>
      <c r="Y35" s="490">
        <v>4231745</v>
      </c>
      <c r="Z35" s="490">
        <v>4402732</v>
      </c>
      <c r="AA35" s="490">
        <v>4582907</v>
      </c>
      <c r="AB35" s="490">
        <v>4792294</v>
      </c>
      <c r="AC35" s="490">
        <v>5033443</v>
      </c>
      <c r="AD35" s="490"/>
      <c r="AE35" s="490"/>
      <c r="AF35" s="490"/>
      <c r="AG35" s="490"/>
      <c r="AH35" s="490"/>
      <c r="AI35" s="490"/>
      <c r="AJ35" s="490"/>
      <c r="AK35" s="16"/>
      <c r="BM35" s="258" t="str">
        <f>CountryCode &amp; ".T1.GDP.S1.MNAC." &amp; RefVintage</f>
        <v>SE.T1.GDP.S1.MNAC.S.2024</v>
      </c>
    </row>
    <row r="36" spans="1:65" ht="25.5" thickTop="1">
      <c r="A36" s="206"/>
      <c r="B36" s="207"/>
      <c r="C36" s="252" t="s">
        <v>29</v>
      </c>
      <c r="D36" s="130"/>
      <c r="AK36" s="16"/>
    </row>
    <row r="37" spans="1:65" ht="13.5" customHeight="1">
      <c r="A37" s="206"/>
      <c r="B37" s="207"/>
      <c r="C37" s="253"/>
      <c r="D37" s="130"/>
      <c r="AK37" s="16"/>
    </row>
    <row r="38" spans="1:65" ht="15.75" customHeight="1" thickBot="1">
      <c r="A38" s="254"/>
      <c r="B38" s="255"/>
      <c r="C38" s="256"/>
      <c r="D38" s="25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17"/>
    </row>
    <row r="39" spans="1:65" ht="16" thickTop="1">
      <c r="A39" s="195"/>
      <c r="B39" s="196"/>
      <c r="C39" s="214"/>
      <c r="D39" s="258"/>
    </row>
    <row r="40" spans="1:65">
      <c r="A40" s="195"/>
      <c r="B40" s="196"/>
      <c r="C40" s="214"/>
      <c r="D40" s="258"/>
    </row>
    <row r="41" spans="1:65" ht="62.5" customHeight="1">
      <c r="A41" s="195"/>
      <c r="B41" s="196"/>
      <c r="C41" s="298" t="s">
        <v>121</v>
      </c>
      <c r="D41" s="170"/>
      <c r="E41" s="550" t="str">
        <f>IF(OR(COUNTA(E10:E14,E18,E20:E26,E31:E32,E35)=16,NOT(ISNUMBER(E5))),"OK","NOT fully completed, pls.fill with L, M or 0")</f>
        <v>OK</v>
      </c>
      <c r="F41" s="550" t="str">
        <f t="shared" ref="F41:AJ41" si="5">IF(OR(COUNTA(F10:F14,F18,F20:F26,F31:F32,F35)=16,NOT(ISNUMBER(F5))),"OK","NOT fully completed, pls.fill with L, M or 0")</f>
        <v>OK</v>
      </c>
      <c r="G41" s="550" t="str">
        <f t="shared" si="5"/>
        <v>OK</v>
      </c>
      <c r="H41" s="550" t="str">
        <f t="shared" si="5"/>
        <v>OK</v>
      </c>
      <c r="I41" s="550" t="str">
        <f t="shared" si="5"/>
        <v>OK</v>
      </c>
      <c r="J41" s="550" t="str">
        <f t="shared" si="5"/>
        <v>OK</v>
      </c>
      <c r="K41" s="550" t="str">
        <f t="shared" si="5"/>
        <v>OK</v>
      </c>
      <c r="L41" s="550" t="str">
        <f t="shared" si="5"/>
        <v>OK</v>
      </c>
      <c r="M41" s="550" t="str">
        <f t="shared" si="5"/>
        <v>OK</v>
      </c>
      <c r="N41" s="550" t="str">
        <f t="shared" si="5"/>
        <v>OK</v>
      </c>
      <c r="O41" s="550" t="str">
        <f t="shared" si="5"/>
        <v>OK</v>
      </c>
      <c r="P41" s="550" t="str">
        <f t="shared" si="5"/>
        <v>OK</v>
      </c>
      <c r="Q41" s="550" t="str">
        <f t="shared" si="5"/>
        <v>OK</v>
      </c>
      <c r="R41" s="550" t="str">
        <f t="shared" si="5"/>
        <v>OK</v>
      </c>
      <c r="S41" s="550" t="str">
        <f t="shared" si="5"/>
        <v>OK</v>
      </c>
      <c r="T41" s="550" t="str">
        <f t="shared" si="5"/>
        <v>OK</v>
      </c>
      <c r="U41" s="550" t="str">
        <f t="shared" si="5"/>
        <v>OK</v>
      </c>
      <c r="V41" s="550" t="str">
        <f t="shared" si="5"/>
        <v>OK</v>
      </c>
      <c r="W41" s="550" t="str">
        <f t="shared" si="5"/>
        <v>OK</v>
      </c>
      <c r="X41" s="550" t="str">
        <f t="shared" si="5"/>
        <v>OK</v>
      </c>
      <c r="Y41" s="550" t="str">
        <f t="shared" si="5"/>
        <v>OK</v>
      </c>
      <c r="Z41" s="550" t="str">
        <f t="shared" si="5"/>
        <v>OK</v>
      </c>
      <c r="AA41" s="550" t="str">
        <f t="shared" si="5"/>
        <v>OK</v>
      </c>
      <c r="AB41" s="550" t="str">
        <f t="shared" si="5"/>
        <v>OK</v>
      </c>
      <c r="AC41" s="550" t="str">
        <f t="shared" si="5"/>
        <v>OK</v>
      </c>
      <c r="AD41" s="550" t="str">
        <f t="shared" si="5"/>
        <v>OK</v>
      </c>
      <c r="AE41" s="550" t="str">
        <f t="shared" si="5"/>
        <v>OK</v>
      </c>
      <c r="AF41" s="550" t="str">
        <f t="shared" si="5"/>
        <v>OK</v>
      </c>
      <c r="AG41" s="550" t="str">
        <f t="shared" si="5"/>
        <v>OK</v>
      </c>
      <c r="AH41" s="550" t="str">
        <f t="shared" si="5"/>
        <v>OK</v>
      </c>
      <c r="AI41" s="550" t="str">
        <f t="shared" si="5"/>
        <v>OK</v>
      </c>
      <c r="AJ41" s="550" t="str">
        <f t="shared" si="5"/>
        <v>OK</v>
      </c>
      <c r="AK41" s="171"/>
    </row>
    <row r="42" spans="1:65">
      <c r="A42" s="195"/>
      <c r="B42" s="196"/>
      <c r="C42" s="172" t="s">
        <v>122</v>
      </c>
      <c r="D42" s="173"/>
      <c r="E42" s="242">
        <v>1995</v>
      </c>
      <c r="F42" s="242">
        <f>E42+1</f>
        <v>1996</v>
      </c>
      <c r="G42" s="242">
        <f t="shared" ref="G42:AJ42" si="6">F42+1</f>
        <v>1997</v>
      </c>
      <c r="H42" s="242">
        <f t="shared" si="6"/>
        <v>1998</v>
      </c>
      <c r="I42" s="242">
        <f t="shared" si="6"/>
        <v>1999</v>
      </c>
      <c r="J42" s="242">
        <f t="shared" si="6"/>
        <v>2000</v>
      </c>
      <c r="K42" s="242">
        <f t="shared" si="6"/>
        <v>2001</v>
      </c>
      <c r="L42" s="242">
        <f t="shared" si="6"/>
        <v>2002</v>
      </c>
      <c r="M42" s="242">
        <f t="shared" si="6"/>
        <v>2003</v>
      </c>
      <c r="N42" s="242">
        <f t="shared" si="6"/>
        <v>2004</v>
      </c>
      <c r="O42" s="242">
        <f t="shared" si="6"/>
        <v>2005</v>
      </c>
      <c r="P42" s="242">
        <f t="shared" si="6"/>
        <v>2006</v>
      </c>
      <c r="Q42" s="242">
        <f t="shared" si="6"/>
        <v>2007</v>
      </c>
      <c r="R42" s="242">
        <f t="shared" si="6"/>
        <v>2008</v>
      </c>
      <c r="S42" s="242">
        <f t="shared" si="6"/>
        <v>2009</v>
      </c>
      <c r="T42" s="242">
        <f t="shared" si="6"/>
        <v>2010</v>
      </c>
      <c r="U42" s="242">
        <f t="shared" si="6"/>
        <v>2011</v>
      </c>
      <c r="V42" s="242">
        <f t="shared" ref="V42:AI42" si="7">U42+1</f>
        <v>2012</v>
      </c>
      <c r="W42" s="242">
        <f t="shared" si="7"/>
        <v>2013</v>
      </c>
      <c r="X42" s="242">
        <f t="shared" si="7"/>
        <v>2014</v>
      </c>
      <c r="Y42" s="242">
        <f t="shared" si="7"/>
        <v>2015</v>
      </c>
      <c r="Z42" s="242">
        <f t="shared" si="7"/>
        <v>2016</v>
      </c>
      <c r="AA42" s="242">
        <f t="shared" si="7"/>
        <v>2017</v>
      </c>
      <c r="AB42" s="242">
        <f t="shared" si="7"/>
        <v>2018</v>
      </c>
      <c r="AC42" s="242">
        <f t="shared" si="7"/>
        <v>2019</v>
      </c>
      <c r="AD42" s="242">
        <f t="shared" si="7"/>
        <v>2020</v>
      </c>
      <c r="AE42" s="242">
        <f t="shared" si="7"/>
        <v>2021</v>
      </c>
      <c r="AF42" s="242">
        <f t="shared" si="7"/>
        <v>2022</v>
      </c>
      <c r="AG42" s="242">
        <f t="shared" si="7"/>
        <v>2023</v>
      </c>
      <c r="AH42" s="242">
        <f t="shared" si="7"/>
        <v>2024</v>
      </c>
      <c r="AI42" s="242">
        <f t="shared" si="7"/>
        <v>2025</v>
      </c>
      <c r="AJ42" s="242">
        <f t="shared" si="6"/>
        <v>2026</v>
      </c>
      <c r="AK42" s="174"/>
    </row>
    <row r="43" spans="1:65">
      <c r="A43" s="195"/>
      <c r="B43" s="196"/>
      <c r="C43" s="181" t="s">
        <v>123</v>
      </c>
      <c r="D43" s="175"/>
      <c r="E43" s="176">
        <f>IF(AND(E10="0",E11="0",E12="0",E13="0",E14="0"),0,IF(AND(E10="L",E11="L",E12="L",E13="L",E14="L"),"NC",IF(E10="M",0,E10)-IF(E11="M",0,E11)-IF(E12="M",0,E12)-IF(E13="M",0,E13)-IF(E14="M",0,E14)))</f>
        <v>0</v>
      </c>
      <c r="F43" s="176">
        <f t="shared" ref="F43:T43" si="8">IF(AND(F10="0",F11="0",F12="0",F13="0",F14="0"),0,IF(AND(F10="L",F11="L",F12="L",F13="L",F14="L"),"NC",IF(F10="M",0,F10)-IF(F11="M",0,F11)-IF(F12="M",0,F12)-IF(F13="M",0,F13)-IF(F14="M",0,F14)))</f>
        <v>0</v>
      </c>
      <c r="G43" s="176">
        <f t="shared" si="8"/>
        <v>0</v>
      </c>
      <c r="H43" s="176">
        <f t="shared" si="8"/>
        <v>0</v>
      </c>
      <c r="I43" s="176">
        <f t="shared" si="8"/>
        <v>0</v>
      </c>
      <c r="J43" s="176">
        <f t="shared" si="8"/>
        <v>0</v>
      </c>
      <c r="K43" s="176">
        <f t="shared" si="8"/>
        <v>0</v>
      </c>
      <c r="L43" s="176">
        <f t="shared" si="8"/>
        <v>0</v>
      </c>
      <c r="M43" s="176">
        <f t="shared" si="8"/>
        <v>0</v>
      </c>
      <c r="N43" s="176">
        <f t="shared" si="8"/>
        <v>0</v>
      </c>
      <c r="O43" s="176">
        <f t="shared" si="8"/>
        <v>0</v>
      </c>
      <c r="P43" s="176">
        <f t="shared" si="8"/>
        <v>0</v>
      </c>
      <c r="Q43" s="176">
        <f t="shared" si="8"/>
        <v>0</v>
      </c>
      <c r="R43" s="176">
        <f t="shared" si="8"/>
        <v>0</v>
      </c>
      <c r="S43" s="176">
        <f t="shared" si="8"/>
        <v>0</v>
      </c>
      <c r="T43" s="176">
        <f t="shared" si="8"/>
        <v>0</v>
      </c>
      <c r="U43" s="176">
        <f t="shared" ref="U43:AI43" si="9">IF(AND(U10="0",U11="0",U12="0",U13="0",U14="0"),0,IF(AND(U10="L",U11="L",U12="L",U13="L",U14="L"),"NC",IF(U10="M",0,U10)-IF(U11="M",0,U11)-IF(U12="M",0,U12)-IF(U13="M",0,U13)-IF(U14="M",0,U14)))</f>
        <v>0</v>
      </c>
      <c r="V43" s="176">
        <f t="shared" si="9"/>
        <v>0</v>
      </c>
      <c r="W43" s="176">
        <f t="shared" si="9"/>
        <v>0</v>
      </c>
      <c r="X43" s="176">
        <f t="shared" si="9"/>
        <v>0</v>
      </c>
      <c r="Y43" s="176">
        <f t="shared" si="9"/>
        <v>0</v>
      </c>
      <c r="Z43" s="176">
        <f t="shared" si="9"/>
        <v>0</v>
      </c>
      <c r="AA43" s="176">
        <f t="shared" si="9"/>
        <v>0</v>
      </c>
      <c r="AB43" s="176">
        <f t="shared" si="9"/>
        <v>0</v>
      </c>
      <c r="AC43" s="176">
        <f t="shared" si="9"/>
        <v>0</v>
      </c>
      <c r="AD43" s="176">
        <f t="shared" si="9"/>
        <v>0</v>
      </c>
      <c r="AE43" s="176">
        <f t="shared" si="9"/>
        <v>0</v>
      </c>
      <c r="AF43" s="176">
        <f t="shared" si="9"/>
        <v>0</v>
      </c>
      <c r="AG43" s="176">
        <f t="shared" si="9"/>
        <v>0</v>
      </c>
      <c r="AH43" s="176">
        <f t="shared" si="9"/>
        <v>0</v>
      </c>
      <c r="AI43" s="176">
        <f t="shared" si="9"/>
        <v>0</v>
      </c>
      <c r="AJ43" s="176">
        <f t="shared" ref="AJ43" si="10">IF(AND(AJ10="0",AJ11="0",AJ12="0",AJ13="0",AJ14="0"),0,IF(AND(AJ10="L",AJ11="L",AJ12="L",AJ13="L",AJ14="L"),"NC",IF(AJ10="M",0,AJ10)-IF(AJ11="M",0,AJ11)-IF(AJ12="M",0,AJ12)-IF(AJ13="M",0,AJ13)-IF(AJ14="M",0,AJ14)))</f>
        <v>0</v>
      </c>
      <c r="AK43" s="177"/>
    </row>
    <row r="44" spans="1:65">
      <c r="A44" s="195"/>
      <c r="B44" s="196"/>
      <c r="C44" s="181" t="s">
        <v>509</v>
      </c>
      <c r="D44" s="175"/>
      <c r="E44" s="176">
        <f>IF(AND(E18="0",E20="0",E21="0",E24="0"),0,IF(AND(E18="L",E20="L",E21="L",E24="L"),"NC",IF(E18="M",0,E18)-IF(E20="M",0,E20)-IF(E21="M",0,E21)-IF(E24="M",0,E24)))</f>
        <v>0</v>
      </c>
      <c r="F44" s="176">
        <f t="shared" ref="F44:T44" si="11">IF(AND(F18="0",F20="0",F21="0",F24="0"),0,IF(AND(F18="L",F20="L",F21="L",F24="L"),"NC",IF(F18="M",0,F18)-IF(F20="M",0,F20)-IF(F21="M",0,F21)-IF(F24="M",0,F24)))</f>
        <v>0</v>
      </c>
      <c r="G44" s="176">
        <f t="shared" si="11"/>
        <v>0</v>
      </c>
      <c r="H44" s="176">
        <f t="shared" si="11"/>
        <v>0</v>
      </c>
      <c r="I44" s="176">
        <f t="shared" si="11"/>
        <v>0</v>
      </c>
      <c r="J44" s="176">
        <f t="shared" si="11"/>
        <v>0</v>
      </c>
      <c r="K44" s="176">
        <f t="shared" si="11"/>
        <v>0</v>
      </c>
      <c r="L44" s="176">
        <f t="shared" si="11"/>
        <v>0</v>
      </c>
      <c r="M44" s="176">
        <f t="shared" si="11"/>
        <v>0</v>
      </c>
      <c r="N44" s="176">
        <f t="shared" si="11"/>
        <v>0</v>
      </c>
      <c r="O44" s="176">
        <f t="shared" si="11"/>
        <v>0</v>
      </c>
      <c r="P44" s="176">
        <f t="shared" si="11"/>
        <v>0</v>
      </c>
      <c r="Q44" s="176">
        <f t="shared" si="11"/>
        <v>0</v>
      </c>
      <c r="R44" s="176">
        <f t="shared" si="11"/>
        <v>0</v>
      </c>
      <c r="S44" s="176">
        <f t="shared" si="11"/>
        <v>0</v>
      </c>
      <c r="T44" s="176">
        <f t="shared" si="11"/>
        <v>0</v>
      </c>
      <c r="U44" s="176">
        <f t="shared" ref="U44:AI44" si="12">IF(AND(U18="0",U20="0",U21="0",U24="0"),0,IF(AND(U18="L",U20="L",U21="L",U24="L"),"NC",IF(U18="M",0,U18)-IF(U20="M",0,U20)-IF(U21="M",0,U21)-IF(U24="M",0,U24)))</f>
        <v>0</v>
      </c>
      <c r="V44" s="176">
        <f t="shared" si="12"/>
        <v>0</v>
      </c>
      <c r="W44" s="176">
        <f t="shared" si="12"/>
        <v>0</v>
      </c>
      <c r="X44" s="176">
        <f t="shared" si="12"/>
        <v>0</v>
      </c>
      <c r="Y44" s="176">
        <f t="shared" si="12"/>
        <v>0</v>
      </c>
      <c r="Z44" s="176">
        <f t="shared" si="12"/>
        <v>0</v>
      </c>
      <c r="AA44" s="176">
        <f t="shared" si="12"/>
        <v>0</v>
      </c>
      <c r="AB44" s="176">
        <f t="shared" si="12"/>
        <v>0</v>
      </c>
      <c r="AC44" s="176">
        <f t="shared" si="12"/>
        <v>0</v>
      </c>
      <c r="AD44" s="176">
        <f t="shared" si="12"/>
        <v>0</v>
      </c>
      <c r="AE44" s="176">
        <f t="shared" si="12"/>
        <v>0</v>
      </c>
      <c r="AF44" s="176">
        <f t="shared" si="12"/>
        <v>0</v>
      </c>
      <c r="AG44" s="176">
        <f t="shared" si="12"/>
        <v>0</v>
      </c>
      <c r="AH44" s="176">
        <f t="shared" si="12"/>
        <v>0</v>
      </c>
      <c r="AI44" s="176">
        <f t="shared" si="12"/>
        <v>0</v>
      </c>
      <c r="AJ44" s="176">
        <f t="shared" ref="AJ44" si="13">IF(AND(AJ18="0",AJ20="0",AJ21="0",AJ24="0"),0,IF(AND(AJ18="L",AJ20="L",AJ21="L",AJ24="L"),"NC",IF(AJ18="M",0,AJ18)-IF(AJ20="M",0,AJ20)-IF(AJ21="M",0,AJ21)-IF(AJ24="M",0,AJ24)))</f>
        <v>0</v>
      </c>
      <c r="AK44" s="177"/>
    </row>
    <row r="45" spans="1:65">
      <c r="A45" s="195"/>
      <c r="B45" s="196"/>
      <c r="C45" s="181" t="s">
        <v>510</v>
      </c>
      <c r="D45" s="175"/>
      <c r="E45" s="176">
        <f>IF(AND(E21="0",E22="0",E23="0"),0,IF(AND(E21="L",E22="L",E23="L"),"NC",IF(E21="M",0,E21)-IF(E22="M",0,E22)-IF(E23="M",0,E23)))</f>
        <v>0</v>
      </c>
      <c r="F45" s="176">
        <f t="shared" ref="F45:T45" si="14">IF(AND(F21="0",F22="0",F23="0"),0,IF(AND(F21="L",F22="L",F23="L"),"NC",IF(F21="M",0,F21)-IF(F22="M",0,F22)-IF(F23="M",0,F23)))</f>
        <v>0</v>
      </c>
      <c r="G45" s="176">
        <f t="shared" si="14"/>
        <v>0</v>
      </c>
      <c r="H45" s="176">
        <f t="shared" si="14"/>
        <v>0</v>
      </c>
      <c r="I45" s="176">
        <f t="shared" si="14"/>
        <v>0</v>
      </c>
      <c r="J45" s="176">
        <f t="shared" si="14"/>
        <v>0</v>
      </c>
      <c r="K45" s="176">
        <f t="shared" si="14"/>
        <v>0</v>
      </c>
      <c r="L45" s="176">
        <f t="shared" si="14"/>
        <v>0</v>
      </c>
      <c r="M45" s="176">
        <f t="shared" si="14"/>
        <v>0</v>
      </c>
      <c r="N45" s="176">
        <f t="shared" si="14"/>
        <v>0</v>
      </c>
      <c r="O45" s="176">
        <f t="shared" si="14"/>
        <v>0</v>
      </c>
      <c r="P45" s="176">
        <f t="shared" si="14"/>
        <v>0</v>
      </c>
      <c r="Q45" s="176">
        <f t="shared" si="14"/>
        <v>0</v>
      </c>
      <c r="R45" s="176">
        <f t="shared" si="14"/>
        <v>0</v>
      </c>
      <c r="S45" s="176">
        <f t="shared" si="14"/>
        <v>0</v>
      </c>
      <c r="T45" s="176">
        <f t="shared" si="14"/>
        <v>0</v>
      </c>
      <c r="U45" s="176">
        <f t="shared" ref="U45:AI45" si="15">IF(AND(U21="0",U22="0",U23="0"),0,IF(AND(U21="L",U22="L",U23="L"),"NC",IF(U21="M",0,U21)-IF(U22="M",0,U22)-IF(U23="M",0,U23)))</f>
        <v>0</v>
      </c>
      <c r="V45" s="176">
        <f t="shared" si="15"/>
        <v>0</v>
      </c>
      <c r="W45" s="176">
        <f t="shared" si="15"/>
        <v>0</v>
      </c>
      <c r="X45" s="176">
        <f t="shared" si="15"/>
        <v>0</v>
      </c>
      <c r="Y45" s="176">
        <f t="shared" si="15"/>
        <v>0</v>
      </c>
      <c r="Z45" s="176">
        <f t="shared" si="15"/>
        <v>0</v>
      </c>
      <c r="AA45" s="176">
        <f t="shared" si="15"/>
        <v>0</v>
      </c>
      <c r="AB45" s="176">
        <f t="shared" si="15"/>
        <v>0</v>
      </c>
      <c r="AC45" s="176">
        <f t="shared" si="15"/>
        <v>0</v>
      </c>
      <c r="AD45" s="176">
        <f t="shared" si="15"/>
        <v>0</v>
      </c>
      <c r="AE45" s="176">
        <f t="shared" si="15"/>
        <v>0</v>
      </c>
      <c r="AF45" s="176">
        <f t="shared" si="15"/>
        <v>0</v>
      </c>
      <c r="AG45" s="176">
        <f t="shared" si="15"/>
        <v>0</v>
      </c>
      <c r="AH45" s="176">
        <f t="shared" si="15"/>
        <v>0</v>
      </c>
      <c r="AI45" s="176">
        <f t="shared" si="15"/>
        <v>0</v>
      </c>
      <c r="AJ45" s="176">
        <f t="shared" ref="AJ45" si="16">IF(AND(AJ21="0",AJ22="0",AJ23="0"),0,IF(AND(AJ21="L",AJ22="L",AJ23="L"),"NC",IF(AJ21="M",0,AJ21)-IF(AJ22="M",0,AJ22)-IF(AJ23="M",0,AJ23)))</f>
        <v>0</v>
      </c>
      <c r="AK45" s="177"/>
    </row>
    <row r="46" spans="1:65">
      <c r="A46" s="195"/>
      <c r="B46" s="196"/>
      <c r="C46" s="182" t="s">
        <v>124</v>
      </c>
      <c r="D46" s="178"/>
      <c r="E46" s="179">
        <f>IF(AND(E24="0",E25="0",E26="0"),0,IF(AND(E24="L",E25="L",E26="L"),"NC",IF(E24="M",0,E24)-IF(E25="M",0,E25)-IF(E26="M",0,E26)))</f>
        <v>0</v>
      </c>
      <c r="F46" s="179">
        <f t="shared" ref="F46:T46" si="17">IF(AND(F24="0",F25="0",F26="0"),0,IF(AND(F24="L",F25="L",F26="L"),"NC",IF(F24="M",0,F24)-IF(F25="M",0,F25)-IF(F26="M",0,F26)))</f>
        <v>0</v>
      </c>
      <c r="G46" s="179">
        <f t="shared" si="17"/>
        <v>0</v>
      </c>
      <c r="H46" s="179">
        <f t="shared" si="17"/>
        <v>0</v>
      </c>
      <c r="I46" s="179">
        <f t="shared" si="17"/>
        <v>0</v>
      </c>
      <c r="J46" s="179">
        <f t="shared" si="17"/>
        <v>0</v>
      </c>
      <c r="K46" s="179">
        <f t="shared" si="17"/>
        <v>0</v>
      </c>
      <c r="L46" s="179">
        <f t="shared" si="17"/>
        <v>0</v>
      </c>
      <c r="M46" s="179">
        <f t="shared" si="17"/>
        <v>0</v>
      </c>
      <c r="N46" s="179">
        <f t="shared" si="17"/>
        <v>0</v>
      </c>
      <c r="O46" s="179">
        <f t="shared" si="17"/>
        <v>0</v>
      </c>
      <c r="P46" s="179">
        <f t="shared" si="17"/>
        <v>0</v>
      </c>
      <c r="Q46" s="179">
        <f t="shared" si="17"/>
        <v>0</v>
      </c>
      <c r="R46" s="179">
        <f t="shared" si="17"/>
        <v>0</v>
      </c>
      <c r="S46" s="179">
        <f t="shared" si="17"/>
        <v>0</v>
      </c>
      <c r="T46" s="179">
        <f t="shared" si="17"/>
        <v>0</v>
      </c>
      <c r="U46" s="179">
        <f t="shared" ref="U46:AI46" si="18">IF(AND(U24="0",U25="0",U26="0"),0,IF(AND(U24="L",U25="L",U26="L"),"NC",IF(U24="M",0,U24)-IF(U25="M",0,U25)-IF(U26="M",0,U26)))</f>
        <v>0</v>
      </c>
      <c r="V46" s="179">
        <f t="shared" si="18"/>
        <v>0</v>
      </c>
      <c r="W46" s="179">
        <f t="shared" si="18"/>
        <v>0</v>
      </c>
      <c r="X46" s="179">
        <f t="shared" si="18"/>
        <v>0</v>
      </c>
      <c r="Y46" s="179">
        <f t="shared" si="18"/>
        <v>0</v>
      </c>
      <c r="Z46" s="179">
        <f t="shared" si="18"/>
        <v>0</v>
      </c>
      <c r="AA46" s="179">
        <f t="shared" si="18"/>
        <v>0</v>
      </c>
      <c r="AB46" s="179">
        <f t="shared" si="18"/>
        <v>0</v>
      </c>
      <c r="AC46" s="179">
        <f t="shared" si="18"/>
        <v>0</v>
      </c>
      <c r="AD46" s="179">
        <f t="shared" si="18"/>
        <v>0</v>
      </c>
      <c r="AE46" s="179">
        <f t="shared" si="18"/>
        <v>0</v>
      </c>
      <c r="AF46" s="179">
        <f t="shared" si="18"/>
        <v>0</v>
      </c>
      <c r="AG46" s="179">
        <f t="shared" si="18"/>
        <v>0</v>
      </c>
      <c r="AH46" s="179">
        <f t="shared" si="18"/>
        <v>0</v>
      </c>
      <c r="AI46" s="179">
        <f t="shared" si="18"/>
        <v>0</v>
      </c>
      <c r="AJ46" s="179">
        <f t="shared" ref="AJ46" si="19">IF(AND(AJ24="0",AJ25="0",AJ26="0"),0,IF(AND(AJ24="L",AJ25="L",AJ26="L"),"NC",IF(AJ24="M",0,AJ24)-IF(AJ25="M",0,AJ25)-IF(AJ26="M",0,AJ26)))</f>
        <v>0</v>
      </c>
      <c r="AK46" s="180"/>
    </row>
    <row r="50" spans="4:4">
      <c r="D50" s="13"/>
    </row>
    <row r="51" spans="4:4">
      <c r="D51" s="13"/>
    </row>
    <row r="52" spans="4:4">
      <c r="D52" s="13"/>
    </row>
    <row r="53" spans="4:4">
      <c r="D53" s="13"/>
    </row>
    <row r="54" spans="4:4">
      <c r="D54" s="13"/>
    </row>
    <row r="55" spans="4:4">
      <c r="D55" s="13"/>
    </row>
    <row r="56" spans="4:4">
      <c r="D56" s="13"/>
    </row>
    <row r="57" spans="4:4">
      <c r="D57" s="13"/>
    </row>
    <row r="58" spans="4:4">
      <c r="D58" s="13"/>
    </row>
    <row r="59" spans="4:4">
      <c r="D59" s="13"/>
    </row>
    <row r="60" spans="4:4">
      <c r="D60" s="13"/>
    </row>
    <row r="61" spans="4:4">
      <c r="D61" s="13"/>
    </row>
    <row r="62" spans="4:4">
      <c r="D62" s="13"/>
    </row>
    <row r="63" spans="4:4">
      <c r="D63" s="13"/>
    </row>
    <row r="64" spans="4:4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65" ht="10.5" customHeight="1"/>
    <row r="247" spans="1:65" ht="6" customHeight="1"/>
    <row r="248" spans="1:65" s="18" customFormat="1" ht="14">
      <c r="A248" s="20"/>
      <c r="B248" s="150"/>
      <c r="C248" s="36"/>
      <c r="BM248" s="473"/>
    </row>
    <row r="249" spans="1:65" s="19" customFormat="1" ht="12.5">
      <c r="A249" s="20"/>
      <c r="B249" s="185"/>
      <c r="C249" s="37"/>
      <c r="BM249" s="475"/>
    </row>
    <row r="250" spans="1:65" s="18" customFormat="1" ht="14">
      <c r="A250" s="20"/>
      <c r="B250" s="150"/>
      <c r="C250" s="36"/>
      <c r="BM250" s="473"/>
    </row>
    <row r="251" spans="1:65" s="18" customFormat="1" ht="14">
      <c r="A251" s="20"/>
      <c r="B251" s="150"/>
      <c r="C251" s="36"/>
      <c r="BM251" s="473"/>
    </row>
    <row r="252" spans="1:65" s="18" customFormat="1" ht="14">
      <c r="A252" s="20"/>
      <c r="B252" s="150"/>
      <c r="C252" s="36"/>
      <c r="BM252" s="473"/>
    </row>
    <row r="253" spans="1:65" s="18" customFormat="1" ht="14">
      <c r="A253" s="20"/>
      <c r="B253" s="150"/>
      <c r="C253" s="36"/>
      <c r="BM253" s="473"/>
    </row>
    <row r="254" spans="1:65" s="18" customFormat="1" ht="14">
      <c r="A254" s="20"/>
      <c r="B254" s="150"/>
      <c r="C254" s="36"/>
      <c r="BM254" s="473"/>
    </row>
    <row r="255" spans="1:65" s="18" customFormat="1" ht="14">
      <c r="A255" s="20"/>
      <c r="B255" s="150"/>
      <c r="C255" s="36"/>
      <c r="BM255" s="473"/>
    </row>
    <row r="256" spans="1:65" s="18" customFormat="1" ht="14">
      <c r="A256" s="20"/>
      <c r="B256" s="150"/>
      <c r="C256" s="36"/>
      <c r="BM256" s="473"/>
    </row>
    <row r="257" spans="1:65" s="18" customFormat="1" ht="14">
      <c r="A257" s="20"/>
      <c r="B257" s="150"/>
      <c r="C257" s="36"/>
      <c r="BM257" s="473"/>
    </row>
    <row r="258" spans="1:65" s="18" customFormat="1" ht="14">
      <c r="A258" s="20"/>
      <c r="B258" s="150"/>
      <c r="C258" s="36"/>
      <c r="BM258" s="473"/>
    </row>
    <row r="259" spans="1:65" s="18" customFormat="1" ht="14">
      <c r="A259" s="20"/>
      <c r="B259" s="150"/>
      <c r="C259" s="36"/>
      <c r="BM259" s="473"/>
    </row>
    <row r="260" spans="1:65" s="18" customFormat="1" ht="14">
      <c r="A260" s="20"/>
      <c r="B260" s="150"/>
      <c r="C260" s="36"/>
      <c r="BM260" s="473"/>
    </row>
    <row r="261" spans="1:65" s="18" customFormat="1" ht="14">
      <c r="A261" s="20"/>
      <c r="B261" s="150"/>
      <c r="C261" s="36"/>
      <c r="BM261" s="473"/>
    </row>
    <row r="262" spans="1:65" s="18" customFormat="1" ht="14">
      <c r="A262" s="20"/>
      <c r="B262" s="150"/>
      <c r="C262" s="36"/>
      <c r="BM262" s="473"/>
    </row>
    <row r="263" spans="1:65" s="18" customFormat="1" ht="14">
      <c r="A263" s="20"/>
      <c r="B263" s="150"/>
      <c r="C263" s="36"/>
      <c r="BM263" s="473"/>
    </row>
    <row r="264" spans="1:65" s="18" customFormat="1" ht="14">
      <c r="A264" s="20"/>
      <c r="B264" s="150"/>
      <c r="C264" s="36"/>
      <c r="BM264" s="473"/>
    </row>
    <row r="265" spans="1:65" s="18" customFormat="1" ht="14">
      <c r="A265" s="20"/>
      <c r="B265" s="150"/>
      <c r="C265" s="36"/>
      <c r="BM265" s="473"/>
    </row>
    <row r="266" spans="1:65" s="18" customFormat="1" ht="14">
      <c r="A266" s="20"/>
      <c r="B266" s="150"/>
      <c r="C266" s="36"/>
      <c r="BM266" s="473"/>
    </row>
    <row r="267" spans="1:65" s="18" customFormat="1" ht="14">
      <c r="A267" s="20"/>
      <c r="B267" s="150"/>
      <c r="C267" s="36"/>
      <c r="BM267" s="473"/>
    </row>
    <row r="268" spans="1:65" s="18" customFormat="1" ht="14">
      <c r="A268" s="20"/>
      <c r="B268" s="150"/>
      <c r="C268" s="36"/>
      <c r="BM268" s="473"/>
    </row>
    <row r="269" spans="1:65" s="18" customFormat="1" ht="14">
      <c r="A269" s="20"/>
      <c r="B269" s="150"/>
      <c r="C269" s="36"/>
      <c r="BM269" s="473"/>
    </row>
    <row r="270" spans="1:65" s="18" customFormat="1" ht="14">
      <c r="A270" s="20"/>
      <c r="B270" s="150"/>
      <c r="C270" s="36"/>
      <c r="BM270" s="473"/>
    </row>
    <row r="271" spans="1:65" s="18" customFormat="1" ht="14">
      <c r="A271" s="20"/>
      <c r="B271" s="150"/>
      <c r="C271" s="36"/>
      <c r="BM271" s="473"/>
    </row>
    <row r="272" spans="1:65" s="18" customFormat="1" ht="14">
      <c r="A272" s="20"/>
      <c r="B272" s="150"/>
      <c r="C272" s="36"/>
      <c r="BM272" s="473"/>
    </row>
    <row r="273" spans="1:65" s="18" customFormat="1" ht="14">
      <c r="A273" s="20"/>
      <c r="B273" s="150"/>
      <c r="C273" s="36"/>
      <c r="BM273" s="473"/>
    </row>
    <row r="274" spans="1:65" s="18" customFormat="1" ht="14">
      <c r="A274" s="20"/>
      <c r="B274" s="150"/>
      <c r="C274" s="36"/>
      <c r="BM274" s="473"/>
    </row>
    <row r="275" spans="1:65" s="18" customFormat="1" ht="14">
      <c r="A275" s="20"/>
      <c r="B275" s="150"/>
      <c r="C275" s="36"/>
      <c r="BM275" s="473"/>
    </row>
    <row r="276" spans="1:65" s="18" customFormat="1" ht="14">
      <c r="A276" s="20"/>
      <c r="B276" s="150"/>
      <c r="C276" s="36"/>
      <c r="BM276" s="473"/>
    </row>
    <row r="277" spans="1:65" s="18" customFormat="1" ht="14">
      <c r="A277" s="20"/>
      <c r="B277" s="150"/>
      <c r="C277" s="36"/>
      <c r="BM277" s="473"/>
    </row>
    <row r="278" spans="1:65" ht="9" customHeight="1"/>
    <row r="279" spans="1:65" ht="9" customHeight="1"/>
    <row r="283" spans="1:65" ht="9.75" customHeight="1"/>
    <row r="285" spans="1:65" ht="8.25" customHeight="1"/>
    <row r="286" spans="1:65" ht="16.5" customHeight="1"/>
    <row r="287" spans="1:65" ht="16.5" customHeight="1"/>
    <row r="289" spans="1:65" ht="9.75" customHeight="1"/>
    <row r="290" spans="1:65" ht="9.75" customHeight="1"/>
    <row r="291" spans="1:65" ht="9.75" customHeight="1"/>
    <row r="299" spans="1:65" ht="10.5" customHeight="1"/>
    <row r="301" spans="1:65" ht="6" customHeight="1"/>
    <row r="302" spans="1:65" s="18" customFormat="1" ht="14">
      <c r="A302" s="20"/>
      <c r="B302" s="150"/>
      <c r="C302" s="36"/>
      <c r="BM302" s="473"/>
    </row>
    <row r="303" spans="1:65" s="19" customFormat="1" ht="12.5">
      <c r="A303" s="20"/>
      <c r="B303" s="185"/>
      <c r="C303" s="37"/>
      <c r="BM303" s="475"/>
    </row>
    <row r="304" spans="1:65" s="18" customFormat="1" ht="14">
      <c r="A304" s="20"/>
      <c r="B304" s="150"/>
      <c r="C304" s="36"/>
      <c r="BM304" s="473"/>
    </row>
    <row r="305" spans="1:65" s="18" customFormat="1" ht="14">
      <c r="A305" s="20"/>
      <c r="B305" s="150"/>
      <c r="C305" s="36"/>
      <c r="BM305" s="473"/>
    </row>
    <row r="306" spans="1:65" s="18" customFormat="1" ht="14">
      <c r="A306" s="20"/>
      <c r="B306" s="150"/>
      <c r="C306" s="36"/>
      <c r="BM306" s="473"/>
    </row>
    <row r="307" spans="1:65" s="18" customFormat="1" ht="14">
      <c r="A307" s="20"/>
      <c r="B307" s="150"/>
      <c r="C307" s="36"/>
      <c r="BM307" s="473"/>
    </row>
    <row r="308" spans="1:65" s="18" customFormat="1" ht="14">
      <c r="A308" s="20"/>
      <c r="B308" s="150"/>
      <c r="C308" s="36"/>
      <c r="BM308" s="473"/>
    </row>
    <row r="309" spans="1:65" s="18" customFormat="1" ht="14">
      <c r="A309" s="20"/>
      <c r="B309" s="150"/>
      <c r="C309" s="36"/>
      <c r="BM309" s="473"/>
    </row>
    <row r="310" spans="1:65" s="18" customFormat="1" ht="14">
      <c r="A310" s="20"/>
      <c r="B310" s="150"/>
      <c r="C310" s="36"/>
      <c r="BM310" s="473"/>
    </row>
    <row r="311" spans="1:65" s="18" customFormat="1" ht="14">
      <c r="A311" s="20"/>
      <c r="B311" s="150"/>
      <c r="C311" s="36"/>
      <c r="BM311" s="473"/>
    </row>
    <row r="312" spans="1:65" s="18" customFormat="1" ht="14">
      <c r="A312" s="20"/>
      <c r="B312" s="150"/>
      <c r="C312" s="36"/>
      <c r="BM312" s="473"/>
    </row>
    <row r="313" spans="1:65" s="18" customFormat="1" ht="14">
      <c r="A313" s="20"/>
      <c r="B313" s="150"/>
      <c r="C313" s="36"/>
      <c r="BM313" s="473"/>
    </row>
    <row r="314" spans="1:65" s="18" customFormat="1" ht="14">
      <c r="A314" s="20"/>
      <c r="B314" s="150"/>
      <c r="C314" s="36"/>
      <c r="BM314" s="473"/>
    </row>
    <row r="315" spans="1:65" s="18" customFormat="1" ht="14">
      <c r="A315" s="20"/>
      <c r="B315" s="150"/>
      <c r="C315" s="36"/>
      <c r="BM315" s="473"/>
    </row>
    <row r="316" spans="1:65" s="18" customFormat="1" ht="14">
      <c r="A316" s="20"/>
      <c r="B316" s="150"/>
      <c r="C316" s="36"/>
      <c r="BM316" s="473"/>
    </row>
    <row r="317" spans="1:65" s="18" customFormat="1" ht="14">
      <c r="A317" s="20"/>
      <c r="B317" s="150"/>
      <c r="C317" s="36"/>
      <c r="BM317" s="473"/>
    </row>
    <row r="318" spans="1:65" s="18" customFormat="1" ht="14">
      <c r="A318" s="20"/>
      <c r="B318" s="150"/>
      <c r="C318" s="36"/>
      <c r="BM318" s="473"/>
    </row>
    <row r="319" spans="1:65" s="18" customFormat="1" ht="14">
      <c r="A319" s="20"/>
      <c r="B319" s="150"/>
      <c r="C319" s="36"/>
      <c r="BM319" s="473"/>
    </row>
    <row r="320" spans="1:65" s="18" customFormat="1" ht="14">
      <c r="A320" s="20"/>
      <c r="B320" s="150"/>
      <c r="C320" s="36"/>
      <c r="BM320" s="473"/>
    </row>
    <row r="321" spans="1:65" s="18" customFormat="1" ht="14">
      <c r="A321" s="20"/>
      <c r="B321" s="150"/>
      <c r="C321" s="36"/>
      <c r="BM321" s="473"/>
    </row>
    <row r="322" spans="1:65" s="18" customFormat="1" ht="14">
      <c r="A322" s="20"/>
      <c r="B322" s="150"/>
      <c r="C322" s="36"/>
      <c r="BM322" s="473"/>
    </row>
    <row r="323" spans="1:65" s="18" customFormat="1" ht="14">
      <c r="A323" s="20"/>
      <c r="B323" s="150"/>
      <c r="C323" s="36"/>
      <c r="BM323" s="473"/>
    </row>
    <row r="324" spans="1:65" s="18" customFormat="1" ht="14">
      <c r="A324" s="20"/>
      <c r="B324" s="150"/>
      <c r="C324" s="36"/>
      <c r="BM324" s="473"/>
    </row>
    <row r="325" spans="1:65" s="18" customFormat="1" ht="14">
      <c r="A325" s="20"/>
      <c r="B325" s="150"/>
      <c r="C325" s="36"/>
      <c r="BM325" s="473"/>
    </row>
    <row r="326" spans="1:65" s="18" customFormat="1" ht="14">
      <c r="A326" s="20"/>
      <c r="B326" s="150"/>
      <c r="C326" s="36"/>
      <c r="BM326" s="473"/>
    </row>
    <row r="327" spans="1:65" s="18" customFormat="1" ht="14">
      <c r="A327" s="20"/>
      <c r="B327" s="150"/>
      <c r="C327" s="36"/>
      <c r="BM327" s="473"/>
    </row>
    <row r="328" spans="1:65" s="18" customFormat="1" ht="14">
      <c r="A328" s="20"/>
      <c r="B328" s="150"/>
      <c r="C328" s="36"/>
      <c r="BM328" s="473"/>
    </row>
    <row r="329" spans="1:65" s="18" customFormat="1" ht="14">
      <c r="A329" s="20"/>
      <c r="B329" s="150"/>
      <c r="C329" s="36"/>
      <c r="BM329" s="473"/>
    </row>
    <row r="330" spans="1:65" s="18" customFormat="1" ht="14">
      <c r="A330" s="20"/>
      <c r="B330" s="150"/>
      <c r="C330" s="36"/>
      <c r="BM330" s="473"/>
    </row>
    <row r="332" spans="1:65" ht="9" customHeight="1"/>
    <row r="333" spans="1:65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65" ht="10.5" customHeight="1"/>
    <row r="356" spans="1:65" ht="6" customHeight="1"/>
    <row r="357" spans="1:65" s="18" customFormat="1" ht="14">
      <c r="A357" s="20"/>
      <c r="B357" s="150"/>
      <c r="C357" s="36"/>
      <c r="BM357" s="473"/>
    </row>
    <row r="358" spans="1:65" s="19" customFormat="1" ht="12.5">
      <c r="A358" s="20"/>
      <c r="B358" s="185"/>
      <c r="C358" s="37"/>
      <c r="BM358" s="475"/>
    </row>
    <row r="359" spans="1:65" s="18" customFormat="1" ht="14">
      <c r="A359" s="20"/>
      <c r="B359" s="150"/>
      <c r="C359" s="36"/>
      <c r="BM359" s="473"/>
    </row>
    <row r="360" spans="1:65" s="18" customFormat="1" ht="14">
      <c r="A360" s="20"/>
      <c r="B360" s="150"/>
      <c r="C360" s="36"/>
      <c r="BM360" s="473"/>
    </row>
    <row r="361" spans="1:65" s="18" customFormat="1" ht="14">
      <c r="A361" s="20"/>
      <c r="B361" s="150"/>
      <c r="C361" s="36"/>
      <c r="BM361" s="473"/>
    </row>
    <row r="362" spans="1:65" s="18" customFormat="1" ht="14">
      <c r="A362" s="20"/>
      <c r="B362" s="150"/>
      <c r="C362" s="36"/>
      <c r="BM362" s="473"/>
    </row>
    <row r="363" spans="1:65" s="18" customFormat="1" ht="14">
      <c r="A363" s="20"/>
      <c r="B363" s="150"/>
      <c r="C363" s="36"/>
      <c r="BM363" s="473"/>
    </row>
    <row r="364" spans="1:65" s="18" customFormat="1" ht="14">
      <c r="A364" s="20"/>
      <c r="B364" s="150"/>
      <c r="C364" s="36"/>
      <c r="BM364" s="473"/>
    </row>
    <row r="365" spans="1:65" s="18" customFormat="1" ht="14">
      <c r="A365" s="20"/>
      <c r="B365" s="150"/>
      <c r="C365" s="36"/>
      <c r="BM365" s="473"/>
    </row>
    <row r="366" spans="1:65" s="18" customFormat="1" ht="14">
      <c r="A366" s="20"/>
      <c r="B366" s="150"/>
      <c r="C366" s="36"/>
      <c r="BM366" s="473"/>
    </row>
    <row r="367" spans="1:65" s="18" customFormat="1" ht="14">
      <c r="A367" s="20"/>
      <c r="B367" s="150"/>
      <c r="C367" s="36"/>
      <c r="BM367" s="473"/>
    </row>
    <row r="368" spans="1:65" s="18" customFormat="1" ht="14">
      <c r="A368" s="20"/>
      <c r="B368" s="150"/>
      <c r="C368" s="36"/>
      <c r="BM368" s="473"/>
    </row>
    <row r="369" spans="1:65" s="18" customFormat="1" ht="14">
      <c r="A369" s="20"/>
      <c r="B369" s="150"/>
      <c r="C369" s="36"/>
      <c r="BM369" s="473"/>
    </row>
    <row r="370" spans="1:65" s="18" customFormat="1" ht="14">
      <c r="A370" s="20"/>
      <c r="B370" s="150"/>
      <c r="C370" s="36"/>
      <c r="BM370" s="473"/>
    </row>
    <row r="371" spans="1:65" s="18" customFormat="1" ht="14">
      <c r="A371" s="20"/>
      <c r="B371" s="150"/>
      <c r="C371" s="36"/>
      <c r="BM371" s="473"/>
    </row>
    <row r="372" spans="1:65" s="18" customFormat="1" ht="14">
      <c r="A372" s="20"/>
      <c r="B372" s="150"/>
      <c r="C372" s="36"/>
      <c r="BM372" s="473"/>
    </row>
    <row r="373" spans="1:65" s="18" customFormat="1" ht="14">
      <c r="A373" s="20"/>
      <c r="B373" s="150"/>
      <c r="C373" s="36"/>
      <c r="BM373" s="473"/>
    </row>
    <row r="374" spans="1:65" s="18" customFormat="1" ht="14">
      <c r="A374" s="20"/>
      <c r="B374" s="150"/>
      <c r="C374" s="36"/>
      <c r="BM374" s="473"/>
    </row>
    <row r="375" spans="1:65" s="18" customFormat="1" ht="14">
      <c r="A375" s="20"/>
      <c r="B375" s="150"/>
      <c r="C375" s="36"/>
      <c r="BM375" s="473"/>
    </row>
    <row r="376" spans="1:65" s="18" customFormat="1" ht="14">
      <c r="A376" s="20"/>
      <c r="B376" s="150"/>
      <c r="C376" s="36"/>
      <c r="BM376" s="473"/>
    </row>
    <row r="377" spans="1:65" s="18" customFormat="1" ht="14">
      <c r="A377" s="20"/>
      <c r="B377" s="150"/>
      <c r="C377" s="36"/>
      <c r="BM377" s="473"/>
    </row>
    <row r="378" spans="1:65" s="18" customFormat="1" ht="14">
      <c r="A378" s="20"/>
      <c r="B378" s="150"/>
      <c r="C378" s="36"/>
      <c r="BM378" s="473"/>
    </row>
    <row r="379" spans="1:65" s="18" customFormat="1" ht="14">
      <c r="A379" s="20"/>
      <c r="B379" s="150"/>
      <c r="C379" s="36"/>
      <c r="BM379" s="473"/>
    </row>
    <row r="380" spans="1:65" s="18" customFormat="1" ht="14">
      <c r="A380" s="20"/>
      <c r="B380" s="150"/>
      <c r="C380" s="36"/>
      <c r="BM380" s="473"/>
    </row>
    <row r="381" spans="1:65" s="18" customFormat="1" ht="14">
      <c r="A381" s="20"/>
      <c r="B381" s="150"/>
      <c r="C381" s="36"/>
      <c r="BM381" s="473"/>
    </row>
    <row r="382" spans="1:65" s="18" customFormat="1" ht="14">
      <c r="A382" s="20"/>
      <c r="B382" s="150"/>
      <c r="C382" s="36"/>
      <c r="BM382" s="473"/>
    </row>
    <row r="383" spans="1:65" s="18" customFormat="1" ht="14">
      <c r="A383" s="20"/>
      <c r="B383" s="150"/>
      <c r="C383" s="36"/>
      <c r="BM383" s="473"/>
    </row>
    <row r="384" spans="1:65" s="18" customFormat="1" ht="14">
      <c r="A384" s="20"/>
      <c r="B384" s="150"/>
      <c r="C384" s="36"/>
      <c r="BM384" s="473"/>
    </row>
    <row r="385" spans="1:65" s="18" customFormat="1" ht="14">
      <c r="A385" s="20"/>
      <c r="B385" s="150"/>
      <c r="C385" s="36"/>
      <c r="BM385" s="473"/>
    </row>
    <row r="386" spans="1:65" s="18" customFormat="1" ht="14">
      <c r="A386" s="20"/>
      <c r="B386" s="150"/>
      <c r="C386" s="36"/>
      <c r="BM386" s="473"/>
    </row>
    <row r="387" spans="1:65" ht="9" customHeight="1"/>
    <row r="388" spans="1:65" ht="9" customHeight="1"/>
    <row r="392" spans="1:65" ht="9.75" customHeight="1"/>
    <row r="394" spans="1:65" ht="8.25" customHeight="1"/>
    <row r="395" spans="1:65" ht="16.5" customHeight="1"/>
    <row r="396" spans="1:65" ht="16.5" customHeight="1"/>
    <row r="398" spans="1:65" ht="9.75" customHeight="1"/>
    <row r="399" spans="1:65" ht="9.75" customHeight="1"/>
    <row r="400" spans="1:65" ht="9.75" customHeight="1"/>
    <row r="401" spans="1:65" ht="9.75" customHeight="1"/>
    <row r="408" spans="1:65" ht="10.5" customHeight="1"/>
    <row r="410" spans="1:65" ht="6" customHeight="1"/>
    <row r="411" spans="1:65" s="18" customFormat="1" ht="14">
      <c r="A411" s="20"/>
      <c r="B411" s="150"/>
      <c r="C411" s="36"/>
      <c r="BM411" s="473"/>
    </row>
    <row r="412" spans="1:65" s="18" customFormat="1" ht="14">
      <c r="A412" s="20"/>
      <c r="B412" s="150"/>
      <c r="C412" s="36"/>
      <c r="BM412" s="473"/>
    </row>
    <row r="413" spans="1:65" s="18" customFormat="1" ht="14">
      <c r="A413" s="20"/>
      <c r="B413" s="150"/>
      <c r="C413" s="36"/>
      <c r="BM413" s="473"/>
    </row>
    <row r="414" spans="1:65" s="18" customFormat="1" ht="14">
      <c r="A414" s="20"/>
      <c r="B414" s="150"/>
      <c r="C414" s="36"/>
      <c r="BM414" s="473"/>
    </row>
    <row r="415" spans="1:65" s="18" customFormat="1" ht="14">
      <c r="A415" s="20"/>
      <c r="B415" s="150"/>
      <c r="C415" s="36"/>
      <c r="BM415" s="473"/>
    </row>
    <row r="416" spans="1:65" s="18" customFormat="1" ht="14">
      <c r="A416" s="20"/>
      <c r="B416" s="150"/>
      <c r="C416" s="36"/>
      <c r="BM416" s="473"/>
    </row>
    <row r="417" spans="1:65" s="18" customFormat="1" ht="14">
      <c r="A417" s="20"/>
      <c r="B417" s="150"/>
      <c r="C417" s="36"/>
      <c r="BM417" s="473"/>
    </row>
    <row r="418" spans="1:65" s="18" customFormat="1" ht="14">
      <c r="A418" s="20"/>
      <c r="B418" s="150"/>
      <c r="C418" s="36"/>
      <c r="BM418" s="473"/>
    </row>
    <row r="419" spans="1:65" s="18" customFormat="1" ht="14">
      <c r="A419" s="20"/>
      <c r="B419" s="150"/>
      <c r="C419" s="36"/>
      <c r="BM419" s="473"/>
    </row>
    <row r="420" spans="1:65" s="18" customFormat="1" ht="14">
      <c r="A420" s="20"/>
      <c r="B420" s="150"/>
      <c r="C420" s="36"/>
      <c r="BM420" s="473"/>
    </row>
    <row r="421" spans="1:65" s="18" customFormat="1" ht="14">
      <c r="A421" s="20"/>
      <c r="B421" s="150"/>
      <c r="C421" s="36"/>
      <c r="BM421" s="473"/>
    </row>
    <row r="422" spans="1:65" s="18" customFormat="1" ht="14">
      <c r="A422" s="20"/>
      <c r="B422" s="150"/>
      <c r="C422" s="36"/>
      <c r="BM422" s="473"/>
    </row>
    <row r="423" spans="1:65" s="18" customFormat="1" ht="14">
      <c r="A423" s="20"/>
      <c r="B423" s="150"/>
      <c r="C423" s="36"/>
      <c r="BM423" s="473"/>
    </row>
    <row r="424" spans="1:65" s="18" customFormat="1" ht="14">
      <c r="A424" s="20"/>
      <c r="B424" s="150"/>
      <c r="C424" s="36"/>
      <c r="BM424" s="473"/>
    </row>
    <row r="425" spans="1:65" s="18" customFormat="1" ht="14">
      <c r="A425" s="20"/>
      <c r="B425" s="150"/>
      <c r="C425" s="36"/>
      <c r="BM425" s="473"/>
    </row>
    <row r="426" spans="1:65" s="18" customFormat="1" ht="14">
      <c r="A426" s="20"/>
      <c r="B426" s="150"/>
      <c r="C426" s="36"/>
      <c r="BM426" s="473"/>
    </row>
    <row r="427" spans="1:65" s="18" customFormat="1" ht="14">
      <c r="A427" s="20"/>
      <c r="B427" s="150"/>
      <c r="C427" s="36"/>
      <c r="BM427" s="473"/>
    </row>
    <row r="428" spans="1:65" s="18" customFormat="1" ht="14">
      <c r="A428" s="20"/>
      <c r="B428" s="150"/>
      <c r="C428" s="36"/>
      <c r="BM428" s="473"/>
    </row>
    <row r="429" spans="1:65" s="18" customFormat="1" ht="14">
      <c r="A429" s="20"/>
      <c r="B429" s="150"/>
      <c r="C429" s="36"/>
      <c r="BM429" s="473"/>
    </row>
    <row r="430" spans="1:65" s="18" customFormat="1" ht="14">
      <c r="A430" s="20"/>
      <c r="B430" s="150"/>
      <c r="C430" s="36"/>
      <c r="BM430" s="473"/>
    </row>
    <row r="431" spans="1:65" s="18" customFormat="1" ht="14">
      <c r="A431" s="20"/>
      <c r="B431" s="150"/>
      <c r="C431" s="36"/>
      <c r="BM431" s="473"/>
    </row>
    <row r="432" spans="1:65" s="18" customFormat="1" ht="14">
      <c r="A432" s="20"/>
      <c r="B432" s="150"/>
      <c r="C432" s="36"/>
      <c r="BM432" s="473"/>
    </row>
    <row r="433" spans="1:65" s="18" customFormat="1" ht="14">
      <c r="A433" s="20"/>
      <c r="B433" s="150"/>
      <c r="C433" s="36"/>
      <c r="BM433" s="473"/>
    </row>
    <row r="434" spans="1:65" s="18" customFormat="1" ht="14">
      <c r="A434" s="20"/>
      <c r="B434" s="150"/>
      <c r="C434" s="36"/>
      <c r="BM434" s="473"/>
    </row>
    <row r="435" spans="1:65" s="18" customFormat="1" ht="14">
      <c r="A435" s="20"/>
      <c r="B435" s="150"/>
      <c r="C435" s="36"/>
      <c r="BM435" s="473"/>
    </row>
    <row r="436" spans="1:65" s="18" customFormat="1" ht="14">
      <c r="A436" s="20"/>
      <c r="B436" s="150"/>
      <c r="C436" s="36"/>
      <c r="BM436" s="473"/>
    </row>
    <row r="437" spans="1:65" s="18" customFormat="1" ht="14">
      <c r="A437" s="20"/>
      <c r="B437" s="150"/>
      <c r="C437" s="36"/>
      <c r="BM437" s="473"/>
    </row>
    <row r="438" spans="1:65" s="18" customFormat="1" ht="14">
      <c r="A438" s="20"/>
      <c r="B438" s="150"/>
      <c r="C438" s="36"/>
      <c r="BM438" s="473"/>
    </row>
    <row r="439" spans="1:65" s="18" customFormat="1" ht="14">
      <c r="A439" s="20"/>
      <c r="B439" s="150"/>
      <c r="C439" s="36"/>
      <c r="BM439" s="473"/>
    </row>
    <row r="440" spans="1:65" s="18" customFormat="1" ht="9" customHeight="1">
      <c r="A440" s="20"/>
      <c r="B440" s="150"/>
      <c r="C440" s="36"/>
      <c r="BM440" s="473"/>
    </row>
    <row r="442" spans="1:65" ht="8.25" customHeight="1"/>
    <row r="443" spans="1:65" ht="16.5" customHeight="1"/>
  </sheetData>
  <sheetProtection algorithmName="SHA-512" hashValue="SdJOJMOWjHhhDHS5KjMcjsS89qSjdY3SW/ijHifOubBULDHccghKSjRpV6Kb81eJAdoDcOQ8iHqXWvjNF4NT0g==" saltValue="g/hhTU1zDY/Kn6PLf7A8EA==" spinCount="100000" sheet="1" objects="1" formatColumns="0" formatRows="0" insertHyperlinks="0"/>
  <mergeCells count="1">
    <mergeCell ref="E4:AJ4"/>
  </mergeCells>
  <phoneticPr fontId="35" type="noConversion"/>
  <conditionalFormatting sqref="E10:G14">
    <cfRule type="cellIs" priority="217" stopIfTrue="1" operator="between">
      <formula>-1000000000000</formula>
      <formula>1000000000000</formula>
    </cfRule>
    <cfRule type="cellIs" priority="218" stopIfTrue="1" operator="equal">
      <formula>"M"</formula>
    </cfRule>
    <cfRule type="cellIs" priority="219" stopIfTrue="1" operator="equal">
      <formula>"L"</formula>
    </cfRule>
  </conditionalFormatting>
  <conditionalFormatting sqref="H10:X14">
    <cfRule type="cellIs" priority="207" stopIfTrue="1" operator="between">
      <formula>-1000000000000</formula>
      <formula>1000000000000</formula>
    </cfRule>
    <cfRule type="cellIs" priority="208" stopIfTrue="1" operator="equal">
      <formula>"M"</formula>
    </cfRule>
    <cfRule type="cellIs" priority="209" stopIfTrue="1" operator="equal">
      <formula>"L"</formula>
    </cfRule>
  </conditionalFormatting>
  <conditionalFormatting sqref="E18:V18 E35:X35 X18 E10:X14">
    <cfRule type="cellIs" dxfId="304" priority="191" operator="equal">
      <formula>""</formula>
    </cfRule>
  </conditionalFormatting>
  <conditionalFormatting sqref="W18">
    <cfRule type="cellIs" dxfId="303" priority="185" operator="equal">
      <formula>""</formula>
    </cfRule>
  </conditionalFormatting>
  <conditionalFormatting sqref="E41:AJ41">
    <cfRule type="containsText" dxfId="302" priority="1" operator="containsText" text="NOT">
      <formula>NOT(ISERROR(SEARCH("NOT",E41)))</formula>
    </cfRule>
  </conditionalFormatting>
  <conditionalFormatting sqref="E20:G20 G21">
    <cfRule type="cellIs" priority="176" stopIfTrue="1" operator="between">
      <formula>-1000000000000</formula>
      <formula>1000000000000</formula>
    </cfRule>
    <cfRule type="cellIs" priority="177" stopIfTrue="1" operator="equal">
      <formula>"M"</formula>
    </cfRule>
    <cfRule type="cellIs" priority="178" stopIfTrue="1" operator="equal">
      <formula>"L"</formula>
    </cfRule>
  </conditionalFormatting>
  <conditionalFormatting sqref="H20:X20">
    <cfRule type="cellIs" priority="173" stopIfTrue="1" operator="between">
      <formula>-1000000000000</formula>
      <formula>1000000000000</formula>
    </cfRule>
    <cfRule type="cellIs" priority="174" stopIfTrue="1" operator="equal">
      <formula>"M"</formula>
    </cfRule>
    <cfRule type="cellIs" priority="175" stopIfTrue="1" operator="equal">
      <formula>"L"</formula>
    </cfRule>
  </conditionalFormatting>
  <conditionalFormatting sqref="E20:X20 G21">
    <cfRule type="cellIs" dxfId="301" priority="172" operator="equal">
      <formula>""</formula>
    </cfRule>
  </conditionalFormatting>
  <conditionalFormatting sqref="E21:F21">
    <cfRule type="cellIs" priority="169" stopIfTrue="1" operator="between">
      <formula>-1000000000000</formula>
      <formula>1000000000000</formula>
    </cfRule>
    <cfRule type="cellIs" priority="170" stopIfTrue="1" operator="equal">
      <formula>"M"</formula>
    </cfRule>
    <cfRule type="cellIs" priority="171" stopIfTrue="1" operator="equal">
      <formula>"L"</formula>
    </cfRule>
  </conditionalFormatting>
  <conditionalFormatting sqref="H21:X21">
    <cfRule type="cellIs" priority="166" stopIfTrue="1" operator="between">
      <formula>-1000000000000</formula>
      <formula>1000000000000</formula>
    </cfRule>
    <cfRule type="cellIs" priority="167" stopIfTrue="1" operator="equal">
      <formula>"M"</formula>
    </cfRule>
    <cfRule type="cellIs" priority="168" stopIfTrue="1" operator="equal">
      <formula>"L"</formula>
    </cfRule>
  </conditionalFormatting>
  <conditionalFormatting sqref="E21:F21 H21:X21">
    <cfRule type="cellIs" dxfId="300" priority="165" operator="equal">
      <formula>""</formula>
    </cfRule>
  </conditionalFormatting>
  <conditionalFormatting sqref="E22:G22">
    <cfRule type="cellIs" priority="162" stopIfTrue="1" operator="between">
      <formula>-1000000000000</formula>
      <formula>1000000000000</formula>
    </cfRule>
    <cfRule type="cellIs" priority="163" stopIfTrue="1" operator="equal">
      <formula>"M"</formula>
    </cfRule>
    <cfRule type="cellIs" priority="164" stopIfTrue="1" operator="equal">
      <formula>"L"</formula>
    </cfRule>
  </conditionalFormatting>
  <conditionalFormatting sqref="H22:X22">
    <cfRule type="cellIs" priority="159" stopIfTrue="1" operator="between">
      <formula>-1000000000000</formula>
      <formula>1000000000000</formula>
    </cfRule>
    <cfRule type="cellIs" priority="160" stopIfTrue="1" operator="equal">
      <formula>"M"</formula>
    </cfRule>
    <cfRule type="cellIs" priority="161" stopIfTrue="1" operator="equal">
      <formula>"L"</formula>
    </cfRule>
  </conditionalFormatting>
  <conditionalFormatting sqref="E22:X22">
    <cfRule type="cellIs" dxfId="299" priority="158" operator="equal">
      <formula>""</formula>
    </cfRule>
  </conditionalFormatting>
  <conditionalFormatting sqref="E23:G23">
    <cfRule type="cellIs" priority="155" stopIfTrue="1" operator="between">
      <formula>-1000000000000</formula>
      <formula>1000000000000</formula>
    </cfRule>
    <cfRule type="cellIs" priority="156" stopIfTrue="1" operator="equal">
      <formula>"M"</formula>
    </cfRule>
    <cfRule type="cellIs" priority="157" stopIfTrue="1" operator="equal">
      <formula>"L"</formula>
    </cfRule>
  </conditionalFormatting>
  <conditionalFormatting sqref="H23:X23">
    <cfRule type="cellIs" priority="152" stopIfTrue="1" operator="between">
      <formula>-1000000000000</formula>
      <formula>1000000000000</formula>
    </cfRule>
    <cfRule type="cellIs" priority="153" stopIfTrue="1" operator="equal">
      <formula>"M"</formula>
    </cfRule>
    <cfRule type="cellIs" priority="154" stopIfTrue="1" operator="equal">
      <formula>"L"</formula>
    </cfRule>
  </conditionalFormatting>
  <conditionalFormatting sqref="E23:X23">
    <cfRule type="cellIs" dxfId="298" priority="151" operator="equal">
      <formula>""</formula>
    </cfRule>
  </conditionalFormatting>
  <conditionalFormatting sqref="E24:G24">
    <cfRule type="cellIs" priority="141" stopIfTrue="1" operator="between">
      <formula>-1000000000000</formula>
      <formula>1000000000000</formula>
    </cfRule>
    <cfRule type="cellIs" priority="142" stopIfTrue="1" operator="equal">
      <formula>"M"</formula>
    </cfRule>
    <cfRule type="cellIs" priority="143" stopIfTrue="1" operator="equal">
      <formula>"L"</formula>
    </cfRule>
  </conditionalFormatting>
  <conditionalFormatting sqref="H24:X24">
    <cfRule type="cellIs" priority="138" stopIfTrue="1" operator="between">
      <formula>-1000000000000</formula>
      <formula>1000000000000</formula>
    </cfRule>
    <cfRule type="cellIs" priority="139" stopIfTrue="1" operator="equal">
      <formula>"M"</formula>
    </cfRule>
    <cfRule type="cellIs" priority="140" stopIfTrue="1" operator="equal">
      <formula>"L"</formula>
    </cfRule>
  </conditionalFormatting>
  <conditionalFormatting sqref="E24:X24">
    <cfRule type="cellIs" dxfId="297" priority="137" operator="equal">
      <formula>""</formula>
    </cfRule>
  </conditionalFormatting>
  <conditionalFormatting sqref="E25:G25">
    <cfRule type="cellIs" priority="134" stopIfTrue="1" operator="between">
      <formula>-1000000000000</formula>
      <formula>1000000000000</formula>
    </cfRule>
    <cfRule type="cellIs" priority="135" stopIfTrue="1" operator="equal">
      <formula>"M"</formula>
    </cfRule>
    <cfRule type="cellIs" priority="136" stopIfTrue="1" operator="equal">
      <formula>"L"</formula>
    </cfRule>
  </conditionalFormatting>
  <conditionalFormatting sqref="H25:X25">
    <cfRule type="cellIs" priority="131" stopIfTrue="1" operator="between">
      <formula>-1000000000000</formula>
      <formula>1000000000000</formula>
    </cfRule>
    <cfRule type="cellIs" priority="132" stopIfTrue="1" operator="equal">
      <formula>"M"</formula>
    </cfRule>
    <cfRule type="cellIs" priority="133" stopIfTrue="1" operator="equal">
      <formula>"L"</formula>
    </cfRule>
  </conditionalFormatting>
  <conditionalFormatting sqref="E25:X25">
    <cfRule type="cellIs" dxfId="296" priority="130" operator="equal">
      <formula>""</formula>
    </cfRule>
  </conditionalFormatting>
  <conditionalFormatting sqref="E26:G26">
    <cfRule type="cellIs" priority="127" stopIfTrue="1" operator="between">
      <formula>-1000000000000</formula>
      <formula>1000000000000</formula>
    </cfRule>
    <cfRule type="cellIs" priority="128" stopIfTrue="1" operator="equal">
      <formula>"M"</formula>
    </cfRule>
    <cfRule type="cellIs" priority="129" stopIfTrue="1" operator="equal">
      <formula>"L"</formula>
    </cfRule>
  </conditionalFormatting>
  <conditionalFormatting sqref="H26:X26">
    <cfRule type="cellIs" priority="124" stopIfTrue="1" operator="between">
      <formula>-1000000000000</formula>
      <formula>1000000000000</formula>
    </cfRule>
    <cfRule type="cellIs" priority="125" stopIfTrue="1" operator="equal">
      <formula>"M"</formula>
    </cfRule>
    <cfRule type="cellIs" priority="126" stopIfTrue="1" operator="equal">
      <formula>"L"</formula>
    </cfRule>
  </conditionalFormatting>
  <conditionalFormatting sqref="E26:X26">
    <cfRule type="cellIs" dxfId="295" priority="123" operator="equal">
      <formula>""</formula>
    </cfRule>
  </conditionalFormatting>
  <conditionalFormatting sqref="E31:G31">
    <cfRule type="cellIs" priority="108" stopIfTrue="1" operator="between">
      <formula>-1000000000000</formula>
      <formula>1000000000000</formula>
    </cfRule>
    <cfRule type="cellIs" priority="109" stopIfTrue="1" operator="equal">
      <formula>"M"</formula>
    </cfRule>
    <cfRule type="cellIs" priority="110" stopIfTrue="1" operator="equal">
      <formula>"L"</formula>
    </cfRule>
  </conditionalFormatting>
  <conditionalFormatting sqref="H31:X31">
    <cfRule type="cellIs" priority="105" stopIfTrue="1" operator="between">
      <formula>-1000000000000</formula>
      <formula>1000000000000</formula>
    </cfRule>
    <cfRule type="cellIs" priority="106" stopIfTrue="1" operator="equal">
      <formula>"M"</formula>
    </cfRule>
    <cfRule type="cellIs" priority="107" stopIfTrue="1" operator="equal">
      <formula>"L"</formula>
    </cfRule>
  </conditionalFormatting>
  <conditionalFormatting sqref="E31:X31">
    <cfRule type="cellIs" dxfId="294" priority="104" operator="equal">
      <formula>""</formula>
    </cfRule>
  </conditionalFormatting>
  <conditionalFormatting sqref="E32:G32">
    <cfRule type="cellIs" priority="101" stopIfTrue="1" operator="between">
      <formula>-1000000000000</formula>
      <formula>1000000000000</formula>
    </cfRule>
    <cfRule type="cellIs" priority="102" stopIfTrue="1" operator="equal">
      <formula>"M"</formula>
    </cfRule>
    <cfRule type="cellIs" priority="103" stopIfTrue="1" operator="equal">
      <formula>"L"</formula>
    </cfRule>
  </conditionalFormatting>
  <conditionalFormatting sqref="H32:X32">
    <cfRule type="cellIs" priority="98" stopIfTrue="1" operator="between">
      <formula>-1000000000000</formula>
      <formula>1000000000000</formula>
    </cfRule>
    <cfRule type="cellIs" priority="99" stopIfTrue="1" operator="equal">
      <formula>"M"</formula>
    </cfRule>
    <cfRule type="cellIs" priority="100" stopIfTrue="1" operator="equal">
      <formula>"L"</formula>
    </cfRule>
  </conditionalFormatting>
  <conditionalFormatting sqref="E32:X32">
    <cfRule type="cellIs" dxfId="293" priority="97" operator="equal">
      <formula>""</formula>
    </cfRule>
  </conditionalFormatting>
  <conditionalFormatting sqref="V11:AJ14">
    <cfRule type="cellIs" priority="94" stopIfTrue="1" operator="between">
      <formula>-1000000000000</formula>
      <formula>1000000000000</formula>
    </cfRule>
    <cfRule type="cellIs" priority="95" stopIfTrue="1" operator="equal">
      <formula>"M"</formula>
    </cfRule>
    <cfRule type="cellIs" priority="96" stopIfTrue="1" operator="equal">
      <formula>"L"</formula>
    </cfRule>
  </conditionalFormatting>
  <conditionalFormatting sqref="V11:AJ14 V18:AJ18 V35:AJ35">
    <cfRule type="cellIs" dxfId="292" priority="93" operator="equal">
      <formula>""</formula>
    </cfRule>
  </conditionalFormatting>
  <conditionalFormatting sqref="V20:AJ20">
    <cfRule type="cellIs" priority="90" stopIfTrue="1" operator="between">
      <formula>-1000000000000</formula>
      <formula>1000000000000</formula>
    </cfRule>
    <cfRule type="cellIs" priority="91" stopIfTrue="1" operator="equal">
      <formula>"M"</formula>
    </cfRule>
    <cfRule type="cellIs" priority="92" stopIfTrue="1" operator="equal">
      <formula>"L"</formula>
    </cfRule>
  </conditionalFormatting>
  <conditionalFormatting sqref="V20:AJ20">
    <cfRule type="cellIs" dxfId="291" priority="89" operator="equal">
      <formula>""</formula>
    </cfRule>
  </conditionalFormatting>
  <conditionalFormatting sqref="V21:AJ21">
    <cfRule type="cellIs" priority="86" stopIfTrue="1" operator="between">
      <formula>-1000000000000</formula>
      <formula>1000000000000</formula>
    </cfRule>
    <cfRule type="cellIs" priority="87" stopIfTrue="1" operator="equal">
      <formula>"M"</formula>
    </cfRule>
    <cfRule type="cellIs" priority="88" stopIfTrue="1" operator="equal">
      <formula>"L"</formula>
    </cfRule>
  </conditionalFormatting>
  <conditionalFormatting sqref="V21:AJ21">
    <cfRule type="cellIs" dxfId="290" priority="85" operator="equal">
      <formula>""</formula>
    </cfRule>
  </conditionalFormatting>
  <conditionalFormatting sqref="V22:AJ22">
    <cfRule type="cellIs" priority="82" stopIfTrue="1" operator="between">
      <formula>-1000000000000</formula>
      <formula>1000000000000</formula>
    </cfRule>
    <cfRule type="cellIs" priority="83" stopIfTrue="1" operator="equal">
      <formula>"M"</formula>
    </cfRule>
    <cfRule type="cellIs" priority="84" stopIfTrue="1" operator="equal">
      <formula>"L"</formula>
    </cfRule>
  </conditionalFormatting>
  <conditionalFormatting sqref="V22:AJ22">
    <cfRule type="cellIs" dxfId="289" priority="81" operator="equal">
      <formula>""</formula>
    </cfRule>
  </conditionalFormatting>
  <conditionalFormatting sqref="V23:AJ23">
    <cfRule type="cellIs" priority="78" stopIfTrue="1" operator="between">
      <formula>-1000000000000</formula>
      <formula>1000000000000</formula>
    </cfRule>
    <cfRule type="cellIs" priority="79" stopIfTrue="1" operator="equal">
      <formula>"M"</formula>
    </cfRule>
    <cfRule type="cellIs" priority="80" stopIfTrue="1" operator="equal">
      <formula>"L"</formula>
    </cfRule>
  </conditionalFormatting>
  <conditionalFormatting sqref="V23:AJ23">
    <cfRule type="cellIs" dxfId="288" priority="77" operator="equal">
      <formula>""</formula>
    </cfRule>
  </conditionalFormatting>
  <conditionalFormatting sqref="V24:AJ24">
    <cfRule type="cellIs" priority="74" stopIfTrue="1" operator="between">
      <formula>-1000000000000</formula>
      <formula>1000000000000</formula>
    </cfRule>
    <cfRule type="cellIs" priority="75" stopIfTrue="1" operator="equal">
      <formula>"M"</formula>
    </cfRule>
    <cfRule type="cellIs" priority="76" stopIfTrue="1" operator="equal">
      <formula>"L"</formula>
    </cfRule>
  </conditionalFormatting>
  <conditionalFormatting sqref="V24:AJ24">
    <cfRule type="cellIs" dxfId="287" priority="73" operator="equal">
      <formula>""</formula>
    </cfRule>
  </conditionalFormatting>
  <conditionalFormatting sqref="V25:AJ25">
    <cfRule type="cellIs" priority="70" stopIfTrue="1" operator="between">
      <formula>-1000000000000</formula>
      <formula>1000000000000</formula>
    </cfRule>
    <cfRule type="cellIs" priority="71" stopIfTrue="1" operator="equal">
      <formula>"M"</formula>
    </cfRule>
    <cfRule type="cellIs" priority="72" stopIfTrue="1" operator="equal">
      <formula>"L"</formula>
    </cfRule>
  </conditionalFormatting>
  <conditionalFormatting sqref="V25:AJ25">
    <cfRule type="cellIs" dxfId="286" priority="69" operator="equal">
      <formula>""</formula>
    </cfRule>
  </conditionalFormatting>
  <conditionalFormatting sqref="V26:AJ26">
    <cfRule type="cellIs" priority="66" stopIfTrue="1" operator="between">
      <formula>-1000000000000</formula>
      <formula>1000000000000</formula>
    </cfRule>
    <cfRule type="cellIs" priority="67" stopIfTrue="1" operator="equal">
      <formula>"M"</formula>
    </cfRule>
    <cfRule type="cellIs" priority="68" stopIfTrue="1" operator="equal">
      <formula>"L"</formula>
    </cfRule>
  </conditionalFormatting>
  <conditionalFormatting sqref="V26:AJ26">
    <cfRule type="cellIs" dxfId="285" priority="65" operator="equal">
      <formula>""</formula>
    </cfRule>
  </conditionalFormatting>
  <conditionalFormatting sqref="V31:AJ31">
    <cfRule type="cellIs" priority="62" stopIfTrue="1" operator="between">
      <formula>-1000000000000</formula>
      <formula>1000000000000</formula>
    </cfRule>
    <cfRule type="cellIs" priority="63" stopIfTrue="1" operator="equal">
      <formula>"M"</formula>
    </cfRule>
    <cfRule type="cellIs" priority="64" stopIfTrue="1" operator="equal">
      <formula>"L"</formula>
    </cfRule>
  </conditionalFormatting>
  <conditionalFormatting sqref="V31:AJ31">
    <cfRule type="cellIs" dxfId="284" priority="61" operator="equal">
      <formula>""</formula>
    </cfRule>
  </conditionalFormatting>
  <conditionalFormatting sqref="V32:AJ32"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V32:AJ32">
    <cfRule type="cellIs" dxfId="283" priority="57" operator="equal">
      <formula>""</formula>
    </cfRule>
  </conditionalFormatting>
  <conditionalFormatting sqref="Y10:Y14">
    <cfRule type="cellIs" priority="54" stopIfTrue="1" operator="between">
      <formula>-1000000000000</formula>
      <formula>1000000000000</formula>
    </cfRule>
    <cfRule type="cellIs" priority="55" stopIfTrue="1" operator="equal">
      <formula>"M"</formula>
    </cfRule>
    <cfRule type="cellIs" priority="56" stopIfTrue="1" operator="equal">
      <formula>"L"</formula>
    </cfRule>
  </conditionalFormatting>
  <conditionalFormatting sqref="Y35 Y18 Y10:Y14">
    <cfRule type="cellIs" dxfId="282" priority="53" operator="equal">
      <formula>""</formula>
    </cfRule>
  </conditionalFormatting>
  <conditionalFormatting sqref="Y20">
    <cfRule type="cellIs" priority="50" stopIfTrue="1" operator="between">
      <formula>-1000000000000</formula>
      <formula>1000000000000</formula>
    </cfRule>
    <cfRule type="cellIs" priority="51" stopIfTrue="1" operator="equal">
      <formula>"M"</formula>
    </cfRule>
    <cfRule type="cellIs" priority="52" stopIfTrue="1" operator="equal">
      <formula>"L"</formula>
    </cfRule>
  </conditionalFormatting>
  <conditionalFormatting sqref="Y20">
    <cfRule type="cellIs" dxfId="281" priority="49" operator="equal">
      <formula>""</formula>
    </cfRule>
  </conditionalFormatting>
  <conditionalFormatting sqref="Y21">
    <cfRule type="cellIs" priority="46" stopIfTrue="1" operator="between">
      <formula>-1000000000000</formula>
      <formula>1000000000000</formula>
    </cfRule>
    <cfRule type="cellIs" priority="47" stopIfTrue="1" operator="equal">
      <formula>"M"</formula>
    </cfRule>
    <cfRule type="cellIs" priority="48" stopIfTrue="1" operator="equal">
      <formula>"L"</formula>
    </cfRule>
  </conditionalFormatting>
  <conditionalFormatting sqref="Y21">
    <cfRule type="cellIs" dxfId="280" priority="45" operator="equal">
      <formula>""</formula>
    </cfRule>
  </conditionalFormatting>
  <conditionalFormatting sqref="Y22">
    <cfRule type="cellIs" priority="42" stopIfTrue="1" operator="between">
      <formula>-1000000000000</formula>
      <formula>1000000000000</formula>
    </cfRule>
    <cfRule type="cellIs" priority="43" stopIfTrue="1" operator="equal">
      <formula>"M"</formula>
    </cfRule>
    <cfRule type="cellIs" priority="44" stopIfTrue="1" operator="equal">
      <formula>"L"</formula>
    </cfRule>
  </conditionalFormatting>
  <conditionalFormatting sqref="Y22">
    <cfRule type="cellIs" dxfId="279" priority="41" operator="equal">
      <formula>""</formula>
    </cfRule>
  </conditionalFormatting>
  <conditionalFormatting sqref="Y23">
    <cfRule type="cellIs" priority="38" stopIfTrue="1" operator="between">
      <formula>-1000000000000</formula>
      <formula>1000000000000</formula>
    </cfRule>
    <cfRule type="cellIs" priority="39" stopIfTrue="1" operator="equal">
      <formula>"M"</formula>
    </cfRule>
    <cfRule type="cellIs" priority="40" stopIfTrue="1" operator="equal">
      <formula>"L"</formula>
    </cfRule>
  </conditionalFormatting>
  <conditionalFormatting sqref="Y23">
    <cfRule type="cellIs" dxfId="278" priority="37" operator="equal">
      <formula>""</formula>
    </cfRule>
  </conditionalFormatting>
  <conditionalFormatting sqref="Y24">
    <cfRule type="cellIs" priority="34" stopIfTrue="1" operator="between">
      <formula>-1000000000000</formula>
      <formula>1000000000000</formula>
    </cfRule>
    <cfRule type="cellIs" priority="35" stopIfTrue="1" operator="equal">
      <formula>"M"</formula>
    </cfRule>
    <cfRule type="cellIs" priority="36" stopIfTrue="1" operator="equal">
      <formula>"L"</formula>
    </cfRule>
  </conditionalFormatting>
  <conditionalFormatting sqref="Y24">
    <cfRule type="cellIs" dxfId="277" priority="33" operator="equal">
      <formula>""</formula>
    </cfRule>
  </conditionalFormatting>
  <conditionalFormatting sqref="Y25">
    <cfRule type="cellIs" priority="30" stopIfTrue="1" operator="between">
      <formula>-1000000000000</formula>
      <formula>1000000000000</formula>
    </cfRule>
    <cfRule type="cellIs" priority="31" stopIfTrue="1" operator="equal">
      <formula>"M"</formula>
    </cfRule>
    <cfRule type="cellIs" priority="32" stopIfTrue="1" operator="equal">
      <formula>"L"</formula>
    </cfRule>
  </conditionalFormatting>
  <conditionalFormatting sqref="Y25">
    <cfRule type="cellIs" dxfId="276" priority="29" operator="equal">
      <formula>""</formula>
    </cfRule>
  </conditionalFormatting>
  <conditionalFormatting sqref="Y26"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Y26">
    <cfRule type="cellIs" dxfId="275" priority="25" operator="equal">
      <formula>""</formula>
    </cfRule>
  </conditionalFormatting>
  <conditionalFormatting sqref="Y31">
    <cfRule type="cellIs" priority="22" stopIfTrue="1" operator="between">
      <formula>-1000000000000</formula>
      <formula>1000000000000</formula>
    </cfRule>
    <cfRule type="cellIs" priority="23" stopIfTrue="1" operator="equal">
      <formula>"M"</formula>
    </cfRule>
    <cfRule type="cellIs" priority="24" stopIfTrue="1" operator="equal">
      <formula>"L"</formula>
    </cfRule>
  </conditionalFormatting>
  <conditionalFormatting sqref="Y31">
    <cfRule type="cellIs" dxfId="274" priority="21" operator="equal">
      <formula>""</formula>
    </cfRule>
  </conditionalFormatting>
  <conditionalFormatting sqref="Y32">
    <cfRule type="cellIs" priority="18" stopIfTrue="1" operator="between">
      <formula>-1000000000000</formula>
      <formula>1000000000000</formula>
    </cfRule>
    <cfRule type="cellIs" priority="19" stopIfTrue="1" operator="equal">
      <formula>"M"</formula>
    </cfRule>
    <cfRule type="cellIs" priority="20" stopIfTrue="1" operator="equal">
      <formula>"L"</formula>
    </cfRule>
  </conditionalFormatting>
  <conditionalFormatting sqref="Y32">
    <cfRule type="cellIs" dxfId="273" priority="17" operator="equal">
      <formula>""</formula>
    </cfRule>
  </conditionalFormatting>
  <conditionalFormatting sqref="Z10">
    <cfRule type="cellIs" priority="8" stopIfTrue="1" operator="between">
      <formula>-1000000000000</formula>
      <formula>1000000000000</formula>
    </cfRule>
    <cfRule type="cellIs" priority="9" stopIfTrue="1" operator="equal">
      <formula>"M"</formula>
    </cfRule>
    <cfRule type="cellIs" priority="10" stopIfTrue="1" operator="equal">
      <formula>"L"</formula>
    </cfRule>
  </conditionalFormatting>
  <conditionalFormatting sqref="Z10">
    <cfRule type="cellIs" dxfId="272" priority="7" operator="equal">
      <formula>""</formula>
    </cfRule>
  </conditionalFormatting>
  <conditionalFormatting sqref="V10:AJ10"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V10:AJ10">
    <cfRule type="cellIs" dxfId="271" priority="3" operator="equal">
      <formula>""</formula>
    </cfRule>
  </conditionalFormatting>
  <conditionalFormatting sqref="V5:AJ5 V8:AJ8 V10:AJ14 V16:AJ16 V18:AJ18 V20:AJ26 V31:AJ32 V35:AJ35">
    <cfRule type="expression" dxfId="270" priority="2">
      <formula>LEN(V$5)=0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AJ8 E16:AJ16" xr:uid="{00000000-0002-0000-0200-000000000000}">
      <formula1>$AM$1:$AM$3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BM63"/>
  <sheetViews>
    <sheetView showGridLines="0" defaultGridColor="0" topLeftCell="C15" colorId="22" zoomScaleNormal="100" zoomScaleSheetLayoutView="80" workbookViewId="0">
      <pane xSplit="1" topLeftCell="Z1" activePane="topRight" state="frozen"/>
      <selection activeCell="C1" sqref="C1"/>
      <selection pane="topRight" activeCell="AB10" sqref="AB10"/>
    </sheetView>
  </sheetViews>
  <sheetFormatPr defaultColWidth="9.765625" defaultRowHeight="15.5"/>
  <cols>
    <col min="1" max="1" width="22.07421875" style="20" hidden="1" customWidth="1"/>
    <col min="2" max="2" width="39.765625" style="183" hidden="1" customWidth="1"/>
    <col min="3" max="3" width="68.07421875" style="25" customWidth="1"/>
    <col min="4" max="35" width="12.765625" style="10" customWidth="1"/>
    <col min="36" max="36" width="65.23046875" style="10" customWidth="1"/>
    <col min="37" max="37" width="5.23046875" style="10" customWidth="1"/>
    <col min="38" max="38" width="1" style="10" customWidth="1"/>
    <col min="39" max="39" width="2.53515625" style="10" customWidth="1"/>
    <col min="40" max="40" width="9.765625" style="10"/>
    <col min="41" max="41" width="2.3046875" style="10" bestFit="1" customWidth="1"/>
    <col min="42" max="42" width="9.23046875" style="10" customWidth="1"/>
    <col min="43" max="64" width="9.765625" style="10"/>
    <col min="65" max="65" width="9.765625" style="258"/>
    <col min="66" max="16384" width="9.765625" style="10"/>
  </cols>
  <sheetData>
    <row r="1" spans="1:65" ht="18">
      <c r="A1" s="259"/>
      <c r="B1" s="260"/>
      <c r="C1" s="268" t="s">
        <v>570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v>7</v>
      </c>
      <c r="AT1" s="194">
        <f>AS1+1</f>
        <v>8</v>
      </c>
      <c r="AU1" s="194">
        <f t="shared" ref="AU1:BE1" si="0">AT1+1</f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  <c r="BF1" s="194"/>
    </row>
    <row r="2" spans="1:65" ht="16.5" customHeight="1" thickBot="1">
      <c r="A2" s="259"/>
      <c r="B2" s="260"/>
      <c r="C2" s="269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5" ht="16.5" thickTop="1" thickBot="1">
      <c r="A3" s="261"/>
      <c r="B3" s="262"/>
      <c r="C3" s="271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40"/>
      <c r="AK3" s="41"/>
      <c r="AL3" s="13"/>
      <c r="AM3" s="194" t="s">
        <v>456</v>
      </c>
      <c r="AN3" s="258"/>
    </row>
    <row r="4" spans="1:65" ht="16" thickBot="1">
      <c r="A4" s="209"/>
      <c r="B4" s="263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2"/>
      <c r="AK4" s="44"/>
      <c r="AM4" s="194" t="s">
        <v>457</v>
      </c>
      <c r="AN4" s="258"/>
      <c r="AP4" s="13"/>
    </row>
    <row r="5" spans="1:65">
      <c r="A5" s="209"/>
      <c r="B5" s="210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page'!$BD$1:$BF$15,3,FALSE)&lt;D56+1,"",D56+1)</f>
        <v>1996</v>
      </c>
      <c r="F5" s="274">
        <f>IF(VLOOKUP('Cover page'!$F$15,'Cover page'!$BD$1:$BF$15,3,FALSE)&lt;E56+1,"",E56+1)</f>
        <v>1997</v>
      </c>
      <c r="G5" s="274">
        <f>IF(VLOOKUP('Cover page'!$F$15,'Cover page'!$BD$1:$BF$15,3,FALSE)&lt;F56+1,"",F56+1)</f>
        <v>1998</v>
      </c>
      <c r="H5" s="274">
        <f>IF(VLOOKUP('Cover page'!$F$15,'Cover page'!$BD$1:$BF$15,3,FALSE)&lt;G56+1,"",G56+1)</f>
        <v>1999</v>
      </c>
      <c r="I5" s="274">
        <f>IF(VLOOKUP('Cover page'!$F$15,'Cover page'!$BD$1:$BF$15,3,FALSE)&lt;H56+1,"",H56+1)</f>
        <v>2000</v>
      </c>
      <c r="J5" s="274">
        <f>IF(VLOOKUP('Cover page'!$F$15,'Cover page'!$BD$1:$BF$15,3,FALSE)&lt;I56+1,"",I56+1)</f>
        <v>2001</v>
      </c>
      <c r="K5" s="274">
        <f>IF(VLOOKUP('Cover page'!$F$15,'Cover page'!$BD$1:$BF$15,3,FALSE)&lt;J56+1,"",J56+1)</f>
        <v>2002</v>
      </c>
      <c r="L5" s="274">
        <f>IF(VLOOKUP('Cover page'!$F$15,'Cover page'!$BD$1:$BF$15,3,FALSE)&lt;K56+1,"",K56+1)</f>
        <v>2003</v>
      </c>
      <c r="M5" s="274">
        <f>IF(VLOOKUP('Cover page'!$F$15,'Cover page'!$BD$1:$BF$15,3,FALSE)&lt;L56+1,"",L56+1)</f>
        <v>2004</v>
      </c>
      <c r="N5" s="274">
        <f>IF(VLOOKUP('Cover page'!$F$15,'Cover page'!$BD$1:$BF$15,3,FALSE)&lt;M56+1,"",M56+1)</f>
        <v>2005</v>
      </c>
      <c r="O5" s="274">
        <f>IF(VLOOKUP('Cover page'!$F$15,'Cover page'!$BD$1:$BF$15,3,FALSE)&lt;N56+1,"",N56+1)</f>
        <v>2006</v>
      </c>
      <c r="P5" s="274">
        <f>IF(VLOOKUP('Cover page'!$F$15,'Cover page'!$BD$1:$BF$15,3,FALSE)&lt;O56+1,"",O56+1)</f>
        <v>2007</v>
      </c>
      <c r="Q5" s="274">
        <f>IF(VLOOKUP('Cover page'!$F$15,'Cover page'!$BD$1:$BF$15,3,FALSE)&lt;P56+1,"",P56+1)</f>
        <v>2008</v>
      </c>
      <c r="R5" s="274">
        <f>IF(VLOOKUP('Cover page'!$F$15,'Cover page'!$BD$1:$BF$15,3,FALSE)&lt;Q56+1,"",Q56+1)</f>
        <v>2009</v>
      </c>
      <c r="S5" s="274">
        <f>IF(VLOOKUP('Cover page'!$F$15,'Cover page'!$BD$1:$BF$15,3,FALSE)&lt;R56+1,"",R56+1)</f>
        <v>2010</v>
      </c>
      <c r="T5" s="274">
        <f>IF(VLOOKUP('Cover page'!$F$15,'Cover page'!$BD$1:$BF$15,3,FALSE)&lt;S56+1,"",S56+1)</f>
        <v>2011</v>
      </c>
      <c r="U5" s="491">
        <f>IF(VLOOKUP('Cover page'!$F$15,'Cover page'!$BD$1:$BF$15,3,FALSE)&lt;T56+1,"",T56+1)</f>
        <v>2012</v>
      </c>
      <c r="V5" s="491">
        <f>IF(VLOOKUP('Cover page'!$F$15,'Cover page'!$BD$1:$BF$15,3,FALSE)&lt;U56+1,"",U56+1)</f>
        <v>2013</v>
      </c>
      <c r="W5" s="491">
        <f>IF(VLOOKUP('Cover page'!$F$15,'Cover page'!$BD$1:$BF$15,3,FALSE)&lt;V56+1,"",V56+1)</f>
        <v>2014</v>
      </c>
      <c r="X5" s="491">
        <f>IF(VLOOKUP('Cover page'!$F$15,'Cover page'!$BD$1:$BF$15,3,FALSE)&lt;W56+1,"",W56+1)</f>
        <v>2015</v>
      </c>
      <c r="Y5" s="491">
        <f>IF(VLOOKUP('Cover page'!$F$15,'Cover page'!$BD$1:$BF$15,3,FALSE)&lt;X56+1,"",X56+1)</f>
        <v>2016</v>
      </c>
      <c r="Z5" s="491">
        <f>IF(VLOOKUP('Cover page'!$F$15,'Cover page'!$BD$1:$BF$15,3,FALSE)&lt;Y56+1,"",Y56+1)</f>
        <v>2017</v>
      </c>
      <c r="AA5" s="491">
        <f>IF(VLOOKUP('Cover page'!$F$15,'Cover page'!$BD$1:$BF$15,3,FALSE)&lt;Z56+1,"",Z56+1)</f>
        <v>2018</v>
      </c>
      <c r="AB5" s="491">
        <f>IF(VLOOKUP('Cover page'!$F$15,'Cover page'!$BD$1:$BF$15,3,FALSE)&lt;AA56+1,"",AA56+1)</f>
        <v>2019</v>
      </c>
      <c r="AC5" s="491" t="str">
        <f>IF(VLOOKUP('Cover page'!$F$15,'Cover page'!$BD$1:$BF$15,3,FALSE)&lt;AB56+1,"",AB56+1)</f>
        <v/>
      </c>
      <c r="AD5" s="491" t="str">
        <f>IF(VLOOKUP('Cover page'!$F$15,'Cover page'!$BD$1:$BF$15,3,FALSE)&lt;AC56+1,"",AC56+1)</f>
        <v/>
      </c>
      <c r="AE5" s="491" t="str">
        <f>IF(VLOOKUP('Cover page'!$F$15,'Cover page'!$BD$1:$BF$15,3,FALSE)&lt;AD56+1,"",AD56+1)</f>
        <v/>
      </c>
      <c r="AF5" s="491" t="str">
        <f>IF(VLOOKUP('Cover page'!$F$15,'Cover page'!$BD$1:$BF$15,3,FALSE)&lt;AE56+1,"",AE56+1)</f>
        <v/>
      </c>
      <c r="AG5" s="491" t="str">
        <f>IF(VLOOKUP('Cover page'!$F$15,'Cover page'!$BD$1:$BF$15,3,FALSE)&lt;AF56+1,"",AF56+1)</f>
        <v/>
      </c>
      <c r="AH5" s="491" t="str">
        <f>IF(VLOOKUP('Cover page'!$F$15,'Cover page'!$BD$1:$BF$15,3,FALSE)&lt;AG56+1,"",AG56+1)</f>
        <v/>
      </c>
      <c r="AI5" s="491" t="str">
        <f>IF(VLOOKUP('Cover page'!$F$15,'Cover page'!$BD$1:$BF$15,3,FALSE)&lt;AH56+1,"",AH56+1)</f>
        <v/>
      </c>
      <c r="AJ5" s="45"/>
      <c r="AK5" s="44"/>
      <c r="AP5" s="13"/>
    </row>
    <row r="6" spans="1:65">
      <c r="A6" s="209"/>
      <c r="B6" s="263"/>
      <c r="C6" s="213" t="str">
        <f>'Cover page'!E14</f>
        <v>Date: 30/09/2024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47"/>
      <c r="AK6" s="44"/>
      <c r="AP6" s="13"/>
    </row>
    <row r="7" spans="1:65" ht="10.5" customHeight="1" thickBot="1">
      <c r="A7" s="209"/>
      <c r="B7" s="264"/>
      <c r="C7" s="26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33"/>
      <c r="AK7" s="44"/>
      <c r="AP7" s="13"/>
    </row>
    <row r="8" spans="1:65" ht="16.5" thickTop="1" thickBot="1">
      <c r="A8" s="265" t="s">
        <v>197</v>
      </c>
      <c r="B8" s="388" t="s">
        <v>678</v>
      </c>
      <c r="C8" s="281" t="s">
        <v>65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1"/>
      <c r="AK8" s="49"/>
      <c r="AP8" s="13"/>
      <c r="BM8" s="258" t="str">
        <f>CountryCode &amp; ".T2.WB.S1311.MNAC." &amp; RefVintage</f>
        <v>SE.T2.WB.S1311.MNAC.S.2024</v>
      </c>
    </row>
    <row r="9" spans="1:65" ht="16" thickTop="1">
      <c r="A9" s="265"/>
      <c r="B9" s="388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2"/>
      <c r="AK9" s="50"/>
      <c r="AP9" s="13"/>
    </row>
    <row r="10" spans="1:65" ht="11.25" customHeight="1">
      <c r="A10" s="265"/>
      <c r="B10" s="388"/>
      <c r="C10" s="136"/>
      <c r="D10" s="470">
        <f t="shared" ref="D10:Q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si="1"/>
        <v>0</v>
      </c>
      <c r="R10" s="471">
        <f t="shared" ref="R10" si="2">IFERROR(VLOOKUP(R9,StatusTable,2,FALSE), -1)</f>
        <v>0</v>
      </c>
      <c r="S10" s="471">
        <f t="shared" ref="S10:AB10" si="3">IFERROR(VLOOKUP(S9,StatusTable,2,FALSE), -1)</f>
        <v>0</v>
      </c>
      <c r="T10" s="471">
        <f t="shared" si="3"/>
        <v>0</v>
      </c>
      <c r="U10" s="471">
        <f t="shared" si="3"/>
        <v>0</v>
      </c>
      <c r="V10" s="471">
        <f t="shared" si="3"/>
        <v>0</v>
      </c>
      <c r="W10" s="471">
        <f t="shared" si="3"/>
        <v>0</v>
      </c>
      <c r="X10" s="471">
        <f t="shared" si="3"/>
        <v>0</v>
      </c>
      <c r="Y10" s="471">
        <f t="shared" si="3"/>
        <v>0</v>
      </c>
      <c r="Z10" s="471">
        <f t="shared" si="3"/>
        <v>0</v>
      </c>
      <c r="AA10" s="471">
        <f t="shared" si="3"/>
        <v>0</v>
      </c>
      <c r="AB10" s="471">
        <f t="shared" si="3"/>
        <v>0</v>
      </c>
      <c r="AC10" s="471"/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".T2.WB_STATUS.S1311.MNAC." &amp; RefVintage</f>
        <v>SE.T2.WB_STATUS.S1311.MNAC.S.2024</v>
      </c>
    </row>
    <row r="11" spans="1:65">
      <c r="A11" s="265" t="s">
        <v>198</v>
      </c>
      <c r="B11" s="388" t="s">
        <v>679</v>
      </c>
      <c r="C11" s="283" t="s">
        <v>91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2"/>
      <c r="AA11" s="502"/>
      <c r="AB11" s="502"/>
      <c r="AC11" s="502"/>
      <c r="AD11" s="502"/>
      <c r="AE11" s="502"/>
      <c r="AF11" s="502"/>
      <c r="AG11" s="502"/>
      <c r="AH11" s="502"/>
      <c r="AI11" s="502"/>
      <c r="AJ11" s="100"/>
      <c r="AK11" s="50"/>
      <c r="AP11" s="13"/>
      <c r="BM11" s="258" t="str">
        <f>CountryCode &amp; ".T2.FT.S1311.MNAC." &amp; RefVintage</f>
        <v>SE.T2.FT.S1311.MNAC.S.2024</v>
      </c>
    </row>
    <row r="12" spans="1:65">
      <c r="A12" s="265" t="s">
        <v>199</v>
      </c>
      <c r="B12" s="388" t="s">
        <v>680</v>
      </c>
      <c r="C12" s="284" t="s">
        <v>30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100"/>
      <c r="AK12" s="50"/>
      <c r="AP12" s="13"/>
      <c r="BM12" s="258" t="str">
        <f>CountryCode &amp; ".T2.F4ACQ.S1311.MNAC." &amp; RefVintage</f>
        <v>SE.T2.F4ACQ.S1311.MNAC.S.2024</v>
      </c>
    </row>
    <row r="13" spans="1:65">
      <c r="A13" s="265" t="s">
        <v>200</v>
      </c>
      <c r="B13" s="388" t="s">
        <v>681</v>
      </c>
      <c r="C13" s="285" t="s">
        <v>31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100"/>
      <c r="AK13" s="50"/>
      <c r="AP13" s="13"/>
      <c r="BM13" s="258" t="str">
        <f>CountryCode &amp; ".T2.F4DIS.S1311.MNAC." &amp; RefVintage</f>
        <v>SE.T2.F4DIS.S1311.MNAC.S.2024</v>
      </c>
    </row>
    <row r="14" spans="1:65">
      <c r="A14" s="265" t="s">
        <v>201</v>
      </c>
      <c r="B14" s="388" t="s">
        <v>682</v>
      </c>
      <c r="C14" s="285" t="s">
        <v>32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100"/>
      <c r="AK14" s="50"/>
      <c r="AP14" s="13"/>
      <c r="BM14" s="258" t="str">
        <f>CountryCode &amp; ".T2.F5ACQ.S1311.MNAC." &amp; RefVintage</f>
        <v>SE.T2.F5ACQ.S1311.MNAC.S.2024</v>
      </c>
    </row>
    <row r="15" spans="1:65">
      <c r="A15" s="265" t="s">
        <v>202</v>
      </c>
      <c r="B15" s="388" t="s">
        <v>683</v>
      </c>
      <c r="C15" s="286" t="s">
        <v>33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  <c r="AA15" s="502"/>
      <c r="AB15" s="502"/>
      <c r="AC15" s="502"/>
      <c r="AD15" s="502"/>
      <c r="AE15" s="502"/>
      <c r="AF15" s="502"/>
      <c r="AG15" s="502"/>
      <c r="AH15" s="502"/>
      <c r="AI15" s="502"/>
      <c r="AJ15" s="100"/>
      <c r="AK15" s="50"/>
      <c r="AP15" s="13"/>
      <c r="BM15" s="258" t="str">
        <f>CountryCode &amp; ".T2.F5DIS.S1311.MNAC." &amp; RefVintage</f>
        <v>SE.T2.F5DIS.S1311.MNAC.S.2024</v>
      </c>
    </row>
    <row r="16" spans="1:65">
      <c r="A16" s="265" t="s">
        <v>203</v>
      </c>
      <c r="B16" s="388" t="s">
        <v>684</v>
      </c>
      <c r="C16" s="193" t="s">
        <v>34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2"/>
      <c r="AF16" s="502"/>
      <c r="AG16" s="502"/>
      <c r="AH16" s="502"/>
      <c r="AI16" s="502"/>
      <c r="AJ16" s="100"/>
      <c r="AK16" s="50"/>
      <c r="AP16" s="13"/>
      <c r="BM16" s="258" t="str">
        <f>CountryCode &amp; ".T2.OFT.S1311.MNAC." &amp; RefVintage</f>
        <v>SE.T2.OFT.S1311.MNAC.S.2024</v>
      </c>
    </row>
    <row r="17" spans="1:65" ht="16" thickBot="1">
      <c r="A17" s="265" t="s">
        <v>204</v>
      </c>
      <c r="B17" s="388" t="s">
        <v>685</v>
      </c>
      <c r="C17" s="192" t="s">
        <v>513</v>
      </c>
      <c r="D17" s="502"/>
      <c r="E17" s="502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2"/>
      <c r="Z17" s="502"/>
      <c r="AA17" s="502"/>
      <c r="AB17" s="502"/>
      <c r="AC17" s="502"/>
      <c r="AD17" s="502"/>
      <c r="AE17" s="502"/>
      <c r="AF17" s="502"/>
      <c r="AG17" s="502"/>
      <c r="AH17" s="502"/>
      <c r="AI17" s="502"/>
      <c r="AJ17" s="100"/>
      <c r="AK17" s="50"/>
      <c r="AP17" s="13"/>
      <c r="BM17" s="258" t="str">
        <f>CountryCode &amp; ".T2.OFTDL.S1311.MNAC." &amp; RefVintage</f>
        <v>SE.T2.OFTDL.S1311.MNAC.S.2024</v>
      </c>
    </row>
    <row r="18" spans="1:65" ht="16" thickBot="1">
      <c r="A18" s="266" t="s">
        <v>486</v>
      </c>
      <c r="B18" s="388" t="s">
        <v>686</v>
      </c>
      <c r="C18" s="192" t="s">
        <v>514</v>
      </c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502"/>
      <c r="W18" s="502"/>
      <c r="X18" s="502"/>
      <c r="Y18" s="502"/>
      <c r="Z18" s="502"/>
      <c r="AA18" s="502"/>
      <c r="AB18" s="502"/>
      <c r="AC18" s="502"/>
      <c r="AD18" s="502"/>
      <c r="AE18" s="502"/>
      <c r="AF18" s="502"/>
      <c r="AG18" s="502"/>
      <c r="AH18" s="502"/>
      <c r="AI18" s="502"/>
      <c r="AJ18" s="100"/>
      <c r="AK18" s="50"/>
      <c r="AP18" s="13"/>
      <c r="BM18" s="258" t="str">
        <f>CountryCode &amp; ".T2.F71K.S1311.MNAC." &amp; RefVintage</f>
        <v>SE.T2.F71K.S1311.MNAC.S.2024</v>
      </c>
    </row>
    <row r="19" spans="1:65">
      <c r="A19" s="135" t="s">
        <v>205</v>
      </c>
      <c r="B19" s="388" t="s">
        <v>687</v>
      </c>
      <c r="C19" s="109" t="s">
        <v>515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2"/>
      <c r="AK19" s="50"/>
      <c r="AP19" s="13"/>
      <c r="BM19" s="258" t="str">
        <f>CountryCode &amp; ".T2.OFT1.S1311.MNAC." &amp; RefVintage</f>
        <v>SE.T2.OFT1.S1311.MNAC.S.2024</v>
      </c>
    </row>
    <row r="20" spans="1:65">
      <c r="A20" s="135" t="s">
        <v>206</v>
      </c>
      <c r="B20" s="388" t="s">
        <v>688</v>
      </c>
      <c r="C20" s="109" t="s">
        <v>516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2"/>
      <c r="AK20" s="50"/>
      <c r="AP20" s="13"/>
      <c r="BM20" s="258" t="str">
        <f>CountryCode &amp; ".T2.OFT2.S1311.MNAC." &amp; RefVintage</f>
        <v>SE.T2.OFT2.S1311.MNAC.S.2024</v>
      </c>
    </row>
    <row r="21" spans="1:65">
      <c r="A21" s="265"/>
      <c r="B21" s="388"/>
      <c r="C21" s="110"/>
      <c r="D21" s="10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100"/>
      <c r="AK21" s="50"/>
      <c r="AP21" s="13"/>
    </row>
    <row r="22" spans="1:65">
      <c r="A22" s="265" t="s">
        <v>207</v>
      </c>
      <c r="B22" s="388" t="s">
        <v>689</v>
      </c>
      <c r="C22" s="191" t="s">
        <v>120</v>
      </c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100"/>
      <c r="AK22" s="50"/>
      <c r="AP22" s="13"/>
      <c r="BM22" s="258" t="str">
        <f>CountryCode &amp; ".T2.ONFT.S1311.MNAC." &amp; RefVintage</f>
        <v>SE.T2.ONFT.S1311.MNAC.S.2024</v>
      </c>
    </row>
    <row r="23" spans="1:65">
      <c r="A23" s="135" t="s">
        <v>208</v>
      </c>
      <c r="B23" s="388" t="s">
        <v>690</v>
      </c>
      <c r="C23" s="109" t="s">
        <v>69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0"/>
      <c r="AP23" s="13"/>
      <c r="BM23" s="258" t="str">
        <f>CountryCode &amp; ".T2.ONFT1.S1311.MNAC." &amp; RefVintage</f>
        <v>SE.T2.ONFT1.S1311.MNAC.S.2024</v>
      </c>
    </row>
    <row r="24" spans="1:65">
      <c r="A24" s="135" t="s">
        <v>209</v>
      </c>
      <c r="B24" s="388" t="s">
        <v>691</v>
      </c>
      <c r="C24" s="109" t="s">
        <v>70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K24" s="50"/>
      <c r="AP24" s="13"/>
      <c r="BM24" s="258" t="str">
        <f>CountryCode &amp; ".T2.ONFT2.S1311.MNAC." &amp; RefVintage</f>
        <v>SE.T2.ONFT2.S1311.MNAC.S.2024</v>
      </c>
    </row>
    <row r="25" spans="1:65">
      <c r="A25" s="265"/>
      <c r="B25" s="388"/>
      <c r="C25" s="138"/>
      <c r="D25" s="10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100"/>
      <c r="AK25" s="50"/>
      <c r="AP25" s="13"/>
    </row>
    <row r="26" spans="1:65">
      <c r="A26" s="265" t="s">
        <v>210</v>
      </c>
      <c r="B26" s="388" t="s">
        <v>692</v>
      </c>
      <c r="C26" s="283" t="s">
        <v>471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  <c r="AA26" s="502"/>
      <c r="AB26" s="502"/>
      <c r="AC26" s="502"/>
      <c r="AD26" s="502"/>
      <c r="AE26" s="502"/>
      <c r="AF26" s="502"/>
      <c r="AG26" s="502"/>
      <c r="AH26" s="502"/>
      <c r="AI26" s="502"/>
      <c r="AJ26" s="104"/>
      <c r="AK26" s="50"/>
      <c r="AP26" s="13"/>
      <c r="BM26" s="258" t="str">
        <f>CountryCode &amp; ".T2.D41DIF.S1311.MNAC." &amp; RefVintage</f>
        <v>SE.T2.D41DIF.S1311.MNAC.S.2024</v>
      </c>
    </row>
    <row r="27" spans="1:65">
      <c r="A27" s="265"/>
      <c r="B27" s="388"/>
      <c r="C27" s="110"/>
      <c r="D27" s="10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100"/>
      <c r="AK27" s="50"/>
      <c r="AP27" s="13"/>
    </row>
    <row r="28" spans="1:65">
      <c r="A28" s="265" t="s">
        <v>530</v>
      </c>
      <c r="B28" s="388" t="s">
        <v>693</v>
      </c>
      <c r="C28" s="191" t="s">
        <v>47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100"/>
      <c r="AK28" s="50"/>
      <c r="AP28" s="13"/>
      <c r="BM28" s="258" t="str">
        <f>CountryCode &amp; ".T2.F8ASS.S1311.MNAC." &amp; RefVintage</f>
        <v>SE.T2.F8ASS.S1311.MNAC.S.2024</v>
      </c>
    </row>
    <row r="29" spans="1:65">
      <c r="A29" s="135" t="s">
        <v>531</v>
      </c>
      <c r="B29" s="388" t="s">
        <v>694</v>
      </c>
      <c r="C29" s="109" t="s">
        <v>69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K29" s="50"/>
      <c r="AP29" s="13"/>
      <c r="BM29" s="258" t="str">
        <f>CountryCode &amp; ".T2.F8ASS1.S1311.MNAC." &amp; RefVintage</f>
        <v>SE.T2.F8ASS1.S1311.MNAC.S.2024</v>
      </c>
    </row>
    <row r="30" spans="1:65">
      <c r="A30" s="135" t="s">
        <v>532</v>
      </c>
      <c r="B30" s="388" t="s">
        <v>695</v>
      </c>
      <c r="C30" s="109" t="s">
        <v>70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K30" s="50"/>
      <c r="AP30" s="13"/>
      <c r="BM30" s="258" t="str">
        <f>CountryCode &amp; ".T2.F8ASS2.S1311.MNAC." &amp; RefVintage</f>
        <v>SE.T2.F8ASS2.S1311.MNAC.S.2024</v>
      </c>
    </row>
    <row r="31" spans="1:65">
      <c r="A31" s="265" t="s">
        <v>527</v>
      </c>
      <c r="B31" s="388" t="s">
        <v>696</v>
      </c>
      <c r="C31" s="191" t="s">
        <v>46</v>
      </c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100"/>
      <c r="AK31" s="50"/>
      <c r="AP31" s="13"/>
      <c r="BM31" s="258" t="str">
        <f>CountryCode &amp; ".T2.F8LIA.S1311.MNAC." &amp; RefVintage</f>
        <v>SE.T2.F8LIA.S1311.MNAC.S.2024</v>
      </c>
    </row>
    <row r="32" spans="1:65">
      <c r="A32" s="135" t="s">
        <v>528</v>
      </c>
      <c r="B32" s="388" t="s">
        <v>697</v>
      </c>
      <c r="C32" s="109" t="s">
        <v>69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K32" s="50"/>
      <c r="AP32" s="13"/>
      <c r="BM32" s="258" t="str">
        <f>CountryCode &amp; ".T2.F8LIA1.S1311.MNAC." &amp; RefVintage</f>
        <v>SE.T2.F8LIA1.S1311.MNAC.S.2024</v>
      </c>
    </row>
    <row r="33" spans="1:65">
      <c r="A33" s="135" t="s">
        <v>529</v>
      </c>
      <c r="B33" s="388" t="s">
        <v>698</v>
      </c>
      <c r="C33" s="109" t="s">
        <v>70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K33" s="50"/>
      <c r="AP33" s="13"/>
      <c r="BM33" s="258" t="str">
        <f>CountryCode &amp; ".T2.F8LIA2.S1311.MNAC." &amp; RefVintage</f>
        <v>SE.T2.F8LIA2.S1311.MNAC.S.2024</v>
      </c>
    </row>
    <row r="34" spans="1:65">
      <c r="A34" s="267"/>
      <c r="B34" s="388"/>
      <c r="C34" s="190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0"/>
      <c r="AK34" s="50"/>
      <c r="AP34" s="13"/>
    </row>
    <row r="35" spans="1:65">
      <c r="A35" s="265" t="s">
        <v>211</v>
      </c>
      <c r="B35" s="388" t="s">
        <v>699</v>
      </c>
      <c r="C35" s="191" t="s">
        <v>75</v>
      </c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502"/>
      <c r="AE35" s="502"/>
      <c r="AF35" s="502"/>
      <c r="AG35" s="502"/>
      <c r="AH35" s="502"/>
      <c r="AI35" s="502"/>
      <c r="AJ35" s="100"/>
      <c r="AK35" s="50"/>
      <c r="AP35" s="13"/>
      <c r="BM35" s="258" t="str">
        <f>CountryCode &amp; ".T2.B9_OWB.S1311.MNAC." &amp; RefVintage</f>
        <v>SE.T2.B9_OWB.S1311.MNAC.S.2024</v>
      </c>
    </row>
    <row r="36" spans="1:65">
      <c r="A36" s="265" t="s">
        <v>212</v>
      </c>
      <c r="B36" s="388" t="s">
        <v>700</v>
      </c>
      <c r="C36" s="191" t="s">
        <v>571</v>
      </c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502"/>
      <c r="AG36" s="502"/>
      <c r="AH36" s="502"/>
      <c r="AI36" s="502"/>
      <c r="AJ36" s="100"/>
      <c r="AK36" s="50"/>
      <c r="AP36" s="13"/>
      <c r="BM36" s="258" t="str">
        <f>CountryCode &amp; ".T2.B9_OB.S1311.MNAC." &amp; RefVintage</f>
        <v>SE.T2.B9_OB.S1311.MNAC.S.2024</v>
      </c>
    </row>
    <row r="37" spans="1:65">
      <c r="A37" s="135" t="s">
        <v>213</v>
      </c>
      <c r="B37" s="388" t="s">
        <v>701</v>
      </c>
      <c r="C37" s="109" t="s">
        <v>69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K37" s="50"/>
      <c r="AP37" s="13"/>
      <c r="BM37" s="258" t="str">
        <f>CountryCode &amp; ".T2.B9_OB1.S1311.MNAC." &amp; RefVintage</f>
        <v>SE.T2.B9_OB1.S1311.MNAC.S.2024</v>
      </c>
    </row>
    <row r="38" spans="1:65">
      <c r="A38" s="135" t="s">
        <v>214</v>
      </c>
      <c r="B38" s="388" t="s">
        <v>702</v>
      </c>
      <c r="C38" s="109" t="s">
        <v>70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K38" s="50"/>
      <c r="AP38" s="13"/>
      <c r="BM38" s="258" t="str">
        <f>CountryCode &amp; ".T2.B9_OB2.S1311.MNAC." &amp; RefVintage</f>
        <v>SE.T2.B9_OB2.S1311.MNAC.S.2024</v>
      </c>
    </row>
    <row r="39" spans="1:65">
      <c r="A39" s="265"/>
      <c r="B39" s="388"/>
      <c r="C39" s="110"/>
      <c r="D39" s="10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100"/>
      <c r="AK39" s="50"/>
      <c r="AP39" s="13"/>
    </row>
    <row r="40" spans="1:65">
      <c r="A40" s="265" t="s">
        <v>215</v>
      </c>
      <c r="B40" s="388" t="s">
        <v>703</v>
      </c>
      <c r="C40" s="191" t="s">
        <v>48</v>
      </c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100"/>
      <c r="AK40" s="50"/>
      <c r="AP40" s="13"/>
      <c r="BM40" s="258" t="str">
        <f>CountryCode &amp; ".T2.OA.S1311.MNAC." &amp; RefVintage</f>
        <v>SE.T2.OA.S1311.MNAC.S.2024</v>
      </c>
    </row>
    <row r="41" spans="1:65">
      <c r="A41" s="135" t="s">
        <v>216</v>
      </c>
      <c r="B41" s="388" t="s">
        <v>704</v>
      </c>
      <c r="C41" s="109" t="s">
        <v>69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  <c r="AK41" s="50"/>
      <c r="AP41" s="13"/>
      <c r="BM41" s="258" t="str">
        <f>CountryCode &amp; ".T2.OA1.S1311.MNAC." &amp; RefVintage</f>
        <v>SE.T2.OA1.S1311.MNAC.S.2024</v>
      </c>
    </row>
    <row r="42" spans="1:65">
      <c r="A42" s="135" t="s">
        <v>217</v>
      </c>
      <c r="B42" s="388" t="s">
        <v>705</v>
      </c>
      <c r="C42" s="109" t="s">
        <v>70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50"/>
      <c r="AP42" s="13"/>
      <c r="BM42" s="258" t="str">
        <f>CountryCode &amp; ".T2.OA2.S1311.MNAC." &amp; RefVintage</f>
        <v>SE.T2.OA2.S1311.MNAC.S.2024</v>
      </c>
    </row>
    <row r="43" spans="1:65">
      <c r="A43" s="135" t="s">
        <v>218</v>
      </c>
      <c r="B43" s="388" t="s">
        <v>706</v>
      </c>
      <c r="C43" s="109" t="s">
        <v>71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50"/>
      <c r="AP43" s="13"/>
      <c r="BM43" s="258" t="str">
        <f>CountryCode &amp; ".T2.OA3.S1311.MNAC." &amp; RefVintage</f>
        <v>SE.T2.OA3.S1311.MNAC.S.2024</v>
      </c>
    </row>
    <row r="44" spans="1:65">
      <c r="A44" s="135" t="s">
        <v>219</v>
      </c>
      <c r="B44" s="388" t="s">
        <v>707</v>
      </c>
      <c r="C44" s="109" t="s">
        <v>72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50"/>
      <c r="AP44" s="13"/>
      <c r="BM44" s="258" t="str">
        <f>CountryCode &amp; ".T2.OA4.S1311.MNAC." &amp; RefVintage</f>
        <v>SE.T2.OA4.S1311.MNAC.S.2024</v>
      </c>
    </row>
    <row r="45" spans="1:65">
      <c r="A45" s="135" t="s">
        <v>220</v>
      </c>
      <c r="B45" s="388" t="s">
        <v>708</v>
      </c>
      <c r="C45" s="109" t="s">
        <v>73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50"/>
      <c r="AP45" s="13"/>
      <c r="BM45" s="258" t="str">
        <f>CountryCode &amp; ".T2.OA5.S1311.MNAC." &amp; RefVintage</f>
        <v>SE.T2.OA5.S1311.MNAC.S.2024</v>
      </c>
    </row>
    <row r="46" spans="1:65" ht="16" thickBot="1">
      <c r="A46" s="265"/>
      <c r="B46" s="391"/>
      <c r="C46" s="138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3"/>
      <c r="AK46" s="50"/>
      <c r="AP46" s="13"/>
    </row>
    <row r="47" spans="1:65" ht="16.5" thickTop="1" thickBot="1">
      <c r="A47" s="265" t="s">
        <v>221</v>
      </c>
      <c r="B47" s="388" t="s">
        <v>973</v>
      </c>
      <c r="C47" s="287" t="s">
        <v>559</v>
      </c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2"/>
      <c r="AF47" s="502"/>
      <c r="AG47" s="502"/>
      <c r="AH47" s="502"/>
      <c r="AI47" s="502"/>
      <c r="AJ47" s="4"/>
      <c r="AK47" s="49"/>
      <c r="AP47" s="13"/>
      <c r="BM47" s="258" t="str">
        <f>CountryCode &amp; ".T2.B9.S1311.MNAC." &amp; RefVintage</f>
        <v>SE.T2.B9.S1311.MNAC.S.2024</v>
      </c>
    </row>
    <row r="48" spans="1:65" ht="16" thickTop="1">
      <c r="A48" s="219"/>
      <c r="B48" s="263"/>
      <c r="C48" s="288" t="s">
        <v>472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50"/>
      <c r="AL48" s="13"/>
    </row>
    <row r="49" spans="1:65" ht="9" customHeight="1">
      <c r="A49" s="219"/>
      <c r="B49" s="263"/>
      <c r="C49" s="14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50"/>
      <c r="AL49" s="13"/>
    </row>
    <row r="50" spans="1:65" s="23" customFormat="1">
      <c r="A50" s="219"/>
      <c r="B50" s="263"/>
      <c r="C50" s="289" t="s">
        <v>89</v>
      </c>
      <c r="D50" s="290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20"/>
      <c r="AK50" s="50"/>
      <c r="AL50" s="13"/>
      <c r="BM50" s="290"/>
    </row>
    <row r="51" spans="1:65">
      <c r="A51" s="219"/>
      <c r="B51" s="263"/>
      <c r="C51" s="199" t="s">
        <v>92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20"/>
      <c r="AK51" s="50"/>
      <c r="AL51" s="13"/>
    </row>
    <row r="52" spans="1:65" ht="12" customHeight="1" thickBot="1">
      <c r="A52" s="141"/>
      <c r="B52" s="184"/>
      <c r="C52" s="142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2"/>
      <c r="AM52" s="13"/>
    </row>
    <row r="53" spans="1:65" ht="16" thickTop="1">
      <c r="D53" s="53"/>
    </row>
    <row r="54" spans="1:65">
      <c r="C54" s="54"/>
    </row>
    <row r="55" spans="1:65" ht="54.65" customHeight="1">
      <c r="C55" s="169" t="s">
        <v>121</v>
      </c>
      <c r="D55" s="550" t="str">
        <f>IF(OR(COUNTA(D8:D8,D11:D18,D22:D22,D26:D26,D28:D28,D31:D31,D35:D36,D40:D40,D47:D47)=17,NOT(ISNUMBER(D5))),"OK","NOT fully completed, pls.fill with L, M or 0")</f>
        <v>NOT fully completed, pls.fill with L, M or 0</v>
      </c>
      <c r="E55" s="550" t="str">
        <f t="shared" ref="E55:AI55" si="4">IF(OR(COUNTA(E8:E8,E11:E18,E22:E22,E26:E26,E28:E28,E31:E31,E35:E36,E40:E40,E47:E47)=17,NOT(ISNUMBER(E5))),"OK","NOT fully completed, pls.fill with L, M or 0")</f>
        <v>NOT fully completed, pls.fill with L, M or 0</v>
      </c>
      <c r="F55" s="550" t="str">
        <f t="shared" si="4"/>
        <v>NOT fully completed, pls.fill with L, M or 0</v>
      </c>
      <c r="G55" s="550" t="str">
        <f t="shared" si="4"/>
        <v>NOT fully completed, pls.fill with L, M or 0</v>
      </c>
      <c r="H55" s="550" t="str">
        <f t="shared" si="4"/>
        <v>NOT fully completed, pls.fill with L, M or 0</v>
      </c>
      <c r="I55" s="550" t="str">
        <f t="shared" si="4"/>
        <v>NOT fully completed, pls.fill with L, M or 0</v>
      </c>
      <c r="J55" s="550" t="str">
        <f t="shared" si="4"/>
        <v>NOT fully completed, pls.fill with L, M or 0</v>
      </c>
      <c r="K55" s="550" t="str">
        <f t="shared" si="4"/>
        <v>NOT fully completed, pls.fill with L, M or 0</v>
      </c>
      <c r="L55" s="550" t="str">
        <f t="shared" si="4"/>
        <v>NOT fully completed, pls.fill with L, M or 0</v>
      </c>
      <c r="M55" s="550" t="str">
        <f t="shared" si="4"/>
        <v>NOT fully completed, pls.fill with L, M or 0</v>
      </c>
      <c r="N55" s="550" t="str">
        <f t="shared" si="4"/>
        <v>NOT fully completed, pls.fill with L, M or 0</v>
      </c>
      <c r="O55" s="550" t="str">
        <f t="shared" si="4"/>
        <v>NOT fully completed, pls.fill with L, M or 0</v>
      </c>
      <c r="P55" s="550" t="str">
        <f t="shared" si="4"/>
        <v>NOT fully completed, pls.fill with L, M or 0</v>
      </c>
      <c r="Q55" s="550" t="str">
        <f t="shared" si="4"/>
        <v>NOT fully completed, pls.fill with L, M or 0</v>
      </c>
      <c r="R55" s="550" t="str">
        <f t="shared" si="4"/>
        <v>NOT fully completed, pls.fill with L, M or 0</v>
      </c>
      <c r="S55" s="550" t="str">
        <f t="shared" si="4"/>
        <v>NOT fully completed, pls.fill with L, M or 0</v>
      </c>
      <c r="T55" s="550" t="str">
        <f t="shared" si="4"/>
        <v>NOT fully completed, pls.fill with L, M or 0</v>
      </c>
      <c r="U55" s="550" t="str">
        <f t="shared" si="4"/>
        <v>NOT fully completed, pls.fill with L, M or 0</v>
      </c>
      <c r="V55" s="550" t="str">
        <f t="shared" si="4"/>
        <v>NOT fully completed, pls.fill with L, M or 0</v>
      </c>
      <c r="W55" s="550" t="str">
        <f t="shared" si="4"/>
        <v>NOT fully completed, pls.fill with L, M or 0</v>
      </c>
      <c r="X55" s="550" t="str">
        <f t="shared" si="4"/>
        <v>NOT fully completed, pls.fill with L, M or 0</v>
      </c>
      <c r="Y55" s="550" t="str">
        <f t="shared" si="4"/>
        <v>NOT fully completed, pls.fill with L, M or 0</v>
      </c>
      <c r="Z55" s="550" t="str">
        <f t="shared" si="4"/>
        <v>NOT fully completed, pls.fill with L, M or 0</v>
      </c>
      <c r="AA55" s="550" t="str">
        <f t="shared" si="4"/>
        <v>NOT fully completed, pls.fill with L, M or 0</v>
      </c>
      <c r="AB55" s="550" t="str">
        <f t="shared" si="4"/>
        <v>NOT fully completed, pls.fill with L, M or 0</v>
      </c>
      <c r="AC55" s="550" t="str">
        <f t="shared" si="4"/>
        <v>OK</v>
      </c>
      <c r="AD55" s="550" t="str">
        <f t="shared" si="4"/>
        <v>OK</v>
      </c>
      <c r="AE55" s="550" t="str">
        <f t="shared" si="4"/>
        <v>OK</v>
      </c>
      <c r="AF55" s="550" t="str">
        <f t="shared" si="4"/>
        <v>OK</v>
      </c>
      <c r="AG55" s="550" t="str">
        <f t="shared" si="4"/>
        <v>OK</v>
      </c>
      <c r="AH55" s="550" t="str">
        <f t="shared" si="4"/>
        <v>OK</v>
      </c>
      <c r="AI55" s="550" t="str">
        <f t="shared" si="4"/>
        <v>OK</v>
      </c>
      <c r="AJ55" s="291"/>
      <c r="AK55" s="171"/>
    </row>
    <row r="56" spans="1:65">
      <c r="C56" s="172" t="s">
        <v>122</v>
      </c>
      <c r="D56" s="242">
        <v>1995</v>
      </c>
      <c r="E56" s="242">
        <f>D56+1</f>
        <v>1996</v>
      </c>
      <c r="F56" s="242">
        <f t="shared" ref="F56:AI56" si="5">E56+1</f>
        <v>1997</v>
      </c>
      <c r="G56" s="242">
        <f t="shared" si="5"/>
        <v>1998</v>
      </c>
      <c r="H56" s="242">
        <f t="shared" si="5"/>
        <v>1999</v>
      </c>
      <c r="I56" s="242">
        <f t="shared" si="5"/>
        <v>2000</v>
      </c>
      <c r="J56" s="242">
        <f t="shared" si="5"/>
        <v>2001</v>
      </c>
      <c r="K56" s="242">
        <f t="shared" si="5"/>
        <v>2002</v>
      </c>
      <c r="L56" s="242">
        <f t="shared" si="5"/>
        <v>2003</v>
      </c>
      <c r="M56" s="242">
        <f t="shared" si="5"/>
        <v>2004</v>
      </c>
      <c r="N56" s="242">
        <f t="shared" si="5"/>
        <v>2005</v>
      </c>
      <c r="O56" s="242">
        <f t="shared" si="5"/>
        <v>2006</v>
      </c>
      <c r="P56" s="242">
        <f t="shared" si="5"/>
        <v>2007</v>
      </c>
      <c r="Q56" s="242">
        <f t="shared" si="5"/>
        <v>2008</v>
      </c>
      <c r="R56" s="242">
        <f t="shared" si="5"/>
        <v>2009</v>
      </c>
      <c r="S56" s="242">
        <f t="shared" si="5"/>
        <v>2010</v>
      </c>
      <c r="T56" s="242">
        <f t="shared" si="5"/>
        <v>2011</v>
      </c>
      <c r="U56" s="242">
        <f t="shared" ref="U56:AH56" si="6">T56+1</f>
        <v>2012</v>
      </c>
      <c r="V56" s="242">
        <f t="shared" si="6"/>
        <v>2013</v>
      </c>
      <c r="W56" s="242">
        <f t="shared" si="6"/>
        <v>2014</v>
      </c>
      <c r="X56" s="242">
        <f t="shared" si="6"/>
        <v>2015</v>
      </c>
      <c r="Y56" s="242">
        <f t="shared" si="6"/>
        <v>2016</v>
      </c>
      <c r="Z56" s="242">
        <f t="shared" si="6"/>
        <v>2017</v>
      </c>
      <c r="AA56" s="242">
        <f t="shared" si="6"/>
        <v>2018</v>
      </c>
      <c r="AB56" s="242">
        <f t="shared" si="6"/>
        <v>2019</v>
      </c>
      <c r="AC56" s="242">
        <f t="shared" si="6"/>
        <v>2020</v>
      </c>
      <c r="AD56" s="242">
        <f t="shared" si="6"/>
        <v>2021</v>
      </c>
      <c r="AE56" s="242">
        <f t="shared" si="6"/>
        <v>2022</v>
      </c>
      <c r="AF56" s="242">
        <f t="shared" si="6"/>
        <v>2023</v>
      </c>
      <c r="AG56" s="242">
        <f t="shared" si="6"/>
        <v>2024</v>
      </c>
      <c r="AH56" s="242">
        <f t="shared" si="6"/>
        <v>2025</v>
      </c>
      <c r="AI56" s="242">
        <f t="shared" si="5"/>
        <v>2026</v>
      </c>
      <c r="AJ56" s="242"/>
      <c r="AK56" s="242"/>
      <c r="AL56" s="242"/>
      <c r="AM56" s="242"/>
      <c r="AN56" s="242"/>
      <c r="AO56" s="242"/>
      <c r="AP56" s="242"/>
      <c r="AQ56" s="242"/>
      <c r="AR56" s="242"/>
    </row>
    <row r="57" spans="1:65" ht="25.5" customHeight="1">
      <c r="C57" s="292" t="s">
        <v>533</v>
      </c>
      <c r="D57" s="293">
        <f>IF(AND(D47="0",D8="0",D11="0",D22="0",D26="0",D28="0",D31="0",D35="0",D36="0",D40="0"),0,IF(AND(D47="L",D8="L",D11="L",D22="L",D26="L",D28="L",D31="L",D35="L",D36="L",D40="L"),"NC",IF(D47="M",0,D47)-IF(D8="M",0,D8)-IF(D11="M",0,D11)-IF(D22="M",0,D22)-IF(D26="M",0,D26)-IF(D28="M",0,D28)-IF(D31="M",0,D31)-IF(D35="M",0,D35)-IF(D36="M",0,D36)-IF(D40="M",0,D40)))</f>
        <v>0</v>
      </c>
      <c r="E57" s="293">
        <f t="shared" ref="E57:S57" si="7">IF(AND(E47="0",E8="0",E11="0",E22="0",E26="0",E28="0",E31="0",E35="0",E36="0",E40="0"),0,IF(AND(E47="L",E8="L",E11="L",E22="L",E26="L",E28="L",E31="L",E35="L",E36="L",E40="L"),"NC",IF(E47="M",0,E47)-IF(E8="M",0,E8)-IF(E11="M",0,E11)-IF(E22="M",0,E22)-IF(E26="M",0,E26)-IF(E28="M",0,E28)-IF(E31="M",0,E31)-IF(E35="M",0,E35)-IF(E36="M",0,E36)-IF(E40="M",0,E40)))</f>
        <v>0</v>
      </c>
      <c r="F57" s="293">
        <f t="shared" si="7"/>
        <v>0</v>
      </c>
      <c r="G57" s="293">
        <f t="shared" si="7"/>
        <v>0</v>
      </c>
      <c r="H57" s="293">
        <f t="shared" si="7"/>
        <v>0</v>
      </c>
      <c r="I57" s="293">
        <f t="shared" si="7"/>
        <v>0</v>
      </c>
      <c r="J57" s="293">
        <f t="shared" si="7"/>
        <v>0</v>
      </c>
      <c r="K57" s="293">
        <f t="shared" si="7"/>
        <v>0</v>
      </c>
      <c r="L57" s="293">
        <f t="shared" si="7"/>
        <v>0</v>
      </c>
      <c r="M57" s="293">
        <f t="shared" si="7"/>
        <v>0</v>
      </c>
      <c r="N57" s="293">
        <f t="shared" si="7"/>
        <v>0</v>
      </c>
      <c r="O57" s="293">
        <f t="shared" si="7"/>
        <v>0</v>
      </c>
      <c r="P57" s="293">
        <f t="shared" si="7"/>
        <v>0</v>
      </c>
      <c r="Q57" s="293">
        <f t="shared" si="7"/>
        <v>0</v>
      </c>
      <c r="R57" s="293">
        <f t="shared" si="7"/>
        <v>0</v>
      </c>
      <c r="S57" s="293">
        <f t="shared" si="7"/>
        <v>0</v>
      </c>
      <c r="T57" s="293">
        <f t="shared" ref="T57:AH57" si="8">IF(AND(T47="0",T8="0",T11="0",T22="0",T26="0",T28="0",T31="0",T35="0",T36="0",T40="0"),0,IF(AND(T47="L",T8="L",T11="L",T22="L",T26="L",T28="L",T31="L",T35="L",T36="L",T40="L"),"NC",IF(T47="M",0,T47)-IF(T8="M",0,T8)-IF(T11="M",0,T11)-IF(T22="M",0,T22)-IF(T26="M",0,T26)-IF(T28="M",0,T28)-IF(T31="M",0,T31)-IF(T35="M",0,T35)-IF(T36="M",0,T36)-IF(T40="M",0,T40)))</f>
        <v>0</v>
      </c>
      <c r="U57" s="293">
        <f t="shared" si="8"/>
        <v>0</v>
      </c>
      <c r="V57" s="293">
        <f t="shared" si="8"/>
        <v>0</v>
      </c>
      <c r="W57" s="293">
        <f t="shared" si="8"/>
        <v>0</v>
      </c>
      <c r="X57" s="293">
        <f t="shared" si="8"/>
        <v>0</v>
      </c>
      <c r="Y57" s="293">
        <f t="shared" si="8"/>
        <v>0</v>
      </c>
      <c r="Z57" s="293">
        <f t="shared" si="8"/>
        <v>0</v>
      </c>
      <c r="AA57" s="293">
        <f t="shared" si="8"/>
        <v>0</v>
      </c>
      <c r="AB57" s="293">
        <f t="shared" si="8"/>
        <v>0</v>
      </c>
      <c r="AC57" s="293">
        <f t="shared" si="8"/>
        <v>0</v>
      </c>
      <c r="AD57" s="293">
        <f t="shared" si="8"/>
        <v>0</v>
      </c>
      <c r="AE57" s="293">
        <f t="shared" si="8"/>
        <v>0</v>
      </c>
      <c r="AF57" s="293">
        <f t="shared" si="8"/>
        <v>0</v>
      </c>
      <c r="AG57" s="293">
        <f t="shared" si="8"/>
        <v>0</v>
      </c>
      <c r="AH57" s="293">
        <f t="shared" si="8"/>
        <v>0</v>
      </c>
      <c r="AI57" s="293">
        <f t="shared" ref="AI57" si="9">IF(AND(AI47="0",AI8="0",AI11="0",AI22="0",AI26="0",AI28="0",AI31="0",AI35="0",AI36="0",AI40="0"),0,IF(AND(AI47="L",AI8="L",AI11="L",AI22="L",AI26="L",AI28="L",AI31="L",AI35="L",AI36="L",AI40="L"),"NC",IF(AI47="M",0,AI47)-IF(AI8="M",0,AI8)-IF(AI11="M",0,AI11)-IF(AI22="M",0,AI22)-IF(AI26="M",0,AI26)-IF(AI28="M",0,AI28)-IF(AI31="M",0,AI31)-IF(AI35="M",0,AI35)-IF(AI36="M",0,AI36)-IF(AI40="M",0,AI40)))</f>
        <v>0</v>
      </c>
      <c r="AJ57" s="173"/>
      <c r="AK57" s="174"/>
    </row>
    <row r="58" spans="1:65">
      <c r="C58" s="292" t="s">
        <v>126</v>
      </c>
      <c r="D58" s="293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58" s="293">
        <f t="shared" ref="E58:S58" si="10">IF(AND(E11="0",E12="0",E13="0",E14="0",E15="0",E16="0"),0,IF(AND(E11="L",E12="L",E13="L",E14="L",E15="L",E16="L"),"NC",IF(E11="M",0,E11)-IF(E12="M",0,E12)-IF(E13="M",0,E13)-IF(E14="M",0,E14)-IF(E15="M",0,E15)-IF(E16="M",0,E16)))</f>
        <v>0</v>
      </c>
      <c r="F58" s="293">
        <f t="shared" si="10"/>
        <v>0</v>
      </c>
      <c r="G58" s="293">
        <f t="shared" si="10"/>
        <v>0</v>
      </c>
      <c r="H58" s="293">
        <f t="shared" si="10"/>
        <v>0</v>
      </c>
      <c r="I58" s="293">
        <f t="shared" si="10"/>
        <v>0</v>
      </c>
      <c r="J58" s="293">
        <f t="shared" si="10"/>
        <v>0</v>
      </c>
      <c r="K58" s="293">
        <f t="shared" si="10"/>
        <v>0</v>
      </c>
      <c r="L58" s="293">
        <f t="shared" si="10"/>
        <v>0</v>
      </c>
      <c r="M58" s="293">
        <f t="shared" si="10"/>
        <v>0</v>
      </c>
      <c r="N58" s="293">
        <f t="shared" si="10"/>
        <v>0</v>
      </c>
      <c r="O58" s="293">
        <f t="shared" si="10"/>
        <v>0</v>
      </c>
      <c r="P58" s="293">
        <f t="shared" si="10"/>
        <v>0</v>
      </c>
      <c r="Q58" s="293">
        <f t="shared" si="10"/>
        <v>0</v>
      </c>
      <c r="R58" s="293">
        <f t="shared" si="10"/>
        <v>0</v>
      </c>
      <c r="S58" s="293">
        <f t="shared" si="10"/>
        <v>0</v>
      </c>
      <c r="T58" s="293">
        <f t="shared" ref="T58:AH58" si="11">IF(AND(T11="0",T12="0",T13="0",T14="0",T15="0",T16="0"),0,IF(AND(T11="L",T12="L",T13="L",T14="L",T15="L",T16="L"),"NC",IF(T11="M",0,T11)-IF(T12="M",0,T12)-IF(T13="M",0,T13)-IF(T14="M",0,T14)-IF(T15="M",0,T15)-IF(T16="M",0,T16)))</f>
        <v>0</v>
      </c>
      <c r="U58" s="293">
        <f t="shared" si="11"/>
        <v>0</v>
      </c>
      <c r="V58" s="293">
        <f t="shared" si="11"/>
        <v>0</v>
      </c>
      <c r="W58" s="293">
        <f t="shared" si="11"/>
        <v>0</v>
      </c>
      <c r="X58" s="293">
        <f t="shared" si="11"/>
        <v>0</v>
      </c>
      <c r="Y58" s="293">
        <f t="shared" si="11"/>
        <v>0</v>
      </c>
      <c r="Z58" s="293">
        <f t="shared" si="11"/>
        <v>0</v>
      </c>
      <c r="AA58" s="293">
        <f t="shared" si="11"/>
        <v>0</v>
      </c>
      <c r="AB58" s="293">
        <f t="shared" si="11"/>
        <v>0</v>
      </c>
      <c r="AC58" s="293">
        <f t="shared" si="11"/>
        <v>0</v>
      </c>
      <c r="AD58" s="293">
        <f t="shared" si="11"/>
        <v>0</v>
      </c>
      <c r="AE58" s="293">
        <f t="shared" si="11"/>
        <v>0</v>
      </c>
      <c r="AF58" s="293">
        <f t="shared" si="11"/>
        <v>0</v>
      </c>
      <c r="AG58" s="293">
        <f t="shared" si="11"/>
        <v>0</v>
      </c>
      <c r="AH58" s="293">
        <f t="shared" si="11"/>
        <v>0</v>
      </c>
      <c r="AI58" s="293">
        <f t="shared" ref="AI58" si="12">IF(AND(AI11="0",AI12="0",AI13="0",AI14="0",AI15="0",AI16="0"),0,IF(AND(AI11="L",AI12="L",AI13="L",AI14="L",AI15="L",AI16="L"),"NC",IF(AI11="M",0,AI11)-IF(AI12="M",0,AI12)-IF(AI13="M",0,AI13)-IF(AI14="M",0,AI14)-IF(AI15="M",0,AI15)-IF(AI16="M",0,AI16)))</f>
        <v>0</v>
      </c>
      <c r="AJ58" s="173"/>
      <c r="AK58" s="174"/>
    </row>
    <row r="59" spans="1:65">
      <c r="C59" s="292" t="s">
        <v>127</v>
      </c>
      <c r="D59" s="293">
        <f>IF(AND(D40="0",D41="0",D42="0",D43="0",D44="0",D45="0",D46="0"),0,IF(AND(D40="L",D41="L",D42="L",D43="L",D44="L",D45="L",D46="L"),"NC",D40-SUM(D41:D46)))</f>
        <v>0</v>
      </c>
      <c r="E59" s="293">
        <f t="shared" ref="E59:S59" si="13">IF(AND(E40="0",E41="0",E42="0",E43="0",E44="0",E45="0",E46="0"),0,IF(AND(E40="L",E41="L",E42="L",E43="L",E44="L",E45="L",E46="L"),"NC",E40-SUM(E41:E46)))</f>
        <v>0</v>
      </c>
      <c r="F59" s="293">
        <f t="shared" si="13"/>
        <v>0</v>
      </c>
      <c r="G59" s="293">
        <f t="shared" si="13"/>
        <v>0</v>
      </c>
      <c r="H59" s="293">
        <f t="shared" si="13"/>
        <v>0</v>
      </c>
      <c r="I59" s="293">
        <f t="shared" si="13"/>
        <v>0</v>
      </c>
      <c r="J59" s="293">
        <f t="shared" si="13"/>
        <v>0</v>
      </c>
      <c r="K59" s="293">
        <f t="shared" si="13"/>
        <v>0</v>
      </c>
      <c r="L59" s="293">
        <f t="shared" si="13"/>
        <v>0</v>
      </c>
      <c r="M59" s="293">
        <f t="shared" si="13"/>
        <v>0</v>
      </c>
      <c r="N59" s="293">
        <f t="shared" si="13"/>
        <v>0</v>
      </c>
      <c r="O59" s="293">
        <f t="shared" si="13"/>
        <v>0</v>
      </c>
      <c r="P59" s="293">
        <f t="shared" si="13"/>
        <v>0</v>
      </c>
      <c r="Q59" s="293">
        <f t="shared" si="13"/>
        <v>0</v>
      </c>
      <c r="R59" s="293">
        <f t="shared" si="13"/>
        <v>0</v>
      </c>
      <c r="S59" s="293">
        <f t="shared" si="13"/>
        <v>0</v>
      </c>
      <c r="T59" s="293">
        <f t="shared" ref="T59:AH59" si="14">IF(AND(T40="0",T41="0",T42="0",T43="0",T44="0",T45="0",T46="0"),0,IF(AND(T40="L",T41="L",T42="L",T43="L",T44="L",T45="L",T46="L"),"NC",T40-SUM(T41:T46)))</f>
        <v>0</v>
      </c>
      <c r="U59" s="293">
        <f t="shared" si="14"/>
        <v>0</v>
      </c>
      <c r="V59" s="293">
        <f t="shared" si="14"/>
        <v>0</v>
      </c>
      <c r="W59" s="293">
        <f t="shared" si="14"/>
        <v>0</v>
      </c>
      <c r="X59" s="293">
        <f t="shared" si="14"/>
        <v>0</v>
      </c>
      <c r="Y59" s="293">
        <f t="shared" si="14"/>
        <v>0</v>
      </c>
      <c r="Z59" s="293">
        <f t="shared" si="14"/>
        <v>0</v>
      </c>
      <c r="AA59" s="293">
        <f t="shared" si="14"/>
        <v>0</v>
      </c>
      <c r="AB59" s="293">
        <f t="shared" si="14"/>
        <v>0</v>
      </c>
      <c r="AC59" s="293">
        <f t="shared" si="14"/>
        <v>0</v>
      </c>
      <c r="AD59" s="293">
        <f t="shared" si="14"/>
        <v>0</v>
      </c>
      <c r="AE59" s="293">
        <f t="shared" si="14"/>
        <v>0</v>
      </c>
      <c r="AF59" s="293">
        <f t="shared" si="14"/>
        <v>0</v>
      </c>
      <c r="AG59" s="293">
        <f t="shared" si="14"/>
        <v>0</v>
      </c>
      <c r="AH59" s="293">
        <f t="shared" si="14"/>
        <v>0</v>
      </c>
      <c r="AI59" s="293">
        <f t="shared" ref="AI59" si="15">IF(AND(AI40="0",AI41="0",AI42="0",AI43="0",AI44="0",AI45="0",AI46="0"),0,IF(AND(AI40="L",AI41="L",AI42="L",AI43="L",AI44="L",AI45="L",AI46="L"),"NC",AI40-SUM(AI41:AI46)))</f>
        <v>0</v>
      </c>
      <c r="AJ59" s="173"/>
      <c r="AK59" s="174"/>
    </row>
    <row r="60" spans="1:65">
      <c r="A60" s="24"/>
      <c r="C60" s="294" t="s">
        <v>128</v>
      </c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3"/>
      <c r="AK60" s="174"/>
    </row>
    <row r="61" spans="1:65">
      <c r="A61" s="24"/>
      <c r="C61" s="295" t="s">
        <v>129</v>
      </c>
      <c r="D61" s="179">
        <f>IF(AND('Table 1'!E11="0",'Table 2A'!D47="0"),0,IF(AND('Table 1'!E11="L",'Table 2A'!D47="L"),"NC",IF('Table 1'!E11="M",0,'Table 1'!E11)-IF('Table 2A'!D47="M",0,'Table 2A'!D47)))</f>
        <v>-141189</v>
      </c>
      <c r="E61" s="179">
        <f>IF(AND('Table 1'!F11="0",'Table 2A'!E47="0"),0,IF(AND('Table 1'!F11="L",'Table 2A'!E47="L"),"NC",IF('Table 1'!F11="M",0,'Table 1'!F11)-IF('Table 2A'!E47="M",0,'Table 2A'!E47)))</f>
        <v>-66773</v>
      </c>
      <c r="F61" s="179">
        <f>IF(AND('Table 1'!G11="0",'Table 2A'!F47="0"),0,IF(AND('Table 1'!G11="L",'Table 2A'!F47="L"),"NC",IF('Table 1'!G11="M",0,'Table 1'!G11)-IF('Table 2A'!F47="M",0,'Table 2A'!F47)))</f>
        <v>-32563</v>
      </c>
      <c r="G61" s="179">
        <f>IF(AND('Table 1'!H11="0",'Table 2A'!G47="0"),0,IF(AND('Table 1'!H11="L",'Table 2A'!G47="L"),"NC",IF('Table 1'!H11="M",0,'Table 1'!H11)-IF('Table 2A'!G47="M",0,'Table 2A'!G47)))</f>
        <v>-3650</v>
      </c>
      <c r="H61" s="179">
        <f>IF(AND('Table 1'!I11="0",'Table 2A'!H47="0"),0,IF(AND('Table 1'!I11="L",'Table 2A'!H47="L"),"NC",IF('Table 1'!I11="M",0,'Table 1'!I11)-IF('Table 2A'!H47="M",0,'Table 2A'!H47)))</f>
        <v>62110</v>
      </c>
      <c r="I61" s="179">
        <f>IF(AND('Table 1'!J11="0",'Table 2A'!I47="0"),0,IF(AND('Table 1'!J11="L",'Table 2A'!I47="L"),"NC",IF('Table 1'!J11="M",0,'Table 1'!J11)-IF('Table 2A'!I47="M",0,'Table 2A'!I47)))</f>
        <v>82491</v>
      </c>
      <c r="J61" s="179">
        <f>IF(AND('Table 1'!K11="0",'Table 2A'!J47="0"),0,IF(AND('Table 1'!K11="L",'Table 2A'!J47="L"),"NC",IF('Table 1'!K11="M",0,'Table 1'!K11)-IF('Table 2A'!J47="M",0,'Table 2A'!J47)))</f>
        <v>164557</v>
      </c>
      <c r="K61" s="179">
        <f>IF(AND('Table 1'!L11="0",'Table 2A'!K47="0"),0,IF(AND('Table 1'!L11="L",'Table 2A'!K47="L"),"NC",IF('Table 1'!L11="M",0,'Table 1'!L11)-IF('Table 2A'!K47="M",0,'Table 2A'!K47)))</f>
        <v>-46312</v>
      </c>
      <c r="L61" s="179">
        <f>IF(AND('Table 1'!M11="0",'Table 2A'!L47="0"),0,IF(AND('Table 1'!M11="L",'Table 2A'!L47="L"),"NC",IF('Table 1'!M11="M",0,'Table 1'!M11)-IF('Table 2A'!L47="M",0,'Table 2A'!L47)))</f>
        <v>-49495</v>
      </c>
      <c r="M61" s="179">
        <f>IF(AND('Table 1'!N11="0",'Table 2A'!M47="0"),0,IF(AND('Table 1'!N11="L",'Table 2A'!M47="L"),"NC",IF('Table 1'!N11="M",0,'Table 1'!N11)-IF('Table 2A'!M47="M",0,'Table 2A'!M47)))</f>
        <v>-19691</v>
      </c>
      <c r="N61" s="179">
        <f>IF(AND('Table 1'!O11="0",'Table 2A'!N47="0"),0,IF(AND('Table 1'!O11="L",'Table 2A'!N47="L"),"NC",IF('Table 1'!O11="M",0,'Table 1'!O11)-IF('Table 2A'!N47="M",0,'Table 2A'!N47)))</f>
        <v>21689</v>
      </c>
      <c r="O61" s="179">
        <f>IF(AND('Table 1'!P11="0",'Table 2A'!O47="0"),0,IF(AND('Table 1'!P11="L",'Table 2A'!O47="L"),"NC",IF('Table 1'!P11="M",0,'Table 1'!P11)-IF('Table 2A'!O47="M",0,'Table 2A'!O47)))</f>
        <v>37636</v>
      </c>
      <c r="P61" s="179">
        <f>IF(AND('Table 1'!Q11="0",'Table 2A'!P47="0"),0,IF(AND('Table 1'!Q11="L",'Table 2A'!P47="L"),"NC",IF('Table 1'!Q11="M",0,'Table 1'!Q11)-IF('Table 2A'!P47="M",0,'Table 2A'!P47)))</f>
        <v>76543</v>
      </c>
      <c r="Q61" s="179">
        <f>IF(AND('Table 1'!R11="0",'Table 2A'!Q47="0"),0,IF(AND('Table 1'!R11="L",'Table 2A'!Q47="L"),"NC",IF('Table 1'!R11="M",0,'Table 1'!R11)-IF('Table 2A'!Q47="M",0,'Table 2A'!Q47)))</f>
        <v>35368</v>
      </c>
      <c r="R61" s="179">
        <f>IF(AND('Table 1'!S11="0",'Table 2A'!R47="0"),0,IF(AND('Table 1'!S11="L",'Table 2A'!R47="L"),"NC",IF('Table 1'!S11="M",0,'Table 1'!S11)-IF('Table 2A'!R47="M",0,'Table 2A'!R47)))</f>
        <v>-27581</v>
      </c>
      <c r="S61" s="179">
        <f>IF(AND('Table 1'!T11="0",'Table 2A'!S47="0"),0,IF(AND('Table 1'!T11="L",'Table 2A'!S47="L"),"NC",IF('Table 1'!T11="M",0,'Table 1'!T11)-IF('Table 2A'!S47="M",0,'Table 2A'!S47)))</f>
        <v>-12860</v>
      </c>
      <c r="T61" s="179">
        <f>IF(AND('Table 1'!U11="0",'Table 2A'!T47="0"),0,IF(AND('Table 1'!U11="L",'Table 2A'!T47="L"),"NC",IF('Table 1'!U11="M",0,'Table 1'!U11)-IF('Table 2A'!T47="M",0,'Table 2A'!T47)))</f>
        <v>-18925</v>
      </c>
      <c r="U61" s="179">
        <f>IF(AND('Table 1'!V11="0",'Table 2A'!U47="0"),0,IF(AND('Table 1'!V11="L",'Table 2A'!U47="L"),"NC",IF('Table 1'!V11="M",0,'Table 1'!V11)-IF('Table 2A'!U47="M",0,'Table 2A'!U47)))</f>
        <v>-43849</v>
      </c>
      <c r="V61" s="179">
        <f>IF(AND('Table 1'!W11="0",'Table 2A'!V47="0"),0,IF(AND('Table 1'!W11="L",'Table 2A'!V47="L"),"NC",IF('Table 1'!W11="M",0,'Table 1'!W11)-IF('Table 2A'!V47="M",0,'Table 2A'!V47)))</f>
        <v>-47997</v>
      </c>
      <c r="W61" s="179">
        <f>IF(AND('Table 1'!X11="0",'Table 2A'!W47="0"),0,IF(AND('Table 1'!X11="L",'Table 2A'!W47="L"),"NC",IF('Table 1'!X11="M",0,'Table 1'!X11)-IF('Table 2A'!W47="M",0,'Table 2A'!W47)))</f>
        <v>-51874</v>
      </c>
      <c r="X61" s="179">
        <f>IF(AND('Table 1'!Y11="0",'Table 2A'!X47="0"),0,IF(AND('Table 1'!Y11="L",'Table 2A'!X47="L"),"NC",IF('Table 1'!Y11="M",0,'Table 1'!Y11)-IF('Table 2A'!X47="M",0,'Table 2A'!X47)))</f>
        <v>4854</v>
      </c>
      <c r="Y61" s="179">
        <f>IF(AND('Table 1'!Z11="0",'Table 2A'!Y47="0"),0,IF(AND('Table 1'!Z11="L",'Table 2A'!Y47="L"),"NC",IF('Table 1'!Z11="M",0,'Table 1'!Z11)-IF('Table 2A'!Y47="M",0,'Table 2A'!Y47)))</f>
        <v>63641</v>
      </c>
      <c r="Z61" s="179">
        <f>IF(AND('Table 1'!AA11="0",'Table 2A'!Z47="0"),0,IF(AND('Table 1'!AA11="L",'Table 2A'!Z47="L"),"NC",IF('Table 1'!AA11="M",0,'Table 1'!AA11)-IF('Table 2A'!Z47="M",0,'Table 2A'!Z47)))</f>
        <v>76109</v>
      </c>
      <c r="AA61" s="179">
        <f>IF(AND('Table 1'!AB11="0",'Table 2A'!AA47="0"),0,IF(AND('Table 1'!AB11="L",'Table 2A'!AA47="L"),"NC",IF('Table 1'!AB11="M",0,'Table 1'!AB11)-IF('Table 2A'!AA47="M",0,'Table 2A'!AA47)))</f>
        <v>63439</v>
      </c>
      <c r="AB61" s="179">
        <f>IF(AND('Table 1'!AC11="0",'Table 2A'!AB47="0"),0,IF(AND('Table 1'!AC11="L",'Table 2A'!AB47="L"),"NC",IF('Table 1'!AC11="M",0,'Table 1'!AC11)-IF('Table 2A'!AB47="M",0,'Table 2A'!AB47)))</f>
        <v>65769</v>
      </c>
      <c r="AC61" s="179">
        <f>IF(AND('Table 1'!AD11="0",'Table 2A'!AC47="0"),0,IF(AND('Table 1'!AD11="L",'Table 2A'!AC47="L"),"NC",IF('Table 1'!AD11="M",0,'Table 1'!AD11)-IF('Table 2A'!AC47="M",0,'Table 2A'!AC47)))</f>
        <v>0</v>
      </c>
      <c r="AD61" s="179">
        <f>IF(AND('Table 1'!AE11="0",'Table 2A'!AD47="0"),0,IF(AND('Table 1'!AE11="L",'Table 2A'!AD47="L"),"NC",IF('Table 1'!AE11="M",0,'Table 1'!AE11)-IF('Table 2A'!AD47="M",0,'Table 2A'!AD47)))</f>
        <v>0</v>
      </c>
      <c r="AE61" s="179">
        <f>IF(AND('Table 1'!AF11="0",'Table 2A'!AE47="0"),0,IF(AND('Table 1'!AF11="L",'Table 2A'!AE47="L"),"NC",IF('Table 1'!AF11="M",0,'Table 1'!AF11)-IF('Table 2A'!AE47="M",0,'Table 2A'!AE47)))</f>
        <v>0</v>
      </c>
      <c r="AF61" s="179">
        <f>IF(AND('Table 1'!AG11="0",'Table 2A'!AF47="0"),0,IF(AND('Table 1'!AG11="L",'Table 2A'!AF47="L"),"NC",IF('Table 1'!AG11="M",0,'Table 1'!AG11)-IF('Table 2A'!AF47="M",0,'Table 2A'!AF47)))</f>
        <v>0</v>
      </c>
      <c r="AG61" s="179">
        <f>IF(AND('Table 1'!AH11="0",'Table 2A'!AG47="0"),0,IF(AND('Table 1'!AH11="L",'Table 2A'!AG47="L"),"NC",IF('Table 1'!AH11="M",0,'Table 1'!AH11)-IF('Table 2A'!AG47="M",0,'Table 2A'!AG47)))</f>
        <v>0</v>
      </c>
      <c r="AH61" s="179">
        <f>IF(AND('Table 1'!AI11="0",'Table 2A'!AH47="0"),0,IF(AND('Table 1'!AI11="L",'Table 2A'!AH47="L"),"NC",IF('Table 1'!AI11="M",0,'Table 1'!AI11)-IF('Table 2A'!AH47="M",0,'Table 2A'!AH47)))</f>
        <v>0</v>
      </c>
      <c r="AI61" s="179">
        <f>IF(AND('Table 1'!AJ11="0",'Table 2A'!AI47="0"),0,IF(AND('Table 1'!AJ11="L",'Table 2A'!AI47="L"),"NC",IF('Table 1'!AJ11="M",0,'Table 1'!AJ11)-IF('Table 2A'!AI47="M",0,'Table 2A'!AI47)))</f>
        <v>0</v>
      </c>
      <c r="AJ61" s="296"/>
      <c r="AK61" s="297"/>
    </row>
    <row r="62" spans="1:65">
      <c r="A62" s="24"/>
    </row>
    <row r="63" spans="1:65">
      <c r="A63" s="24"/>
    </row>
  </sheetData>
  <sheetProtection algorithmName="SHA-512" hashValue="D//jQ46C9Ls476ushbomBuZavH14uMTl5FT+QQKjYChnntUk859xc9lm2Hgt4B35+ArOgHDvb8OyCmuChLzfJw==" saltValue="lBFchp7YuEfAM8VsWh/1Lg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11:W11 D8:X8">
    <cfRule type="cellIs" dxfId="269" priority="85" operator="equal">
      <formula>""</formula>
    </cfRule>
  </conditionalFormatting>
  <conditionalFormatting sqref="X11">
    <cfRule type="cellIs" dxfId="268" priority="82" operator="equal">
      <formula>""</formula>
    </cfRule>
  </conditionalFormatting>
  <conditionalFormatting sqref="D12:W12">
    <cfRule type="cellIs" dxfId="267" priority="50" operator="equal">
      <formula>""</formula>
    </cfRule>
  </conditionalFormatting>
  <conditionalFormatting sqref="X12">
    <cfRule type="cellIs" dxfId="266" priority="49" operator="equal">
      <formula>""</formula>
    </cfRule>
  </conditionalFormatting>
  <conditionalFormatting sqref="D13:W13">
    <cfRule type="cellIs" dxfId="265" priority="48" operator="equal">
      <formula>""</formula>
    </cfRule>
  </conditionalFormatting>
  <conditionalFormatting sqref="X13">
    <cfRule type="cellIs" dxfId="264" priority="47" operator="equal">
      <formula>""</formula>
    </cfRule>
  </conditionalFormatting>
  <conditionalFormatting sqref="D14:W14">
    <cfRule type="cellIs" dxfId="263" priority="46" operator="equal">
      <formula>""</formula>
    </cfRule>
  </conditionalFormatting>
  <conditionalFormatting sqref="X14">
    <cfRule type="cellIs" dxfId="262" priority="45" operator="equal">
      <formula>""</formula>
    </cfRule>
  </conditionalFormatting>
  <conditionalFormatting sqref="D15:W15">
    <cfRule type="cellIs" dxfId="261" priority="44" operator="equal">
      <formula>""</formula>
    </cfRule>
  </conditionalFormatting>
  <conditionalFormatting sqref="X15">
    <cfRule type="cellIs" dxfId="260" priority="43" operator="equal">
      <formula>""</formula>
    </cfRule>
  </conditionalFormatting>
  <conditionalFormatting sqref="D16:W16">
    <cfRule type="cellIs" dxfId="259" priority="42" operator="equal">
      <formula>""</formula>
    </cfRule>
  </conditionalFormatting>
  <conditionalFormatting sqref="X16">
    <cfRule type="cellIs" dxfId="258" priority="41" operator="equal">
      <formula>""</formula>
    </cfRule>
  </conditionalFormatting>
  <conditionalFormatting sqref="D17:W17">
    <cfRule type="cellIs" dxfId="257" priority="40" operator="equal">
      <formula>""</formula>
    </cfRule>
  </conditionalFormatting>
  <conditionalFormatting sqref="X17">
    <cfRule type="cellIs" dxfId="256" priority="39" operator="equal">
      <formula>""</formula>
    </cfRule>
  </conditionalFormatting>
  <conditionalFormatting sqref="D18:W18">
    <cfRule type="cellIs" dxfId="255" priority="38" operator="equal">
      <formula>""</formula>
    </cfRule>
  </conditionalFormatting>
  <conditionalFormatting sqref="X18">
    <cfRule type="cellIs" dxfId="254" priority="37" operator="equal">
      <formula>""</formula>
    </cfRule>
  </conditionalFormatting>
  <conditionalFormatting sqref="D22:W22">
    <cfRule type="cellIs" dxfId="253" priority="36" operator="equal">
      <formula>""</formula>
    </cfRule>
  </conditionalFormatting>
  <conditionalFormatting sqref="X22">
    <cfRule type="cellIs" dxfId="252" priority="35" operator="equal">
      <formula>""</formula>
    </cfRule>
  </conditionalFormatting>
  <conditionalFormatting sqref="D26:W26">
    <cfRule type="cellIs" dxfId="251" priority="34" operator="equal">
      <formula>""</formula>
    </cfRule>
  </conditionalFormatting>
  <conditionalFormatting sqref="X26">
    <cfRule type="cellIs" dxfId="250" priority="33" operator="equal">
      <formula>""</formula>
    </cfRule>
  </conditionalFormatting>
  <conditionalFormatting sqref="D28:W28">
    <cfRule type="cellIs" dxfId="249" priority="32" operator="equal">
      <formula>""</formula>
    </cfRule>
  </conditionalFormatting>
  <conditionalFormatting sqref="X28">
    <cfRule type="cellIs" dxfId="248" priority="31" operator="equal">
      <formula>""</formula>
    </cfRule>
  </conditionalFormatting>
  <conditionalFormatting sqref="D31:W31">
    <cfRule type="cellIs" dxfId="247" priority="30" operator="equal">
      <formula>""</formula>
    </cfRule>
  </conditionalFormatting>
  <conditionalFormatting sqref="X31">
    <cfRule type="cellIs" dxfId="246" priority="29" operator="equal">
      <formula>""</formula>
    </cfRule>
  </conditionalFormatting>
  <conditionalFormatting sqref="D35:W35">
    <cfRule type="cellIs" dxfId="245" priority="28" operator="equal">
      <formula>""</formula>
    </cfRule>
  </conditionalFormatting>
  <conditionalFormatting sqref="X35">
    <cfRule type="cellIs" dxfId="244" priority="27" operator="equal">
      <formula>""</formula>
    </cfRule>
  </conditionalFormatting>
  <conditionalFormatting sqref="D36:W36">
    <cfRule type="cellIs" dxfId="243" priority="26" operator="equal">
      <formula>""</formula>
    </cfRule>
  </conditionalFormatting>
  <conditionalFormatting sqref="X36">
    <cfRule type="cellIs" dxfId="242" priority="25" operator="equal">
      <formula>""</formula>
    </cfRule>
  </conditionalFormatting>
  <conditionalFormatting sqref="D40:W40">
    <cfRule type="cellIs" dxfId="241" priority="24" operator="equal">
      <formula>""</formula>
    </cfRule>
  </conditionalFormatting>
  <conditionalFormatting sqref="X40">
    <cfRule type="cellIs" dxfId="240" priority="23" operator="equal">
      <formula>""</formula>
    </cfRule>
  </conditionalFormatting>
  <conditionalFormatting sqref="D47:W47">
    <cfRule type="cellIs" dxfId="239" priority="22" operator="equal">
      <formula>""</formula>
    </cfRule>
  </conditionalFormatting>
  <conditionalFormatting sqref="X47">
    <cfRule type="cellIs" dxfId="238" priority="21" operator="equal">
      <formula>""</formula>
    </cfRule>
  </conditionalFormatting>
  <conditionalFormatting sqref="U8:AI8">
    <cfRule type="cellIs" dxfId="237" priority="20" operator="equal">
      <formula>""</formula>
    </cfRule>
  </conditionalFormatting>
  <conditionalFormatting sqref="U11:AI11">
    <cfRule type="cellIs" dxfId="236" priority="19" operator="equal">
      <formula>""</formula>
    </cfRule>
  </conditionalFormatting>
  <conditionalFormatting sqref="U12:AI12">
    <cfRule type="cellIs" dxfId="235" priority="18" operator="equal">
      <formula>""</formula>
    </cfRule>
  </conditionalFormatting>
  <conditionalFormatting sqref="U13:AI13">
    <cfRule type="cellIs" dxfId="234" priority="17" operator="equal">
      <formula>""</formula>
    </cfRule>
  </conditionalFormatting>
  <conditionalFormatting sqref="U14:AI14">
    <cfRule type="cellIs" dxfId="233" priority="16" operator="equal">
      <formula>""</formula>
    </cfRule>
  </conditionalFormatting>
  <conditionalFormatting sqref="U15:AI15">
    <cfRule type="cellIs" dxfId="232" priority="15" operator="equal">
      <formula>""</formula>
    </cfRule>
  </conditionalFormatting>
  <conditionalFormatting sqref="U16:AI16">
    <cfRule type="cellIs" dxfId="231" priority="14" operator="equal">
      <formula>""</formula>
    </cfRule>
  </conditionalFormatting>
  <conditionalFormatting sqref="U17:AI17">
    <cfRule type="cellIs" dxfId="230" priority="13" operator="equal">
      <formula>""</formula>
    </cfRule>
  </conditionalFormatting>
  <conditionalFormatting sqref="U18:AI18">
    <cfRule type="cellIs" dxfId="229" priority="12" operator="equal">
      <formula>""</formula>
    </cfRule>
  </conditionalFormatting>
  <conditionalFormatting sqref="U22:AI22">
    <cfRule type="cellIs" dxfId="228" priority="11" operator="equal">
      <formula>""</formula>
    </cfRule>
  </conditionalFormatting>
  <conditionalFormatting sqref="U26:AI26">
    <cfRule type="cellIs" dxfId="227" priority="10" operator="equal">
      <formula>""</formula>
    </cfRule>
  </conditionalFormatting>
  <conditionalFormatting sqref="U28:AI28">
    <cfRule type="cellIs" dxfId="226" priority="9" operator="equal">
      <formula>""</formula>
    </cfRule>
  </conditionalFormatting>
  <conditionalFormatting sqref="U31:AI31">
    <cfRule type="cellIs" dxfId="225" priority="8" operator="equal">
      <formula>""</formula>
    </cfRule>
  </conditionalFormatting>
  <conditionalFormatting sqref="U35:AI35">
    <cfRule type="cellIs" dxfId="224" priority="7" operator="equal">
      <formula>""</formula>
    </cfRule>
  </conditionalFormatting>
  <conditionalFormatting sqref="U36:AI36">
    <cfRule type="cellIs" dxfId="223" priority="6" operator="equal">
      <formula>""</formula>
    </cfRule>
  </conditionalFormatting>
  <conditionalFormatting sqref="U40:AI40">
    <cfRule type="cellIs" dxfId="222" priority="5" operator="equal">
      <formula>""</formula>
    </cfRule>
  </conditionalFormatting>
  <conditionalFormatting sqref="U47:AI47">
    <cfRule type="cellIs" dxfId="221" priority="4" operator="equal">
      <formula>""</formula>
    </cfRule>
  </conditionalFormatting>
  <conditionalFormatting sqref="U5:AI5 U8:AI9 U11:AI20 U22:AI24 U26:AI26 U28:AI33 U35:AI38 U40:AI45 U47:AI47">
    <cfRule type="expression" dxfId="220" priority="3">
      <formula>LEN(U$5)=0</formula>
    </cfRule>
  </conditionalFormatting>
  <conditionalFormatting sqref="D55:AI55">
    <cfRule type="containsText" dxfId="219" priority="2" operator="containsText" text="NOT">
      <formula>NOT(ISERROR(SEARCH("NOT",D55)))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300-000000000000}">
      <formula1>$AM$1:$AM$4</formula1>
    </dataValidation>
    <dataValidation type="list" allowBlank="1" showInputMessage="1" showErrorMessage="1" sqref="D1" xr:uid="{00000000-0002-0000-03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BO57"/>
  <sheetViews>
    <sheetView showGridLines="0" defaultGridColor="0" topLeftCell="C1" colorId="22" zoomScale="70" zoomScaleNormal="70" zoomScaleSheetLayoutView="80" workbookViewId="0">
      <pane xSplit="1" topLeftCell="V1" activePane="topRight" state="frozen"/>
      <selection activeCell="D51" sqref="D50:AI51"/>
      <selection pane="topRight" activeCell="AI10" sqref="AI10"/>
    </sheetView>
  </sheetViews>
  <sheetFormatPr defaultColWidth="9.765625" defaultRowHeight="15.5"/>
  <cols>
    <col min="1" max="1" width="20.23046875" style="20" hidden="1" customWidth="1"/>
    <col min="2" max="2" width="41.53515625" style="20" hidden="1" customWidth="1"/>
    <col min="3" max="3" width="68.07421875" style="25" customWidth="1"/>
    <col min="4" max="35" width="12.765625" style="10" customWidth="1"/>
    <col min="36" max="36" width="65.23046875" style="10" customWidth="1"/>
    <col min="37" max="37" width="5.23046875" style="10" customWidth="1"/>
    <col min="38" max="38" width="1" style="10" customWidth="1"/>
    <col min="39" max="39" width="1.765625" style="10" customWidth="1"/>
    <col min="40" max="40" width="9.765625" style="10"/>
    <col min="41" max="41" width="13.07421875" style="10" customWidth="1"/>
    <col min="42" max="42" width="9.23046875" style="10" customWidth="1"/>
    <col min="43" max="64" width="9.765625" style="10"/>
    <col min="65" max="65" width="9.765625" style="258"/>
    <col min="66" max="16384" width="9.765625" style="10"/>
  </cols>
  <sheetData>
    <row r="1" spans="1:67" ht="18">
      <c r="A1" s="259"/>
      <c r="B1" s="259"/>
      <c r="C1" s="131" t="s">
        <v>572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  <c r="BF1" s="389"/>
      <c r="BG1" s="389"/>
      <c r="BH1" s="389"/>
      <c r="BI1" s="389"/>
      <c r="BJ1" s="389"/>
      <c r="BK1" s="389"/>
      <c r="BL1" s="389"/>
      <c r="BM1" s="194"/>
      <c r="BN1" s="389"/>
      <c r="BO1" s="389"/>
    </row>
    <row r="2" spans="1:67" ht="18.649999999999999" customHeight="1" thickBot="1">
      <c r="A2" s="259"/>
      <c r="B2" s="259"/>
      <c r="C2" s="132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7" ht="16.5" thickTop="1" thickBot="1">
      <c r="A3" s="261"/>
      <c r="B3" s="300"/>
      <c r="C3" s="134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40"/>
      <c r="AK3" s="41"/>
      <c r="AL3" s="13"/>
      <c r="AM3" s="194" t="s">
        <v>456</v>
      </c>
      <c r="AN3" s="258"/>
    </row>
    <row r="4" spans="1:67" ht="16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3"/>
      <c r="AK4" s="44"/>
      <c r="AM4" s="194" t="s">
        <v>457</v>
      </c>
      <c r="AN4" s="258"/>
      <c r="AP4" s="13"/>
    </row>
    <row r="5" spans="1:67">
      <c r="A5" s="209"/>
      <c r="B5" s="301" t="s">
        <v>485</v>
      </c>
      <c r="C5" s="306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 t="str">
        <f>IF(VLOOKUP('Cover page'!$F$15,'Cover page'!$BD$1:$BF$15,3,FALSE)&lt;AB52+1,"",AB52+1)</f>
        <v/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55"/>
      <c r="AK5" s="44"/>
      <c r="AP5" s="13"/>
    </row>
    <row r="6" spans="1:67">
      <c r="A6" s="209"/>
      <c r="B6" s="263"/>
      <c r="C6" s="213" t="str">
        <f>'Cover page'!E14</f>
        <v>Date: 30/09/2024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7"/>
      <c r="AK6" s="44"/>
      <c r="AP6" s="13"/>
    </row>
    <row r="7" spans="1:67" ht="10.5" customHeight="1" thickBot="1">
      <c r="A7" s="209"/>
      <c r="B7" s="264"/>
      <c r="C7" s="144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33"/>
      <c r="AK7" s="44"/>
      <c r="AP7" s="13"/>
    </row>
    <row r="8" spans="1:67" ht="16.5" thickTop="1" thickBot="1">
      <c r="A8" s="265" t="s">
        <v>222</v>
      </c>
      <c r="B8" s="388" t="s">
        <v>709</v>
      </c>
      <c r="C8" s="281" t="s">
        <v>49</v>
      </c>
      <c r="D8" s="495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".T2.WB.S1312.MNAC." &amp; RefVintage</f>
        <v>SE.T2.WB.S1312.MNAC.S.2024</v>
      </c>
    </row>
    <row r="9" spans="1:67" ht="16" thickTop="1">
      <c r="A9" s="265"/>
      <c r="B9" s="392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7" ht="11.25" customHeight="1">
      <c r="A10" s="265"/>
      <c r="B10" s="392"/>
      <c r="C10" s="136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B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/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".T2.WB_STATUS.S1312.MNAC." &amp; RefVintage</f>
        <v>SE.T2.WB_STATUS.S1312.MNAC.S.2024</v>
      </c>
    </row>
    <row r="11" spans="1:67">
      <c r="A11" s="265" t="s">
        <v>223</v>
      </c>
      <c r="B11" s="388" t="s">
        <v>710</v>
      </c>
      <c r="C11" s="283" t="s">
        <v>91</v>
      </c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".T2.FT.S1312.MNAC." &amp; RefVintage</f>
        <v>SE.T2.FT.S1312.MNAC.S.2024</v>
      </c>
    </row>
    <row r="12" spans="1:67">
      <c r="A12" s="265" t="s">
        <v>224</v>
      </c>
      <c r="B12" s="388" t="s">
        <v>711</v>
      </c>
      <c r="C12" s="284" t="s">
        <v>52</v>
      </c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".T2.F4.S1312.MNAC." &amp; RefVintage</f>
        <v>SE.T2.F4.S1312.MNAC.S.2024</v>
      </c>
    </row>
    <row r="13" spans="1:67">
      <c r="A13" s="265" t="s">
        <v>225</v>
      </c>
      <c r="B13" s="388" t="s">
        <v>712</v>
      </c>
      <c r="C13" s="285" t="s">
        <v>53</v>
      </c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".T2.F5.S1312.MNAC." &amp; RefVintage</f>
        <v>SE.T2.F5.S1312.MNAC.S.2024</v>
      </c>
    </row>
    <row r="14" spans="1:67">
      <c r="A14" s="265" t="s">
        <v>226</v>
      </c>
      <c r="B14" s="388" t="s">
        <v>713</v>
      </c>
      <c r="C14" s="285" t="s">
        <v>34</v>
      </c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".T2.OFT.S1312.MNAC." &amp; RefVintage</f>
        <v>SE.T2.OFT.S1312.MNAC.S.2024</v>
      </c>
    </row>
    <row r="15" spans="1:67" ht="16" thickBot="1">
      <c r="A15" s="265" t="s">
        <v>227</v>
      </c>
      <c r="B15" s="388" t="s">
        <v>714</v>
      </c>
      <c r="C15" s="286" t="s">
        <v>513</v>
      </c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".T2.OFTDL.S1312.MNAC." &amp; RefVintage</f>
        <v>SE.T2.OFTDL.S1312.MNAC.S.2024</v>
      </c>
    </row>
    <row r="16" spans="1:67" ht="16" thickBot="1">
      <c r="A16" s="266" t="s">
        <v>487</v>
      </c>
      <c r="B16" s="388" t="s">
        <v>715</v>
      </c>
      <c r="C16" s="192" t="s">
        <v>514</v>
      </c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".T2.F71K.S1312.MNAC." &amp; RefVintage</f>
        <v>SE.T2.F71K.S1312.MNAC.S.2024</v>
      </c>
    </row>
    <row r="17" spans="1:65">
      <c r="A17" s="135" t="s">
        <v>228</v>
      </c>
      <c r="B17" s="388" t="s">
        <v>716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".T2.OFT1.S1312.MNAC." &amp; RefVintage</f>
        <v>SE.T2.OFT1.S1312.MNAC.S.2024</v>
      </c>
    </row>
    <row r="18" spans="1:65">
      <c r="A18" s="135" t="s">
        <v>229</v>
      </c>
      <c r="B18" s="388" t="s">
        <v>717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".T2.OFT2.S1312.MNAC." &amp; RefVintage</f>
        <v>SE.T2.OFT2.S1312.MNAC.S.2024</v>
      </c>
    </row>
    <row r="19" spans="1:65">
      <c r="A19" s="265"/>
      <c r="B19" s="392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>
      <c r="A20" s="265" t="s">
        <v>230</v>
      </c>
      <c r="B20" s="388" t="s">
        <v>736</v>
      </c>
      <c r="C20" s="283" t="s">
        <v>120</v>
      </c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".T2.ONFT.S1312.MNAC." &amp; RefVintage</f>
        <v>SE.T2.ONFT.S1312.MNAC.S.2024</v>
      </c>
    </row>
    <row r="21" spans="1:65">
      <c r="A21" s="135" t="s">
        <v>231</v>
      </c>
      <c r="B21" s="388" t="s">
        <v>737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".T2.ONFT1.S1312.MNAC." &amp; RefVintage</f>
        <v>SE.T2.ONFT1.S1312.MNAC.S.2024</v>
      </c>
    </row>
    <row r="22" spans="1:65">
      <c r="A22" s="135" t="s">
        <v>232</v>
      </c>
      <c r="B22" s="388" t="s">
        <v>738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".T2.ONFT2.S1312.MNAC." &amp; RefVintage</f>
        <v>SE.T2.ONFT2.S1312.MNAC.S.2024</v>
      </c>
    </row>
    <row r="23" spans="1:65">
      <c r="A23" s="312"/>
      <c r="B23" s="388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>
      <c r="A24" s="265" t="s">
        <v>233</v>
      </c>
      <c r="B24" s="388" t="s">
        <v>745</v>
      </c>
      <c r="C24" s="191" t="s">
        <v>471</v>
      </c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".T2.D41DIF.S1312.MNAC." &amp; RefVintage</f>
        <v>SE.T2.D41DIF.S1312.MNAC.S.2024</v>
      </c>
    </row>
    <row r="25" spans="1:65">
      <c r="A25" s="265"/>
      <c r="B25" s="388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>
      <c r="A26" s="265" t="s">
        <v>534</v>
      </c>
      <c r="B26" s="388" t="s">
        <v>748</v>
      </c>
      <c r="C26" s="283" t="s">
        <v>47</v>
      </c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8"/>
      <c r="T26" s="498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".T2.F8ASS.S1312.MNAC." &amp; RefVintage</f>
        <v>SE.T2.F8ASS.S1312.MNAC.S.2024</v>
      </c>
    </row>
    <row r="27" spans="1:65">
      <c r="A27" s="135" t="s">
        <v>535</v>
      </c>
      <c r="B27" s="388" t="s">
        <v>749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".T2.F8ASS1.S1312.MNAC." &amp; RefVintage</f>
        <v>SE.T2.F8ASS1.S1312.MNAC.S.2024</v>
      </c>
    </row>
    <row r="28" spans="1:65">
      <c r="A28" s="135" t="s">
        <v>536</v>
      </c>
      <c r="B28" s="388" t="s">
        <v>750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".T2.F8ASS2.S1312.MNAC." &amp; RefVintage</f>
        <v>SE.T2.F8ASS2.S1312.MNAC.S.2024</v>
      </c>
    </row>
    <row r="29" spans="1:65">
      <c r="A29" s="265" t="s">
        <v>537</v>
      </c>
      <c r="B29" s="388" t="s">
        <v>757</v>
      </c>
      <c r="C29" s="283" t="s">
        <v>46</v>
      </c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".T2.F8LIA.S1312.MNAC." &amp; RefVintage</f>
        <v>SE.T2.F8LIA.S1312.MNAC.S.2024</v>
      </c>
    </row>
    <row r="30" spans="1:65">
      <c r="A30" s="135" t="s">
        <v>538</v>
      </c>
      <c r="B30" s="388" t="s">
        <v>758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".T2.F8LIA1.S1312.MNAC." &amp; RefVintage</f>
        <v>SE.T2.F8LIA1.S1312.MNAC.S.2024</v>
      </c>
    </row>
    <row r="31" spans="1:65">
      <c r="A31" s="135" t="s">
        <v>539</v>
      </c>
      <c r="B31" s="388" t="s">
        <v>759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".T2.F8LIA2.S1312.MNAC." &amp; RefVintage</f>
        <v>SE.T2.F8LIA2.S1312.MNAC.S.2024</v>
      </c>
    </row>
    <row r="32" spans="1:65">
      <c r="A32" s="265"/>
      <c r="B32" s="388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65">
      <c r="A33" s="265" t="s">
        <v>234</v>
      </c>
      <c r="B33" s="388" t="s">
        <v>766</v>
      </c>
      <c r="C33" s="283" t="s">
        <v>76</v>
      </c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".T2.B9_OWB.S1312.MNAC." &amp; RefVintage</f>
        <v>SE.T2.B9_OWB.S1312.MNAC.S.2024</v>
      </c>
    </row>
    <row r="34" spans="1:65">
      <c r="A34" s="265" t="s">
        <v>235</v>
      </c>
      <c r="B34" s="388" t="s">
        <v>767</v>
      </c>
      <c r="C34" s="283" t="s">
        <v>573</v>
      </c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".T2.B9_OB.S1312.MNAC." &amp; RefVintage</f>
        <v>SE.T2.B9_OB.S1312.MNAC.S.2024</v>
      </c>
    </row>
    <row r="35" spans="1:65">
      <c r="A35" s="135" t="s">
        <v>236</v>
      </c>
      <c r="B35" s="388" t="s">
        <v>768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".T2.B9_OB1.S1312.MNAC." &amp; RefVintage</f>
        <v>SE.T2.B9_OB1.S1312.MNAC.S.2024</v>
      </c>
    </row>
    <row r="36" spans="1:65">
      <c r="A36" s="135" t="s">
        <v>237</v>
      </c>
      <c r="B36" s="388" t="s">
        <v>769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".T2.B9_OB2.S1312.MNAC." &amp; RefVintage</f>
        <v>SE.T2.B9_OB2.S1312.MNAC.S.2024</v>
      </c>
    </row>
    <row r="37" spans="1:65">
      <c r="A37" s="265"/>
      <c r="B37" s="393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65">
      <c r="A38" s="265" t="s">
        <v>238</v>
      </c>
      <c r="B38" s="388" t="s">
        <v>778</v>
      </c>
      <c r="C38" s="283" t="s">
        <v>48</v>
      </c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".T2.OA.S1312.MNAC." &amp; RefVintage</f>
        <v>SE.T2.OA.S1312.MNAC.S.2024</v>
      </c>
    </row>
    <row r="39" spans="1:65">
      <c r="A39" s="135" t="s">
        <v>239</v>
      </c>
      <c r="B39" s="388" t="s">
        <v>779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".T2.OA1.S1312.MNAC." &amp; RefVintage</f>
        <v>SE.T2.OA1.S1312.MNAC.S.2024</v>
      </c>
    </row>
    <row r="40" spans="1:65">
      <c r="A40" s="135" t="s">
        <v>240</v>
      </c>
      <c r="B40" s="388" t="s">
        <v>780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".T2.OA2.S1312.MNAC." &amp; RefVintage</f>
        <v>SE.T2.OA2.S1312.MNAC.S.2024</v>
      </c>
    </row>
    <row r="41" spans="1:65">
      <c r="A41" s="135" t="s">
        <v>241</v>
      </c>
      <c r="B41" s="388" t="s">
        <v>781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".T2.OA3.S1312.MNAC." &amp; RefVintage</f>
        <v>SE.T2.OA3.S1312.MNAC.S.2024</v>
      </c>
    </row>
    <row r="42" spans="1:65" ht="16" thickBot="1">
      <c r="A42" s="265"/>
      <c r="B42" s="392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65" ht="16.5" thickTop="1" thickBot="1">
      <c r="A43" s="265" t="s">
        <v>242</v>
      </c>
      <c r="B43" s="388" t="s">
        <v>790</v>
      </c>
      <c r="C43" s="287" t="s">
        <v>560</v>
      </c>
      <c r="D43" s="495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".T2.B9.S1312.MNAC." &amp; RefVintage</f>
        <v>SE.T2.B9.S1312.MNAC.S.2024</v>
      </c>
    </row>
    <row r="44" spans="1:65" ht="16" thickTop="1">
      <c r="A44" s="128"/>
      <c r="B44" s="126"/>
      <c r="C44" s="288" t="s">
        <v>472</v>
      </c>
      <c r="D44" s="313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6"/>
      <c r="AK44" s="50"/>
      <c r="AL44" s="13"/>
    </row>
    <row r="45" spans="1:65" ht="9" customHeight="1">
      <c r="A45" s="128"/>
      <c r="B45" s="126"/>
      <c r="C45" s="314"/>
      <c r="D45" s="315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6"/>
      <c r="AK45" s="50"/>
      <c r="AL45" s="13"/>
    </row>
    <row r="46" spans="1:65" s="23" customFormat="1">
      <c r="A46" s="128"/>
      <c r="B46" s="126"/>
      <c r="C46" s="289" t="s">
        <v>89</v>
      </c>
      <c r="D46" s="175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6"/>
      <c r="AK46" s="50"/>
      <c r="AL46" s="13"/>
      <c r="BM46" s="290"/>
    </row>
    <row r="47" spans="1:65">
      <c r="A47" s="128"/>
      <c r="B47" s="126"/>
      <c r="C47" s="199" t="s">
        <v>92</v>
      </c>
      <c r="D47" s="175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6"/>
      <c r="AK47" s="50"/>
      <c r="AL47" s="13"/>
    </row>
    <row r="48" spans="1:65" ht="12" customHeight="1" thickBot="1">
      <c r="A48" s="141"/>
      <c r="B48" s="146"/>
      <c r="C48" s="316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3:37" ht="16" thickTop="1"/>
    <row r="50" spans="3:37">
      <c r="C50" s="25" t="s">
        <v>35</v>
      </c>
    </row>
    <row r="51" spans="3:37" ht="62.5" customHeight="1">
      <c r="C51" s="299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OK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3:37"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ref="U52:AH52" si="7">T52+1</f>
        <v>2012</v>
      </c>
      <c r="V52" s="242">
        <f t="shared" si="7"/>
        <v>2013</v>
      </c>
      <c r="W52" s="242">
        <f t="shared" si="7"/>
        <v>2014</v>
      </c>
      <c r="X52" s="242">
        <f t="shared" si="7"/>
        <v>2015</v>
      </c>
      <c r="Y52" s="242">
        <f t="shared" si="7"/>
        <v>2016</v>
      </c>
      <c r="Z52" s="242">
        <f t="shared" si="7"/>
        <v>2017</v>
      </c>
      <c r="AA52" s="242">
        <f t="shared" si="7"/>
        <v>2018</v>
      </c>
      <c r="AB52" s="242">
        <f t="shared" si="7"/>
        <v>2019</v>
      </c>
      <c r="AC52" s="242">
        <f t="shared" si="7"/>
        <v>2020</v>
      </c>
      <c r="AD52" s="242">
        <f t="shared" si="7"/>
        <v>2021</v>
      </c>
      <c r="AE52" s="242">
        <f t="shared" si="7"/>
        <v>2022</v>
      </c>
      <c r="AF52" s="242">
        <f t="shared" si="7"/>
        <v>2023</v>
      </c>
      <c r="AG52" s="242">
        <f t="shared" si="7"/>
        <v>2024</v>
      </c>
      <c r="AH52" s="242">
        <f t="shared" si="7"/>
        <v>2025</v>
      </c>
      <c r="AI52" s="242">
        <f t="shared" si="6"/>
        <v>2026</v>
      </c>
      <c r="AJ52" s="173"/>
      <c r="AK52" s="174"/>
    </row>
    <row r="53" spans="3:37" ht="28.15" customHeight="1">
      <c r="C53" s="292" t="s">
        <v>540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8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8"/>
        <v>0</v>
      </c>
      <c r="G53" s="293">
        <f t="shared" si="8"/>
        <v>0</v>
      </c>
      <c r="H53" s="293">
        <f t="shared" si="8"/>
        <v>0</v>
      </c>
      <c r="I53" s="293">
        <f t="shared" si="8"/>
        <v>0</v>
      </c>
      <c r="J53" s="293">
        <f t="shared" si="8"/>
        <v>0</v>
      </c>
      <c r="K53" s="293">
        <f t="shared" si="8"/>
        <v>0</v>
      </c>
      <c r="L53" s="293">
        <f t="shared" si="8"/>
        <v>0</v>
      </c>
      <c r="M53" s="293">
        <f t="shared" si="8"/>
        <v>0</v>
      </c>
      <c r="N53" s="293">
        <f t="shared" si="8"/>
        <v>0</v>
      </c>
      <c r="O53" s="293">
        <f t="shared" si="8"/>
        <v>0</v>
      </c>
      <c r="P53" s="293">
        <f t="shared" si="8"/>
        <v>0</v>
      </c>
      <c r="Q53" s="293">
        <f t="shared" si="8"/>
        <v>0</v>
      </c>
      <c r="R53" s="293">
        <f t="shared" si="8"/>
        <v>0</v>
      </c>
      <c r="S53" s="293">
        <f t="shared" si="8"/>
        <v>0</v>
      </c>
      <c r="T53" s="293">
        <f t="shared" ref="T53:AH53" si="9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9"/>
        <v>0</v>
      </c>
      <c r="V53" s="293">
        <f t="shared" si="9"/>
        <v>0</v>
      </c>
      <c r="W53" s="293">
        <f t="shared" si="9"/>
        <v>0</v>
      </c>
      <c r="X53" s="293">
        <f t="shared" si="9"/>
        <v>0</v>
      </c>
      <c r="Y53" s="293">
        <f t="shared" si="9"/>
        <v>0</v>
      </c>
      <c r="Z53" s="293">
        <f t="shared" si="9"/>
        <v>0</v>
      </c>
      <c r="AA53" s="293">
        <f t="shared" si="9"/>
        <v>0</v>
      </c>
      <c r="AB53" s="293">
        <f t="shared" si="9"/>
        <v>0</v>
      </c>
      <c r="AC53" s="293">
        <f t="shared" si="9"/>
        <v>0</v>
      </c>
      <c r="AD53" s="293">
        <f t="shared" si="9"/>
        <v>0</v>
      </c>
      <c r="AE53" s="293">
        <f t="shared" si="9"/>
        <v>0</v>
      </c>
      <c r="AF53" s="293">
        <f t="shared" si="9"/>
        <v>0</v>
      </c>
      <c r="AG53" s="293">
        <f t="shared" si="9"/>
        <v>0</v>
      </c>
      <c r="AH53" s="293">
        <f t="shared" si="9"/>
        <v>0</v>
      </c>
      <c r="AI53" s="293">
        <f t="shared" ref="AI53" si="10">IF(AND(AI43="0",AI8="0",AI11="0",AI20="0",AI24="0",AI26="0",AI29="0",AI33="0",AI34="0",AI38="0"),0,IF(AND(AI43="L",AI8="L",AI11="L",AI20="L",AI24="L",AI26="L",AI29="L",AI33="L",AI34="L",AI38="L"),"NC",IF(AI43="M",0,AI43)-IF(AI8="M",0,AI8)-IF(AI11="M",0,AI11)-IF(AI20="M",0,AI20)-IF(AI24="M",0,AI24)-IF(AI26="M",0,AI26)-IF(AI29="M",0,AI29)-IF(AI33="M",0,AI33)-IF(AI34="M",0,AI34)-IF(AI38="M",0,AI38)))</f>
        <v>0</v>
      </c>
      <c r="AJ53" s="173"/>
      <c r="AK53" s="174"/>
    </row>
    <row r="54" spans="3:37">
      <c r="C54" s="292" t="s">
        <v>130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11">IF(AND(E11="0",E12="0",E13="0",E14="0"),0,IF(AND(E11="L",E12="L",E13="L",E14="L"),"NC",IF(E11="M",0,E11)-IF(E12="M",0,E12)-IF(E13="M",0,E13)-IF(E14="M",0,E14)))</f>
        <v>0</v>
      </c>
      <c r="F54" s="293">
        <f t="shared" si="11"/>
        <v>0</v>
      </c>
      <c r="G54" s="293">
        <f t="shared" si="11"/>
        <v>0</v>
      </c>
      <c r="H54" s="293">
        <f t="shared" si="11"/>
        <v>0</v>
      </c>
      <c r="I54" s="293">
        <f t="shared" si="11"/>
        <v>0</v>
      </c>
      <c r="J54" s="293">
        <f t="shared" si="11"/>
        <v>0</v>
      </c>
      <c r="K54" s="293">
        <f t="shared" si="11"/>
        <v>0</v>
      </c>
      <c r="L54" s="293">
        <f t="shared" si="11"/>
        <v>0</v>
      </c>
      <c r="M54" s="293">
        <f t="shared" si="11"/>
        <v>0</v>
      </c>
      <c r="N54" s="293">
        <f t="shared" si="11"/>
        <v>0</v>
      </c>
      <c r="O54" s="293">
        <f t="shared" si="11"/>
        <v>0</v>
      </c>
      <c r="P54" s="293">
        <f t="shared" si="11"/>
        <v>0</v>
      </c>
      <c r="Q54" s="293">
        <f t="shared" si="11"/>
        <v>0</v>
      </c>
      <c r="R54" s="293">
        <f t="shared" si="11"/>
        <v>0</v>
      </c>
      <c r="S54" s="293">
        <f t="shared" si="11"/>
        <v>0</v>
      </c>
      <c r="T54" s="293">
        <f t="shared" ref="T54:AH54" si="12">IF(AND(T11="0",T12="0",T13="0",T14="0"),0,IF(AND(T11="L",T12="L",T13="L",T14="L"),"NC",IF(T11="M",0,T11)-IF(T12="M",0,T12)-IF(T13="M",0,T13)-IF(T14="M",0,T14)))</f>
        <v>0</v>
      </c>
      <c r="U54" s="293">
        <f t="shared" si="12"/>
        <v>0</v>
      </c>
      <c r="V54" s="293">
        <f t="shared" si="12"/>
        <v>0</v>
      </c>
      <c r="W54" s="293">
        <f t="shared" si="12"/>
        <v>0</v>
      </c>
      <c r="X54" s="293">
        <f t="shared" si="12"/>
        <v>0</v>
      </c>
      <c r="Y54" s="293">
        <f t="shared" si="12"/>
        <v>0</v>
      </c>
      <c r="Z54" s="293">
        <f t="shared" si="12"/>
        <v>0</v>
      </c>
      <c r="AA54" s="293">
        <f t="shared" si="12"/>
        <v>0</v>
      </c>
      <c r="AB54" s="293">
        <f t="shared" si="12"/>
        <v>0</v>
      </c>
      <c r="AC54" s="293">
        <f t="shared" si="12"/>
        <v>0</v>
      </c>
      <c r="AD54" s="293">
        <f t="shared" si="12"/>
        <v>0</v>
      </c>
      <c r="AE54" s="293">
        <f t="shared" si="12"/>
        <v>0</v>
      </c>
      <c r="AF54" s="293">
        <f t="shared" si="12"/>
        <v>0</v>
      </c>
      <c r="AG54" s="293">
        <f t="shared" si="12"/>
        <v>0</v>
      </c>
      <c r="AH54" s="293">
        <f t="shared" si="12"/>
        <v>0</v>
      </c>
      <c r="AI54" s="293">
        <f t="shared" ref="AI54" si="13">IF(AND(AI11="0",AI12="0",AI13="0",AI14="0"),0,IF(AND(AI11="L",AI12="L",AI13="L",AI14="L"),"NC",IF(AI11="M",0,AI11)-IF(AI12="M",0,AI12)-IF(AI13="M",0,AI13)-IF(AI14="M",0,AI14)))</f>
        <v>0</v>
      </c>
      <c r="AJ54" s="173"/>
      <c r="AK54" s="174"/>
    </row>
    <row r="55" spans="3:37">
      <c r="C55" s="292" t="s">
        <v>131</v>
      </c>
      <c r="D55" s="293">
        <f>IF(AND(D38="0",D39="0",D40="0",D41="0",D42="0"),0,IF(AND(D38="L",D39="L",D40="L",D41="L",D42="L"),"NC",D38-SUM(D39:D42)))</f>
        <v>0</v>
      </c>
      <c r="E55" s="293">
        <f t="shared" ref="E55:S55" si="14">IF(AND(E38="0",E39="0",E40="0",E41="0",E42="0"),0,IF(AND(E38="L",E39="L",E40="L",E41="L",E42="L"),"NC",E38-SUM(E39:E42)))</f>
        <v>0</v>
      </c>
      <c r="F55" s="293">
        <f t="shared" si="14"/>
        <v>0</v>
      </c>
      <c r="G55" s="293">
        <f t="shared" si="14"/>
        <v>0</v>
      </c>
      <c r="H55" s="293">
        <f t="shared" si="14"/>
        <v>0</v>
      </c>
      <c r="I55" s="293">
        <f t="shared" si="14"/>
        <v>0</v>
      </c>
      <c r="J55" s="293">
        <f t="shared" si="14"/>
        <v>0</v>
      </c>
      <c r="K55" s="293">
        <f t="shared" si="14"/>
        <v>0</v>
      </c>
      <c r="L55" s="293">
        <f t="shared" si="14"/>
        <v>0</v>
      </c>
      <c r="M55" s="293">
        <f t="shared" si="14"/>
        <v>0</v>
      </c>
      <c r="N55" s="293">
        <f t="shared" si="14"/>
        <v>0</v>
      </c>
      <c r="O55" s="293">
        <f t="shared" si="14"/>
        <v>0</v>
      </c>
      <c r="P55" s="293">
        <f t="shared" si="14"/>
        <v>0</v>
      </c>
      <c r="Q55" s="293">
        <f t="shared" si="14"/>
        <v>0</v>
      </c>
      <c r="R55" s="293">
        <f t="shared" si="14"/>
        <v>0</v>
      </c>
      <c r="S55" s="293">
        <f t="shared" si="14"/>
        <v>0</v>
      </c>
      <c r="T55" s="293">
        <f t="shared" ref="T55:AH55" si="15">IF(AND(T38="0",T39="0",T40="0",T41="0",T42="0"),0,IF(AND(T38="L",T39="L",T40="L",T41="L",T42="L"),"NC",T38-SUM(T39:T42)))</f>
        <v>0</v>
      </c>
      <c r="U55" s="293">
        <f t="shared" si="15"/>
        <v>0</v>
      </c>
      <c r="V55" s="293">
        <f t="shared" si="15"/>
        <v>0</v>
      </c>
      <c r="W55" s="293">
        <f t="shared" si="15"/>
        <v>0</v>
      </c>
      <c r="X55" s="293">
        <f t="shared" si="15"/>
        <v>0</v>
      </c>
      <c r="Y55" s="293">
        <f t="shared" si="15"/>
        <v>0</v>
      </c>
      <c r="Z55" s="293">
        <f t="shared" si="15"/>
        <v>0</v>
      </c>
      <c r="AA55" s="293">
        <f t="shared" si="15"/>
        <v>0</v>
      </c>
      <c r="AB55" s="293">
        <f t="shared" si="15"/>
        <v>0</v>
      </c>
      <c r="AC55" s="293">
        <f t="shared" si="15"/>
        <v>0</v>
      </c>
      <c r="AD55" s="293">
        <f t="shared" si="15"/>
        <v>0</v>
      </c>
      <c r="AE55" s="293">
        <f t="shared" si="15"/>
        <v>0</v>
      </c>
      <c r="AF55" s="293">
        <f t="shared" si="15"/>
        <v>0</v>
      </c>
      <c r="AG55" s="293">
        <f t="shared" si="15"/>
        <v>0</v>
      </c>
      <c r="AH55" s="293">
        <f t="shared" si="15"/>
        <v>0</v>
      </c>
      <c r="AI55" s="293">
        <f t="shared" ref="AI55" si="16">IF(AND(AI38="0",AI39="0",AI40="0",AI41="0",AI42="0"),0,IF(AND(AI38="L",AI39="L",AI40="L",AI41="L",AI42="L"),"NC",AI38-SUM(AI39:AI42)))</f>
        <v>0</v>
      </c>
      <c r="AJ55" s="173"/>
      <c r="AK55" s="174"/>
    </row>
    <row r="56" spans="3:37"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3:37">
      <c r="C57" s="295" t="s">
        <v>132</v>
      </c>
      <c r="D57" s="179">
        <f>IF(AND('Table 1'!E12="0",'Table 2B'!D43="0"),0,IF(AND('Table 1'!E12="L",'Table 2B'!D43="L"),"NC",IF('Table 1'!E12="M",0,'Table 1'!E12)-IF('Table 2B'!D43="M",0,'Table 2B'!D43)))</f>
        <v>0</v>
      </c>
      <c r="E57" s="179">
        <f>IF(AND('Table 1'!F12="0",'Table 2B'!E43="0"),0,IF(AND('Table 1'!F12="L",'Table 2B'!E43="L"),"NC",IF('Table 1'!F12="M",0,'Table 1'!F12)-IF('Table 2B'!E43="M",0,'Table 2B'!E43)))</f>
        <v>0</v>
      </c>
      <c r="F57" s="179">
        <f>IF(AND('Table 1'!G12="0",'Table 2B'!F43="0"),0,IF(AND('Table 1'!G12="L",'Table 2B'!F43="L"),"NC",IF('Table 1'!G12="M",0,'Table 1'!G12)-IF('Table 2B'!F43="M",0,'Table 2B'!F43)))</f>
        <v>0</v>
      </c>
      <c r="G57" s="179">
        <f>IF(AND('Table 1'!H12="0",'Table 2B'!G43="0"),0,IF(AND('Table 1'!H12="L",'Table 2B'!G43="L"),"NC",IF('Table 1'!H12="M",0,'Table 1'!H12)-IF('Table 2B'!G43="M",0,'Table 2B'!G43)))</f>
        <v>0</v>
      </c>
      <c r="H57" s="179">
        <f>IF(AND('Table 1'!I12="0",'Table 2B'!H43="0"),0,IF(AND('Table 1'!I12="L",'Table 2B'!H43="L"),"NC",IF('Table 1'!I12="M",0,'Table 1'!I12)-IF('Table 2B'!H43="M",0,'Table 2B'!H43)))</f>
        <v>0</v>
      </c>
      <c r="I57" s="179">
        <f>IF(AND('Table 1'!J12="0",'Table 2B'!I43="0"),0,IF(AND('Table 1'!J12="L",'Table 2B'!I43="L"),"NC",IF('Table 1'!J12="M",0,'Table 1'!J12)-IF('Table 2B'!I43="M",0,'Table 2B'!I43)))</f>
        <v>0</v>
      </c>
      <c r="J57" s="179">
        <f>IF(AND('Table 1'!K12="0",'Table 2B'!J43="0"),0,IF(AND('Table 1'!K12="L",'Table 2B'!J43="L"),"NC",IF('Table 1'!K12="M",0,'Table 1'!K12)-IF('Table 2B'!J43="M",0,'Table 2B'!J43)))</f>
        <v>0</v>
      </c>
      <c r="K57" s="179">
        <f>IF(AND('Table 1'!L12="0",'Table 2B'!K43="0"),0,IF(AND('Table 1'!L12="L",'Table 2B'!K43="L"),"NC",IF('Table 1'!L12="M",0,'Table 1'!L12)-IF('Table 2B'!K43="M",0,'Table 2B'!K43)))</f>
        <v>0</v>
      </c>
      <c r="L57" s="179">
        <f>IF(AND('Table 1'!M12="0",'Table 2B'!L43="0"),0,IF(AND('Table 1'!M12="L",'Table 2B'!L43="L"),"NC",IF('Table 1'!M12="M",0,'Table 1'!M12)-IF('Table 2B'!L43="M",0,'Table 2B'!L43)))</f>
        <v>0</v>
      </c>
      <c r="M57" s="179">
        <f>IF(AND('Table 1'!N12="0",'Table 2B'!M43="0"),0,IF(AND('Table 1'!N12="L",'Table 2B'!M43="L"),"NC",IF('Table 1'!N12="M",0,'Table 1'!N12)-IF('Table 2B'!M43="M",0,'Table 2B'!M43)))</f>
        <v>0</v>
      </c>
      <c r="N57" s="179">
        <f>IF(AND('Table 1'!O12="0",'Table 2B'!N43="0"),0,IF(AND('Table 1'!O12="L",'Table 2B'!N43="L"),"NC",IF('Table 1'!O12="M",0,'Table 1'!O12)-IF('Table 2B'!N43="M",0,'Table 2B'!N43)))</f>
        <v>0</v>
      </c>
      <c r="O57" s="179">
        <f>IF(AND('Table 1'!P12="0",'Table 2B'!O43="0"),0,IF(AND('Table 1'!P12="L",'Table 2B'!O43="L"),"NC",IF('Table 1'!P12="M",0,'Table 1'!P12)-IF('Table 2B'!O43="M",0,'Table 2B'!O43)))</f>
        <v>0</v>
      </c>
      <c r="P57" s="179">
        <f>IF(AND('Table 1'!Q12="0",'Table 2B'!P43="0"),0,IF(AND('Table 1'!Q12="L",'Table 2B'!P43="L"),"NC",IF('Table 1'!Q12="M",0,'Table 1'!Q12)-IF('Table 2B'!P43="M",0,'Table 2B'!P43)))</f>
        <v>0</v>
      </c>
      <c r="Q57" s="179">
        <f>IF(AND('Table 1'!R12="0",'Table 2B'!Q43="0"),0,IF(AND('Table 1'!R12="L",'Table 2B'!Q43="L"),"NC",IF('Table 1'!R12="M",0,'Table 1'!R12)-IF('Table 2B'!Q43="M",0,'Table 2B'!Q43)))</f>
        <v>0</v>
      </c>
      <c r="R57" s="179">
        <f>IF(AND('Table 1'!S12="0",'Table 2B'!R43="0"),0,IF(AND('Table 1'!S12="L",'Table 2B'!R43="L"),"NC",IF('Table 1'!S12="M",0,'Table 1'!S12)-IF('Table 2B'!R43="M",0,'Table 2B'!R43)))</f>
        <v>0</v>
      </c>
      <c r="S57" s="179">
        <f>IF(AND('Table 1'!T12="0",'Table 2B'!S43="0"),0,IF(AND('Table 1'!T12="L",'Table 2B'!S43="L"),"NC",IF('Table 1'!T12="M",0,'Table 1'!T12)-IF('Table 2B'!S43="M",0,'Table 2B'!S43)))</f>
        <v>0</v>
      </c>
      <c r="T57" s="179">
        <f>IF(AND('Table 1'!U12="0",'Table 2B'!T43="0"),0,IF(AND('Table 1'!U12="L",'Table 2B'!T43="L"),"NC",IF('Table 1'!U12="M",0,'Table 1'!U12)-IF('Table 2B'!T43="M",0,'Table 2B'!T43)))</f>
        <v>0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</sheetData>
  <sheetProtection algorithmName="SHA-512" hashValue="NyAIo+QR55BYDSIKhSAhBozoeKRrLuyWKkpRUcIG4uu05R/FgGHlPBVkh3D+FgmhpVXajpzjqqHeQZTz5PCLxg==" saltValue="JFUInDioO+kJATbgPo0YgA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8:V8 D11:V11">
    <cfRule type="cellIs" dxfId="218" priority="91" operator="equal">
      <formula>""</formula>
    </cfRule>
  </conditionalFormatting>
  <conditionalFormatting sqref="W11">
    <cfRule type="cellIs" dxfId="217" priority="87" operator="equal">
      <formula>""</formula>
    </cfRule>
  </conditionalFormatting>
  <conditionalFormatting sqref="U11:AI11">
    <cfRule type="cellIs" dxfId="216" priority="86" operator="equal">
      <formula>""</formula>
    </cfRule>
  </conditionalFormatting>
  <conditionalFormatting sqref="D12:V12">
    <cfRule type="cellIs" dxfId="215" priority="46" operator="equal">
      <formula>""</formula>
    </cfRule>
  </conditionalFormatting>
  <conditionalFormatting sqref="W12">
    <cfRule type="cellIs" dxfId="214" priority="45" operator="equal">
      <formula>""</formula>
    </cfRule>
  </conditionalFormatting>
  <conditionalFormatting sqref="U12:AI12">
    <cfRule type="cellIs" dxfId="213" priority="44" operator="equal">
      <formula>""</formula>
    </cfRule>
  </conditionalFormatting>
  <conditionalFormatting sqref="D13:V13">
    <cfRule type="cellIs" dxfId="212" priority="43" operator="equal">
      <formula>""</formula>
    </cfRule>
  </conditionalFormatting>
  <conditionalFormatting sqref="W13">
    <cfRule type="cellIs" dxfId="211" priority="42" operator="equal">
      <formula>""</formula>
    </cfRule>
  </conditionalFormatting>
  <conditionalFormatting sqref="U13:AI13">
    <cfRule type="cellIs" dxfId="210" priority="41" operator="equal">
      <formula>""</formula>
    </cfRule>
  </conditionalFormatting>
  <conditionalFormatting sqref="D14:V14">
    <cfRule type="cellIs" dxfId="209" priority="40" operator="equal">
      <formula>""</formula>
    </cfRule>
  </conditionalFormatting>
  <conditionalFormatting sqref="W14">
    <cfRule type="cellIs" dxfId="208" priority="39" operator="equal">
      <formula>""</formula>
    </cfRule>
  </conditionalFormatting>
  <conditionalFormatting sqref="U14:AI14">
    <cfRule type="cellIs" dxfId="207" priority="38" operator="equal">
      <formula>""</formula>
    </cfRule>
  </conditionalFormatting>
  <conditionalFormatting sqref="D15:V15">
    <cfRule type="cellIs" dxfId="206" priority="37" operator="equal">
      <formula>""</formula>
    </cfRule>
  </conditionalFormatting>
  <conditionalFormatting sqref="W15">
    <cfRule type="cellIs" dxfId="205" priority="36" operator="equal">
      <formula>""</formula>
    </cfRule>
  </conditionalFormatting>
  <conditionalFormatting sqref="U15:AI15">
    <cfRule type="cellIs" dxfId="204" priority="35" operator="equal">
      <formula>""</formula>
    </cfRule>
  </conditionalFormatting>
  <conditionalFormatting sqref="D16:V16">
    <cfRule type="cellIs" dxfId="203" priority="34" operator="equal">
      <formula>""</formula>
    </cfRule>
  </conditionalFormatting>
  <conditionalFormatting sqref="W16">
    <cfRule type="cellIs" dxfId="202" priority="33" operator="equal">
      <formula>""</formula>
    </cfRule>
  </conditionalFormatting>
  <conditionalFormatting sqref="U16:AI16">
    <cfRule type="cellIs" dxfId="201" priority="32" operator="equal">
      <formula>""</formula>
    </cfRule>
  </conditionalFormatting>
  <conditionalFormatting sqref="D20:V20">
    <cfRule type="cellIs" dxfId="200" priority="31" operator="equal">
      <formula>""</formula>
    </cfRule>
  </conditionalFormatting>
  <conditionalFormatting sqref="W20">
    <cfRule type="cellIs" dxfId="199" priority="30" operator="equal">
      <formula>""</formula>
    </cfRule>
  </conditionalFormatting>
  <conditionalFormatting sqref="U20:AI20">
    <cfRule type="cellIs" dxfId="198" priority="29" operator="equal">
      <formula>""</formula>
    </cfRule>
  </conditionalFormatting>
  <conditionalFormatting sqref="D24:V24">
    <cfRule type="cellIs" dxfId="197" priority="28" operator="equal">
      <formula>""</formula>
    </cfRule>
  </conditionalFormatting>
  <conditionalFormatting sqref="W24">
    <cfRule type="cellIs" dxfId="196" priority="27" operator="equal">
      <formula>""</formula>
    </cfRule>
  </conditionalFormatting>
  <conditionalFormatting sqref="U24:AI24">
    <cfRule type="cellIs" dxfId="195" priority="26" operator="equal">
      <formula>""</formula>
    </cfRule>
  </conditionalFormatting>
  <conditionalFormatting sqref="D26:V26">
    <cfRule type="cellIs" dxfId="194" priority="25" operator="equal">
      <formula>""</formula>
    </cfRule>
  </conditionalFormatting>
  <conditionalFormatting sqref="W26">
    <cfRule type="cellIs" dxfId="193" priority="24" operator="equal">
      <formula>""</formula>
    </cfRule>
  </conditionalFormatting>
  <conditionalFormatting sqref="U26:AI26">
    <cfRule type="cellIs" dxfId="192" priority="23" operator="equal">
      <formula>""</formula>
    </cfRule>
  </conditionalFormatting>
  <conditionalFormatting sqref="D29:V29">
    <cfRule type="cellIs" dxfId="191" priority="22" operator="equal">
      <formula>""</formula>
    </cfRule>
  </conditionalFormatting>
  <conditionalFormatting sqref="W29">
    <cfRule type="cellIs" dxfId="190" priority="21" operator="equal">
      <formula>""</formula>
    </cfRule>
  </conditionalFormatting>
  <conditionalFormatting sqref="U29:AI29">
    <cfRule type="cellIs" dxfId="189" priority="20" operator="equal">
      <formula>""</formula>
    </cfRule>
  </conditionalFormatting>
  <conditionalFormatting sqref="D34:V34">
    <cfRule type="cellIs" dxfId="188" priority="19" operator="equal">
      <formula>""</formula>
    </cfRule>
  </conditionalFormatting>
  <conditionalFormatting sqref="W34">
    <cfRule type="cellIs" dxfId="187" priority="18" operator="equal">
      <formula>""</formula>
    </cfRule>
  </conditionalFormatting>
  <conditionalFormatting sqref="U34:AI34">
    <cfRule type="cellIs" dxfId="186" priority="17" operator="equal">
      <formula>""</formula>
    </cfRule>
  </conditionalFormatting>
  <conditionalFormatting sqref="D33:V33">
    <cfRule type="cellIs" dxfId="185" priority="16" operator="equal">
      <formula>""</formula>
    </cfRule>
  </conditionalFormatting>
  <conditionalFormatting sqref="W33">
    <cfRule type="cellIs" dxfId="184" priority="15" operator="equal">
      <formula>""</formula>
    </cfRule>
  </conditionalFormatting>
  <conditionalFormatting sqref="U33:AI33">
    <cfRule type="cellIs" dxfId="183" priority="14" operator="equal">
      <formula>""</formula>
    </cfRule>
  </conditionalFormatting>
  <conditionalFormatting sqref="D38:V38">
    <cfRule type="cellIs" dxfId="182" priority="13" operator="equal">
      <formula>""</formula>
    </cfRule>
  </conditionalFormatting>
  <conditionalFormatting sqref="W38">
    <cfRule type="cellIs" dxfId="181" priority="12" operator="equal">
      <formula>""</formula>
    </cfRule>
  </conditionalFormatting>
  <conditionalFormatting sqref="U38:AI38">
    <cfRule type="cellIs" dxfId="180" priority="11" operator="equal">
      <formula>""</formula>
    </cfRule>
  </conditionalFormatting>
  <conditionalFormatting sqref="D43:V43">
    <cfRule type="cellIs" dxfId="179" priority="6" operator="equal">
      <formula>""</formula>
    </cfRule>
  </conditionalFormatting>
  <conditionalFormatting sqref="U8:AI8">
    <cfRule type="cellIs" dxfId="178" priority="3" operator="equal">
      <formula>""</formula>
    </cfRule>
  </conditionalFormatting>
  <conditionalFormatting sqref="U43:AI43">
    <cfRule type="cellIs" dxfId="177" priority="4" operator="equal">
      <formula>""</formula>
    </cfRule>
  </conditionalFormatting>
  <conditionalFormatting sqref="U5:AI5 U8:AI9 U11:AI18 U20:AI22 U24:AI24 U26:AI31 U33:AI36 U38:AI41 U43:AI43">
    <cfRule type="expression" dxfId="176" priority="2">
      <formula>LEN(U$5)=0</formula>
    </cfRule>
  </conditionalFormatting>
  <conditionalFormatting sqref="D51:AI51">
    <cfRule type="containsText" dxfId="175" priority="1" operator="containsText" text="NOT">
      <formula>NOT(ISERROR(SEARCH("NOT",D51)))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400-000000000000}">
      <formula1>$AM$1:$AM$4</formula1>
    </dataValidation>
    <dataValidation type="list" allowBlank="1" showInputMessage="1" showErrorMessage="1" sqref="D1" xr:uid="{00000000-0002-0000-04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JW62"/>
  <sheetViews>
    <sheetView showGridLines="0" defaultGridColor="0" topLeftCell="C1" colorId="22" zoomScale="70" zoomScaleNormal="70" zoomScaleSheetLayoutView="80" workbookViewId="0">
      <pane xSplit="1" topLeftCell="Y1" activePane="topRight" state="frozen"/>
      <selection activeCell="D51" sqref="D51"/>
      <selection pane="topRight" activeCell="AB10" sqref="AB10"/>
    </sheetView>
  </sheetViews>
  <sheetFormatPr defaultColWidth="9.765625" defaultRowHeight="15.5"/>
  <cols>
    <col min="1" max="1" width="11.53515625" style="20" hidden="1" customWidth="1"/>
    <col min="2" max="2" width="41.53515625" style="20" hidden="1" customWidth="1"/>
    <col min="3" max="3" width="68.07421875" style="25" customWidth="1"/>
    <col min="4" max="35" width="12.765625" style="10" customWidth="1"/>
    <col min="36" max="36" width="65.23046875" style="10" customWidth="1"/>
    <col min="37" max="37" width="5.23046875" style="10" customWidth="1"/>
    <col min="38" max="38" width="1" style="10" customWidth="1"/>
    <col min="39" max="39" width="2.53515625" style="10" customWidth="1"/>
    <col min="40" max="40" width="8.23046875" style="10" bestFit="1" customWidth="1"/>
    <col min="41" max="41" width="13.07421875" style="10" customWidth="1"/>
    <col min="42" max="42" width="9.23046875" style="10" customWidth="1"/>
    <col min="43" max="64" width="9.765625" style="10"/>
    <col min="65" max="65" width="9.765625" style="258"/>
    <col min="66" max="16384" width="9.765625" style="10"/>
  </cols>
  <sheetData>
    <row r="1" spans="1:65" ht="18">
      <c r="A1" s="259"/>
      <c r="B1" s="259"/>
      <c r="C1" s="268" t="s">
        <v>574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M1" s="194" t="s">
        <v>454</v>
      </c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3.15" customHeight="1" thickBot="1">
      <c r="A2" s="259"/>
      <c r="B2" s="259"/>
      <c r="C2" s="269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486"/>
      <c r="AM2" s="194" t="s">
        <v>455</v>
      </c>
      <c r="AN2" s="485">
        <f>IF($AN$1='Cover page'!$N$2,0,1)</f>
        <v>0</v>
      </c>
    </row>
    <row r="3" spans="1:65" ht="16.5" thickTop="1" thickBot="1">
      <c r="A3" s="261"/>
      <c r="B3" s="300"/>
      <c r="C3" s="271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304"/>
      <c r="AL3" s="13"/>
      <c r="AM3" s="194" t="s">
        <v>456</v>
      </c>
    </row>
    <row r="4" spans="1:65" ht="16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35"/>
      <c r="AC4" s="535"/>
      <c r="AD4" s="535"/>
      <c r="AE4" s="535"/>
      <c r="AF4" s="535"/>
      <c r="AG4" s="535"/>
      <c r="AH4" s="535"/>
      <c r="AI4" s="534"/>
      <c r="AJ4" s="342"/>
      <c r="AK4" s="305"/>
      <c r="AM4" s="194" t="s">
        <v>457</v>
      </c>
      <c r="AP4" s="13"/>
    </row>
    <row r="5" spans="1:65">
      <c r="A5" s="209" t="s">
        <v>125</v>
      </c>
      <c r="B5" s="301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 t="str">
        <f>IF(VLOOKUP('Cover page'!$F$15,'Cover page'!$BD$1:$BF$15,3,FALSE)&lt;AB52+1,"",AB52+1)</f>
        <v/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307"/>
      <c r="AK5" s="305"/>
      <c r="AP5" s="13"/>
    </row>
    <row r="6" spans="1:65">
      <c r="A6" s="209"/>
      <c r="B6" s="263"/>
      <c r="C6" s="213" t="str">
        <f>'Cover page'!E14</f>
        <v>Date: 30/09/2024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308"/>
      <c r="AK6" s="305"/>
      <c r="AP6" s="13"/>
    </row>
    <row r="7" spans="1:65" ht="10.5" customHeight="1" thickBot="1">
      <c r="A7" s="209"/>
      <c r="B7" s="264"/>
      <c r="C7" s="309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310"/>
      <c r="AK7" s="305"/>
      <c r="AP7" s="13"/>
    </row>
    <row r="8" spans="1:65" ht="16.5" thickTop="1" thickBot="1">
      <c r="A8" s="265" t="s">
        <v>243</v>
      </c>
      <c r="B8" s="388" t="s">
        <v>727</v>
      </c>
      <c r="C8" s="281" t="s">
        <v>50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".T2.WB.S1313.MNAC." &amp; RefVintage</f>
        <v>SE.T2.WB.S1313.MNAC.S.2024</v>
      </c>
    </row>
    <row r="9" spans="1:65" ht="16" thickTop="1">
      <c r="A9" s="265"/>
      <c r="B9" s="126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5" ht="9.75" customHeight="1">
      <c r="A10" s="265"/>
      <c r="B10" s="126"/>
      <c r="C10" s="282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B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/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".T2.WB_STATUS.S1313.MNAC." &amp; RefVintage</f>
        <v>SE.T2.WB_STATUS.S1313.MNAC.S.2024</v>
      </c>
    </row>
    <row r="11" spans="1:65">
      <c r="A11" s="265" t="s">
        <v>244</v>
      </c>
      <c r="B11" s="388" t="s">
        <v>728</v>
      </c>
      <c r="C11" s="283" t="s">
        <v>91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".T2.FT.S1313.MNAC." &amp; RefVintage</f>
        <v>SE.T2.FT.S1313.MNAC.S.2024</v>
      </c>
    </row>
    <row r="12" spans="1:65">
      <c r="A12" s="265" t="s">
        <v>245</v>
      </c>
      <c r="B12" s="388" t="s">
        <v>729</v>
      </c>
      <c r="C12" s="284" t="s">
        <v>52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".T2.F4.S1313.MNAC." &amp; RefVintage</f>
        <v>SE.T2.F4.S1313.MNAC.S.2024</v>
      </c>
    </row>
    <row r="13" spans="1:65">
      <c r="A13" s="265" t="s">
        <v>246</v>
      </c>
      <c r="B13" s="388" t="s">
        <v>730</v>
      </c>
      <c r="C13" s="285" t="s">
        <v>53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".T2.F5.S1313.MNAC." &amp; RefVintage</f>
        <v>SE.T2.F5.S1313.MNAC.S.2024</v>
      </c>
    </row>
    <row r="14" spans="1:65">
      <c r="A14" s="265" t="s">
        <v>247</v>
      </c>
      <c r="B14" s="388" t="s">
        <v>731</v>
      </c>
      <c r="C14" s="285" t="s">
        <v>34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".T2.OFT.S1313.MNAC." &amp; RefVintage</f>
        <v>SE.T2.OFT.S1313.MNAC.S.2024</v>
      </c>
    </row>
    <row r="15" spans="1:65" ht="16" thickBot="1">
      <c r="A15" s="265" t="s">
        <v>248</v>
      </c>
      <c r="B15" s="388" t="s">
        <v>732</v>
      </c>
      <c r="C15" s="286" t="s">
        <v>513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".T2.OFTDL.S1313.MNAC." &amp; RefVintage</f>
        <v>SE.T2.OFTDL.S1313.MNAC.S.2024</v>
      </c>
    </row>
    <row r="16" spans="1:65" ht="16" thickBot="1">
      <c r="A16" s="266" t="s">
        <v>489</v>
      </c>
      <c r="B16" s="388" t="s">
        <v>733</v>
      </c>
      <c r="C16" s="192" t="s">
        <v>514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".T2.F71K.S1313.MNAC." &amp; RefVintage</f>
        <v>SE.T2.F71K.S1313.MNAC.S.2024</v>
      </c>
    </row>
    <row r="17" spans="1:65">
      <c r="A17" s="135" t="s">
        <v>249</v>
      </c>
      <c r="B17" s="388" t="s">
        <v>734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".T2.OFT1.S1313.MNAC." &amp; RefVintage</f>
        <v>SE.T2.OFT1.S1313.MNAC.S.2024</v>
      </c>
    </row>
    <row r="18" spans="1:65">
      <c r="A18" s="135" t="s">
        <v>250</v>
      </c>
      <c r="B18" s="388" t="s">
        <v>735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".T2.OFT2.S1313.MNAC." &amp; RefVintage</f>
        <v>SE.T2.OFT2.S1313.MNAC.S.2024</v>
      </c>
    </row>
    <row r="19" spans="1:65">
      <c r="A19" s="265"/>
      <c r="B19" s="126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>
      <c r="A20" s="265" t="s">
        <v>251</v>
      </c>
      <c r="B20" s="388" t="s">
        <v>742</v>
      </c>
      <c r="C20" s="283" t="s">
        <v>120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".T2.ONFT.S1313.MNAC." &amp; RefVintage</f>
        <v>SE.T2.ONFT.S1313.MNAC.S.2024</v>
      </c>
    </row>
    <row r="21" spans="1:65">
      <c r="A21" s="135" t="s">
        <v>252</v>
      </c>
      <c r="B21" s="388" t="s">
        <v>743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".T2.ONFT1.S1313.MNAC." &amp; RefVintage</f>
        <v>SE.T2.ONFT1.S1313.MNAC.S.2024</v>
      </c>
    </row>
    <row r="22" spans="1:65">
      <c r="A22" s="135" t="s">
        <v>253</v>
      </c>
      <c r="B22" s="388" t="s">
        <v>744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".T2.ONFT2.S1313.MNAC." &amp; RefVintage</f>
        <v>SE.T2.ONFT2.S1313.MNAC.S.2024</v>
      </c>
    </row>
    <row r="23" spans="1:65">
      <c r="A23" s="265"/>
      <c r="B23" s="129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>
      <c r="A24" s="265" t="s">
        <v>254</v>
      </c>
      <c r="B24" s="388" t="s">
        <v>747</v>
      </c>
      <c r="C24" s="191" t="s">
        <v>471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".T2.D41DIF.S1313.MNAC." &amp; RefVintage</f>
        <v>SE.T2.D41DIF.S1313.MNAC.S.2024</v>
      </c>
    </row>
    <row r="25" spans="1:65">
      <c r="A25" s="265"/>
      <c r="B25" s="129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>
      <c r="A26" s="265" t="s">
        <v>541</v>
      </c>
      <c r="B26" s="388" t="s">
        <v>754</v>
      </c>
      <c r="C26" s="283" t="s">
        <v>47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".T2.F8ASS.S1313.MNAC." &amp; RefVintage</f>
        <v>SE.T2.F8ASS.S1313.MNAC.S.2024</v>
      </c>
    </row>
    <row r="27" spans="1:65">
      <c r="A27" s="135" t="s">
        <v>542</v>
      </c>
      <c r="B27" s="388" t="s">
        <v>755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".T2.F8ASS1.S1313.MNAC." &amp; RefVintage</f>
        <v>SE.T2.F8ASS1.S1313.MNAC.S.2024</v>
      </c>
    </row>
    <row r="28" spans="1:65">
      <c r="A28" s="135" t="s">
        <v>543</v>
      </c>
      <c r="B28" s="388" t="s">
        <v>756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".T2.F8ASS2.S1313.MNAC." &amp; RefVintage</f>
        <v>SE.T2.F8ASS2.S1313.MNAC.S.2024</v>
      </c>
    </row>
    <row r="29" spans="1:65">
      <c r="A29" s="265" t="s">
        <v>544</v>
      </c>
      <c r="B29" s="388" t="s">
        <v>763</v>
      </c>
      <c r="C29" s="283" t="s">
        <v>46</v>
      </c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".T2.F8LIA.S1313.MNAC." &amp; RefVintage</f>
        <v>SE.T2.F8LIA.S1313.MNAC.S.2024</v>
      </c>
    </row>
    <row r="30" spans="1:65">
      <c r="A30" s="135" t="s">
        <v>545</v>
      </c>
      <c r="B30" s="388" t="s">
        <v>764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".T2.F8LIA1.S1313.MNAC." &amp; RefVintage</f>
        <v>SE.T2.F8LIA1.S1313.MNAC.S.2024</v>
      </c>
    </row>
    <row r="31" spans="1:65">
      <c r="A31" s="135" t="s">
        <v>546</v>
      </c>
      <c r="B31" s="388" t="s">
        <v>765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".T2.F8LIA2.S1313.MNAC." &amp; RefVintage</f>
        <v>SE.T2.F8LIA2.S1313.MNAC.S.2024</v>
      </c>
    </row>
    <row r="32" spans="1:65">
      <c r="A32" s="265"/>
      <c r="B32" s="129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283">
      <c r="A33" s="265" t="s">
        <v>255</v>
      </c>
      <c r="B33" s="388" t="s">
        <v>774</v>
      </c>
      <c r="C33" s="283" t="s">
        <v>77</v>
      </c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".T2.B9_OWB.S1313.MNAC." &amp; RefVintage</f>
        <v>SE.T2.B9_OWB.S1313.MNAC.S.2024</v>
      </c>
    </row>
    <row r="34" spans="1:283">
      <c r="A34" s="265" t="s">
        <v>256</v>
      </c>
      <c r="B34" s="388" t="s">
        <v>775</v>
      </c>
      <c r="C34" s="283" t="s">
        <v>575</v>
      </c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".T2.B9_OB.S1313.MNAC." &amp; RefVintage</f>
        <v>SE.T2.B9_OB.S1313.MNAC.S.2024</v>
      </c>
    </row>
    <row r="35" spans="1:283">
      <c r="A35" s="135" t="s">
        <v>257</v>
      </c>
      <c r="B35" s="388" t="s">
        <v>776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".T2.B9_OB1.S1313.MNAC." &amp; RefVintage</f>
        <v>SE.T2.B9_OB1.S1313.MNAC.S.2024</v>
      </c>
    </row>
    <row r="36" spans="1:283">
      <c r="A36" s="135" t="s">
        <v>258</v>
      </c>
      <c r="B36" s="388" t="s">
        <v>777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".T2.B9_OB2.S1313.MNAC." &amp; RefVintage</f>
        <v>SE.T2.B9_OB2.S1313.MNAC.S.2024</v>
      </c>
    </row>
    <row r="37" spans="1:283">
      <c r="A37" s="265"/>
      <c r="B37" s="397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283">
      <c r="A38" s="265" t="s">
        <v>259</v>
      </c>
      <c r="B38" s="388" t="s">
        <v>786</v>
      </c>
      <c r="C38" s="283" t="s">
        <v>48</v>
      </c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".T2.OA.S1313.MNAC." &amp; RefVintage</f>
        <v>SE.T2.OA.S1313.MNAC.S.2024</v>
      </c>
    </row>
    <row r="39" spans="1:283">
      <c r="A39" s="135" t="s">
        <v>260</v>
      </c>
      <c r="B39" s="388" t="s">
        <v>787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".T2.OA1.S1313.MNAC." &amp; RefVintage</f>
        <v>SE.T2.OA1.S1313.MNAC.S.2024</v>
      </c>
    </row>
    <row r="40" spans="1:283">
      <c r="A40" s="135" t="s">
        <v>261</v>
      </c>
      <c r="B40" s="388" t="s">
        <v>788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".T2.OA2.S1313.MNAC." &amp; RefVintage</f>
        <v>SE.T2.OA2.S1313.MNAC.S.2024</v>
      </c>
    </row>
    <row r="41" spans="1:283">
      <c r="A41" s="135" t="s">
        <v>262</v>
      </c>
      <c r="B41" s="388" t="s">
        <v>789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".T2.OA3.S1313.MNAC." &amp; RefVintage</f>
        <v>SE.T2.OA3.S1313.MNAC.S.2024</v>
      </c>
    </row>
    <row r="42" spans="1:283" ht="16" thickBot="1">
      <c r="A42" s="265"/>
      <c r="B42" s="126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283" ht="16.5" thickTop="1" thickBot="1">
      <c r="A43" s="265" t="s">
        <v>263</v>
      </c>
      <c r="B43" s="388" t="s">
        <v>792</v>
      </c>
      <c r="C43" s="287" t="s">
        <v>561</v>
      </c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".T2.B9.S1313.MNAC." &amp; RefVintage</f>
        <v>SE.T2.B9.S1313.MNAC.S.2024</v>
      </c>
    </row>
    <row r="44" spans="1:283" ht="16" thickTop="1">
      <c r="A44" s="219"/>
      <c r="B44" s="206"/>
      <c r="C44" s="288" t="s">
        <v>472</v>
      </c>
      <c r="D44" s="3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6"/>
      <c r="AK44" s="50"/>
      <c r="AL44" s="13"/>
    </row>
    <row r="45" spans="1:283" ht="9" customHeight="1">
      <c r="A45" s="219"/>
      <c r="B45" s="206"/>
      <c r="C45" s="145"/>
      <c r="D45" s="5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6"/>
      <c r="AK45" s="50"/>
      <c r="AL45" s="13"/>
    </row>
    <row r="46" spans="1:283" s="23" customFormat="1">
      <c r="A46" s="219"/>
      <c r="B46" s="220"/>
      <c r="C46" s="289" t="s">
        <v>89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7"/>
      <c r="AK46" s="50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89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</row>
    <row r="47" spans="1:283">
      <c r="A47" s="219"/>
      <c r="B47" s="206"/>
      <c r="C47" s="199" t="s">
        <v>92</v>
      </c>
      <c r="D47" s="175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6"/>
      <c r="AK47" s="50"/>
      <c r="AL47" s="13"/>
    </row>
    <row r="48" spans="1:283" ht="12" customHeight="1" thickBot="1">
      <c r="A48" s="302"/>
      <c r="B48" s="303"/>
      <c r="C48" s="1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1:39" ht="16" thickTop="1">
      <c r="A49" s="26"/>
      <c r="B49" s="30"/>
      <c r="AM49" s="13"/>
    </row>
    <row r="50" spans="1:39">
      <c r="A50" s="26"/>
    </row>
    <row r="51" spans="1:39" ht="60.65" customHeight="1">
      <c r="A51" s="26"/>
      <c r="C51" s="298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OK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1:39">
      <c r="A52" s="26"/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si="6"/>
        <v>2012</v>
      </c>
      <c r="V52" s="242">
        <f t="shared" si="6"/>
        <v>2013</v>
      </c>
      <c r="W52" s="242">
        <f t="shared" si="6"/>
        <v>2014</v>
      </c>
      <c r="X52" s="242">
        <f t="shared" si="6"/>
        <v>2015</v>
      </c>
      <c r="Y52" s="242">
        <f t="shared" si="6"/>
        <v>2016</v>
      </c>
      <c r="Z52" s="242">
        <f t="shared" si="6"/>
        <v>2017</v>
      </c>
      <c r="AA52" s="242">
        <f t="shared" si="6"/>
        <v>2018</v>
      </c>
      <c r="AB52" s="242">
        <f t="shared" si="6"/>
        <v>2019</v>
      </c>
      <c r="AC52" s="242">
        <f t="shared" si="6"/>
        <v>2020</v>
      </c>
      <c r="AD52" s="242">
        <f t="shared" si="6"/>
        <v>2021</v>
      </c>
      <c r="AE52" s="242">
        <f t="shared" si="6"/>
        <v>2022</v>
      </c>
      <c r="AF52" s="242">
        <f t="shared" si="6"/>
        <v>2023</v>
      </c>
      <c r="AG52" s="242">
        <f t="shared" si="6"/>
        <v>2024</v>
      </c>
      <c r="AH52" s="242">
        <f t="shared" si="6"/>
        <v>2025</v>
      </c>
      <c r="AI52" s="242">
        <f t="shared" si="6"/>
        <v>2026</v>
      </c>
      <c r="AJ52" s="173"/>
      <c r="AK52" s="174"/>
    </row>
    <row r="53" spans="1:39" ht="32.5" customHeight="1">
      <c r="A53" s="26"/>
      <c r="C53" s="292" t="s">
        <v>547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7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7"/>
        <v>0</v>
      </c>
      <c r="G53" s="293">
        <f t="shared" si="7"/>
        <v>0</v>
      </c>
      <c r="H53" s="293">
        <f t="shared" si="7"/>
        <v>0</v>
      </c>
      <c r="I53" s="293">
        <f t="shared" si="7"/>
        <v>0</v>
      </c>
      <c r="J53" s="293">
        <f t="shared" si="7"/>
        <v>0</v>
      </c>
      <c r="K53" s="293">
        <f t="shared" si="7"/>
        <v>0</v>
      </c>
      <c r="L53" s="293">
        <f t="shared" si="7"/>
        <v>0</v>
      </c>
      <c r="M53" s="293">
        <f t="shared" si="7"/>
        <v>0</v>
      </c>
      <c r="N53" s="293">
        <f t="shared" si="7"/>
        <v>0</v>
      </c>
      <c r="O53" s="293">
        <f t="shared" si="7"/>
        <v>0</v>
      </c>
      <c r="P53" s="293">
        <f t="shared" si="7"/>
        <v>0</v>
      </c>
      <c r="Q53" s="293">
        <f t="shared" si="7"/>
        <v>0</v>
      </c>
      <c r="R53" s="293">
        <f t="shared" si="7"/>
        <v>0</v>
      </c>
      <c r="S53" s="293">
        <f t="shared" si="7"/>
        <v>0</v>
      </c>
      <c r="T53" s="293">
        <f t="shared" ref="T53:AI53" si="8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8"/>
        <v>0</v>
      </c>
      <c r="V53" s="293">
        <f t="shared" si="8"/>
        <v>0</v>
      </c>
      <c r="W53" s="293">
        <f t="shared" si="8"/>
        <v>0</v>
      </c>
      <c r="X53" s="293">
        <f t="shared" si="8"/>
        <v>0</v>
      </c>
      <c r="Y53" s="293">
        <f t="shared" si="8"/>
        <v>0</v>
      </c>
      <c r="Z53" s="293">
        <f t="shared" si="8"/>
        <v>0</v>
      </c>
      <c r="AA53" s="293">
        <f t="shared" si="8"/>
        <v>0</v>
      </c>
      <c r="AB53" s="293">
        <f t="shared" si="8"/>
        <v>0</v>
      </c>
      <c r="AC53" s="293">
        <f t="shared" si="8"/>
        <v>0</v>
      </c>
      <c r="AD53" s="293">
        <f t="shared" si="8"/>
        <v>0</v>
      </c>
      <c r="AE53" s="293">
        <f t="shared" si="8"/>
        <v>0</v>
      </c>
      <c r="AF53" s="293">
        <f t="shared" si="8"/>
        <v>0</v>
      </c>
      <c r="AG53" s="293">
        <f t="shared" si="8"/>
        <v>0</v>
      </c>
      <c r="AH53" s="293">
        <f t="shared" si="8"/>
        <v>0</v>
      </c>
      <c r="AI53" s="293">
        <f t="shared" si="8"/>
        <v>0</v>
      </c>
      <c r="AJ53" s="173"/>
      <c r="AK53" s="174"/>
    </row>
    <row r="54" spans="1:39">
      <c r="A54" s="26"/>
      <c r="C54" s="292" t="s">
        <v>149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9">IF(AND(E11="0",E12="0",E13="0",E14="0"),0,IF(AND(E11="L",E12="L",E13="L",E14="L"),"NC",IF(E11="M",0,E11)-IF(E12="M",0,E12)-IF(E13="M",0,E13)-IF(E14="M",0,E14)))</f>
        <v>0</v>
      </c>
      <c r="F54" s="293">
        <f t="shared" si="9"/>
        <v>0</v>
      </c>
      <c r="G54" s="293">
        <f t="shared" si="9"/>
        <v>0</v>
      </c>
      <c r="H54" s="293">
        <f t="shared" si="9"/>
        <v>0</v>
      </c>
      <c r="I54" s="293">
        <f t="shared" si="9"/>
        <v>0</v>
      </c>
      <c r="J54" s="293">
        <f t="shared" si="9"/>
        <v>0</v>
      </c>
      <c r="K54" s="293">
        <f t="shared" si="9"/>
        <v>0</v>
      </c>
      <c r="L54" s="293">
        <f t="shared" si="9"/>
        <v>0</v>
      </c>
      <c r="M54" s="293">
        <f t="shared" si="9"/>
        <v>0</v>
      </c>
      <c r="N54" s="293">
        <f t="shared" si="9"/>
        <v>0</v>
      </c>
      <c r="O54" s="293">
        <f t="shared" si="9"/>
        <v>0</v>
      </c>
      <c r="P54" s="293">
        <f t="shared" si="9"/>
        <v>0</v>
      </c>
      <c r="Q54" s="293">
        <f t="shared" si="9"/>
        <v>0</v>
      </c>
      <c r="R54" s="293">
        <f t="shared" si="9"/>
        <v>0</v>
      </c>
      <c r="S54" s="293">
        <f t="shared" si="9"/>
        <v>0</v>
      </c>
      <c r="T54" s="293">
        <f t="shared" ref="T54:AI54" si="10">IF(AND(T11="0",T12="0",T13="0",T14="0"),0,IF(AND(T11="L",T12="L",T13="L",T14="L"),"NC",IF(T11="M",0,T11)-IF(T12="M",0,T12)-IF(T13="M",0,T13)-IF(T14="M",0,T14)))</f>
        <v>0</v>
      </c>
      <c r="U54" s="293">
        <f t="shared" si="10"/>
        <v>0</v>
      </c>
      <c r="V54" s="293">
        <f t="shared" si="10"/>
        <v>0</v>
      </c>
      <c r="W54" s="293">
        <f t="shared" si="10"/>
        <v>0</v>
      </c>
      <c r="X54" s="293">
        <f t="shared" si="10"/>
        <v>0</v>
      </c>
      <c r="Y54" s="293">
        <f t="shared" si="10"/>
        <v>0</v>
      </c>
      <c r="Z54" s="293">
        <f t="shared" si="10"/>
        <v>0</v>
      </c>
      <c r="AA54" s="293">
        <f t="shared" si="10"/>
        <v>0</v>
      </c>
      <c r="AB54" s="293">
        <f t="shared" si="10"/>
        <v>0</v>
      </c>
      <c r="AC54" s="293">
        <f t="shared" si="10"/>
        <v>0</v>
      </c>
      <c r="AD54" s="293">
        <f t="shared" si="10"/>
        <v>0</v>
      </c>
      <c r="AE54" s="293">
        <f t="shared" si="10"/>
        <v>0</v>
      </c>
      <c r="AF54" s="293">
        <f t="shared" si="10"/>
        <v>0</v>
      </c>
      <c r="AG54" s="293">
        <f t="shared" si="10"/>
        <v>0</v>
      </c>
      <c r="AH54" s="293">
        <f t="shared" si="10"/>
        <v>0</v>
      </c>
      <c r="AI54" s="293">
        <f t="shared" si="10"/>
        <v>0</v>
      </c>
      <c r="AJ54" s="173"/>
      <c r="AK54" s="174"/>
    </row>
    <row r="55" spans="1:39">
      <c r="A55" s="26"/>
      <c r="C55" s="292" t="s">
        <v>150</v>
      </c>
      <c r="D55" s="293">
        <f>IF(AND(D38="0",D39="0",D40="0",D41="0",D42="0"),0,IF(AND(D38="L",D39="L",D40="L",D41="L",D42="L"),"NC",D38-SUM(D39:D42)))</f>
        <v>0</v>
      </c>
      <c r="E55" s="293">
        <f t="shared" ref="E55:S55" si="11">IF(AND(E38="0",E39="0",E40="0",E41="0",E42="0"),0,IF(AND(E38="L",E39="L",E40="L",E41="L",E42="L"),"NC",E38-SUM(E39:E42)))</f>
        <v>0</v>
      </c>
      <c r="F55" s="293">
        <f t="shared" si="11"/>
        <v>0</v>
      </c>
      <c r="G55" s="293">
        <f t="shared" si="11"/>
        <v>0</v>
      </c>
      <c r="H55" s="293">
        <f t="shared" si="11"/>
        <v>0</v>
      </c>
      <c r="I55" s="293">
        <f t="shared" si="11"/>
        <v>0</v>
      </c>
      <c r="J55" s="293">
        <f t="shared" si="11"/>
        <v>0</v>
      </c>
      <c r="K55" s="293">
        <f t="shared" si="11"/>
        <v>0</v>
      </c>
      <c r="L55" s="293">
        <f t="shared" si="11"/>
        <v>0</v>
      </c>
      <c r="M55" s="293">
        <f t="shared" si="11"/>
        <v>0</v>
      </c>
      <c r="N55" s="293">
        <f t="shared" si="11"/>
        <v>0</v>
      </c>
      <c r="O55" s="293">
        <f t="shared" si="11"/>
        <v>0</v>
      </c>
      <c r="P55" s="293">
        <f t="shared" si="11"/>
        <v>0</v>
      </c>
      <c r="Q55" s="293">
        <f t="shared" si="11"/>
        <v>0</v>
      </c>
      <c r="R55" s="293">
        <f t="shared" si="11"/>
        <v>0</v>
      </c>
      <c r="S55" s="293">
        <f t="shared" si="11"/>
        <v>0</v>
      </c>
      <c r="T55" s="293">
        <f t="shared" ref="T55:AI55" si="12">IF(AND(T38="0",T39="0",T40="0",T41="0",T42="0"),0,IF(AND(T38="L",T39="L",T40="L",T41="L",T42="L"),"NC",T38-SUM(T39:T42)))</f>
        <v>0</v>
      </c>
      <c r="U55" s="293">
        <f t="shared" si="12"/>
        <v>0</v>
      </c>
      <c r="V55" s="293">
        <f t="shared" si="12"/>
        <v>0</v>
      </c>
      <c r="W55" s="293">
        <f t="shared" si="12"/>
        <v>0</v>
      </c>
      <c r="X55" s="293">
        <f t="shared" si="12"/>
        <v>0</v>
      </c>
      <c r="Y55" s="293">
        <f t="shared" si="12"/>
        <v>0</v>
      </c>
      <c r="Z55" s="293">
        <f t="shared" si="12"/>
        <v>0</v>
      </c>
      <c r="AA55" s="293">
        <f t="shared" si="12"/>
        <v>0</v>
      </c>
      <c r="AB55" s="293">
        <f t="shared" si="12"/>
        <v>0</v>
      </c>
      <c r="AC55" s="293">
        <f t="shared" si="12"/>
        <v>0</v>
      </c>
      <c r="AD55" s="293">
        <f t="shared" si="12"/>
        <v>0</v>
      </c>
      <c r="AE55" s="293">
        <f t="shared" si="12"/>
        <v>0</v>
      </c>
      <c r="AF55" s="293">
        <f t="shared" si="12"/>
        <v>0</v>
      </c>
      <c r="AG55" s="293">
        <f t="shared" si="12"/>
        <v>0</v>
      </c>
      <c r="AH55" s="293">
        <f t="shared" si="12"/>
        <v>0</v>
      </c>
      <c r="AI55" s="293">
        <f t="shared" si="12"/>
        <v>0</v>
      </c>
      <c r="AJ55" s="173"/>
      <c r="AK55" s="174"/>
    </row>
    <row r="56" spans="1:39">
      <c r="A56" s="26"/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1:39">
      <c r="A57" s="24"/>
      <c r="C57" s="295" t="s">
        <v>151</v>
      </c>
      <c r="D57" s="179">
        <f>IF(AND('Table 1'!E13="0",'Table 2C'!D43="0"),0,IF(AND('Table 1'!E13="L",'Table 2C'!D43="L"),"NC",IF('Table 1'!E13="M",0,'Table 1'!E13)-IF('Table 2C'!D43="M",0,'Table 2C'!D43)))</f>
        <v>-7204</v>
      </c>
      <c r="E57" s="179">
        <f>IF(AND('Table 1'!F13="0",'Table 2C'!E43="0"),0,IF(AND('Table 1'!F13="L",'Table 2C'!E43="L"),"NC",IF('Table 1'!F13="M",0,'Table 1'!F13)-IF('Table 2C'!E43="M",0,'Table 2C'!E43)))</f>
        <v>-6520</v>
      </c>
      <c r="F57" s="179">
        <f>IF(AND('Table 1'!G13="0",'Table 2C'!F43="0"),0,IF(AND('Table 1'!G13="L",'Table 2C'!F43="L"),"NC",IF('Table 1'!G13="M",0,'Table 1'!G13)-IF('Table 2C'!F43="M",0,'Table 2C'!F43)))</f>
        <v>-9513</v>
      </c>
      <c r="G57" s="179">
        <f>IF(AND('Table 1'!H13="0",'Table 2C'!G43="0"),0,IF(AND('Table 1'!H13="L",'Table 2C'!G43="L"),"NC",IF('Table 1'!H13="M",0,'Table 1'!H13)-IF('Table 2C'!G43="M",0,'Table 2C'!G43)))</f>
        <v>-3508</v>
      </c>
      <c r="H57" s="179">
        <f>IF(AND('Table 1'!I13="0",'Table 2C'!H43="0"),0,IF(AND('Table 1'!I13="L",'Table 2C'!H43="L"),"NC",IF('Table 1'!I13="M",0,'Table 1'!I13)-IF('Table 2C'!H43="M",0,'Table 2C'!H43)))</f>
        <v>-7853</v>
      </c>
      <c r="I57" s="179">
        <f>IF(AND('Table 1'!J13="0",'Table 2C'!I43="0"),0,IF(AND('Table 1'!J13="L",'Table 2C'!I43="L"),"NC",IF('Table 1'!J13="M",0,'Table 1'!J13)-IF('Table 2C'!I43="M",0,'Table 2C'!I43)))</f>
        <v>795</v>
      </c>
      <c r="J57" s="179">
        <f>IF(AND('Table 1'!K13="0",'Table 2C'!J43="0"),0,IF(AND('Table 1'!K13="L",'Table 2C'!J43="L"),"NC",IF('Table 1'!K13="M",0,'Table 1'!K13)-IF('Table 2C'!J43="M",0,'Table 2C'!J43)))</f>
        <v>-6196</v>
      </c>
      <c r="K57" s="179">
        <f>IF(AND('Table 1'!L13="0",'Table 2C'!K43="0"),0,IF(AND('Table 1'!L13="L",'Table 2C'!K43="L"),"NC",IF('Table 1'!L13="M",0,'Table 1'!L13)-IF('Table 2C'!K43="M",0,'Table 2C'!K43)))</f>
        <v>-15190</v>
      </c>
      <c r="L57" s="179">
        <f>IF(AND('Table 1'!M13="0",'Table 2C'!L43="0"),0,IF(AND('Table 1'!M13="L",'Table 2C'!L43="L"),"NC",IF('Table 1'!M13="M",0,'Table 1'!M13)-IF('Table 2C'!L43="M",0,'Table 2C'!L43)))</f>
        <v>-8561</v>
      </c>
      <c r="M57" s="179">
        <f>IF(AND('Table 1'!N13="0",'Table 2C'!M43="0"),0,IF(AND('Table 1'!N13="L",'Table 2C'!M43="L"),"NC",IF('Table 1'!N13="M",0,'Table 1'!N13)-IF('Table 2C'!M43="M",0,'Table 2C'!M43)))</f>
        <v>349</v>
      </c>
      <c r="N57" s="179">
        <f>IF(AND('Table 1'!O13="0",'Table 2C'!N43="0"),0,IF(AND('Table 1'!O13="L",'Table 2C'!N43="L"),"NC",IF('Table 1'!O13="M",0,'Table 1'!O13)-IF('Table 2C'!N43="M",0,'Table 2C'!N43)))</f>
        <v>10904</v>
      </c>
      <c r="O57" s="179">
        <f>IF(AND('Table 1'!P13="0",'Table 2C'!O43="0"),0,IF(AND('Table 1'!P13="L",'Table 2C'!O43="L"),"NC",IF('Table 1'!P13="M",0,'Table 1'!P13)-IF('Table 2C'!O43="M",0,'Table 2C'!O43)))</f>
        <v>1861</v>
      </c>
      <c r="P57" s="179">
        <f>IF(AND('Table 1'!Q13="0",'Table 2C'!P43="0"),0,IF(AND('Table 1'!Q13="L",'Table 2C'!P43="L"),"NC",IF('Table 1'!Q13="M",0,'Table 1'!Q13)-IF('Table 2C'!P43="M",0,'Table 2C'!P43)))</f>
        <v>1325</v>
      </c>
      <c r="Q57" s="179">
        <f>IF(AND('Table 1'!R13="0",'Table 2C'!Q43="0"),0,IF(AND('Table 1'!R13="L",'Table 2C'!Q43="L"),"NC",IF('Table 1'!R13="M",0,'Table 1'!R13)-IF('Table 2C'!Q43="M",0,'Table 2C'!Q43)))</f>
        <v>-5251</v>
      </c>
      <c r="R57" s="179">
        <f>IF(AND('Table 1'!S13="0",'Table 2C'!R43="0"),0,IF(AND('Table 1'!S13="L",'Table 2C'!R43="L"),"NC",IF('Table 1'!S13="M",0,'Table 1'!S13)-IF('Table 2C'!R43="M",0,'Table 2C'!R43)))</f>
        <v>-8866</v>
      </c>
      <c r="S57" s="179">
        <f>IF(AND('Table 1'!T13="0",'Table 2C'!S43="0"),0,IF(AND('Table 1'!T13="L",'Table 2C'!S43="L"),"NC",IF('Table 1'!T13="M",0,'Table 1'!T13)-IF('Table 2C'!S43="M",0,'Table 2C'!S43)))</f>
        <v>3814</v>
      </c>
      <c r="T57" s="179">
        <f>IF(AND('Table 1'!U13="0",'Table 2C'!T43="0"),0,IF(AND('Table 1'!U13="L",'Table 2C'!T43="L"),"NC",IF('Table 1'!U13="M",0,'Table 1'!U13)-IF('Table 2C'!T43="M",0,'Table 2C'!T43)))</f>
        <v>-15311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  <row r="58" spans="1:39">
      <c r="A58" s="24"/>
    </row>
    <row r="59" spans="1:39">
      <c r="A59" s="24"/>
    </row>
    <row r="60" spans="1:39">
      <c r="A60" s="24"/>
    </row>
    <row r="61" spans="1:39">
      <c r="A61" s="26"/>
    </row>
    <row r="62" spans="1:39">
      <c r="A62" s="26"/>
    </row>
  </sheetData>
  <sheetProtection algorithmName="SHA-512" hashValue="dqAjuGRR32xBjSdNRuu1Ckxrlk/56x4FKWtChLbEArEKnJ9D2cnbrOxI3KH9JILWkF6eEsz8A+4F9l7WJnUPyA==" saltValue="Jvak5T9JBpxcJE6WfjHl2A==" spinCount="100000" sheet="1" objects="1" formatColumns="0" formatRows="0" insertRows="0" insertHyperlinks="0" deleteRows="0"/>
  <mergeCells count="1">
    <mergeCell ref="D4:AA4"/>
  </mergeCells>
  <phoneticPr fontId="35" type="noConversion"/>
  <conditionalFormatting sqref="D11:V11 D43:V43 D8:X8">
    <cfRule type="cellIs" dxfId="174" priority="87" operator="equal">
      <formula>""</formula>
    </cfRule>
  </conditionalFormatting>
  <conditionalFormatting sqref="W11:X11 W43:X43">
    <cfRule type="cellIs" dxfId="173" priority="84" operator="equal">
      <formula>""</formula>
    </cfRule>
  </conditionalFormatting>
  <conditionalFormatting sqref="D12:V12">
    <cfRule type="cellIs" dxfId="172" priority="83" operator="equal">
      <formula>""</formula>
    </cfRule>
  </conditionalFormatting>
  <conditionalFormatting sqref="W12:X12">
    <cfRule type="cellIs" dxfId="171" priority="82" operator="equal">
      <formula>""</formula>
    </cfRule>
  </conditionalFormatting>
  <conditionalFormatting sqref="D13:V13">
    <cfRule type="cellIs" dxfId="170" priority="81" operator="equal">
      <formula>""</formula>
    </cfRule>
  </conditionalFormatting>
  <conditionalFormatting sqref="W13:X13">
    <cfRule type="cellIs" dxfId="169" priority="80" operator="equal">
      <formula>""</formula>
    </cfRule>
  </conditionalFormatting>
  <conditionalFormatting sqref="D14:V14">
    <cfRule type="cellIs" dxfId="168" priority="79" operator="equal">
      <formula>""</formula>
    </cfRule>
  </conditionalFormatting>
  <conditionalFormatting sqref="W14:X14">
    <cfRule type="cellIs" dxfId="167" priority="78" operator="equal">
      <formula>""</formula>
    </cfRule>
  </conditionalFormatting>
  <conditionalFormatting sqref="D15:V15">
    <cfRule type="cellIs" dxfId="166" priority="77" operator="equal">
      <formula>""</formula>
    </cfRule>
  </conditionalFormatting>
  <conditionalFormatting sqref="W15:X15">
    <cfRule type="cellIs" dxfId="165" priority="76" operator="equal">
      <formula>""</formula>
    </cfRule>
  </conditionalFormatting>
  <conditionalFormatting sqref="D16:V16">
    <cfRule type="cellIs" dxfId="164" priority="75" operator="equal">
      <formula>""</formula>
    </cfRule>
  </conditionalFormatting>
  <conditionalFormatting sqref="W16:X16">
    <cfRule type="cellIs" dxfId="163" priority="74" operator="equal">
      <formula>""</formula>
    </cfRule>
  </conditionalFormatting>
  <conditionalFormatting sqref="D20:V20">
    <cfRule type="cellIs" dxfId="162" priority="73" operator="equal">
      <formula>""</formula>
    </cfRule>
  </conditionalFormatting>
  <conditionalFormatting sqref="W20:X20">
    <cfRule type="cellIs" dxfId="161" priority="72" operator="equal">
      <formula>""</formula>
    </cfRule>
  </conditionalFormatting>
  <conditionalFormatting sqref="D24:V24">
    <cfRule type="cellIs" dxfId="160" priority="71" operator="equal">
      <formula>""</formula>
    </cfRule>
  </conditionalFormatting>
  <conditionalFormatting sqref="W24:X24">
    <cfRule type="cellIs" dxfId="159" priority="70" operator="equal">
      <formula>""</formula>
    </cfRule>
  </conditionalFormatting>
  <conditionalFormatting sqref="D26:V26">
    <cfRule type="cellIs" dxfId="158" priority="69" operator="equal">
      <formula>""</formula>
    </cfRule>
  </conditionalFormatting>
  <conditionalFormatting sqref="W26:X26">
    <cfRule type="cellIs" dxfId="157" priority="68" operator="equal">
      <formula>""</formula>
    </cfRule>
  </conditionalFormatting>
  <conditionalFormatting sqref="D29:V29">
    <cfRule type="cellIs" dxfId="156" priority="67" operator="equal">
      <formula>""</formula>
    </cfRule>
  </conditionalFormatting>
  <conditionalFormatting sqref="W29:X29">
    <cfRule type="cellIs" dxfId="155" priority="66" operator="equal">
      <formula>""</formula>
    </cfRule>
  </conditionalFormatting>
  <conditionalFormatting sqref="D33:V33">
    <cfRule type="cellIs" dxfId="154" priority="65" operator="equal">
      <formula>""</formula>
    </cfRule>
  </conditionalFormatting>
  <conditionalFormatting sqref="W33:X33">
    <cfRule type="cellIs" dxfId="153" priority="64" operator="equal">
      <formula>""</formula>
    </cfRule>
  </conditionalFormatting>
  <conditionalFormatting sqref="D34:V34">
    <cfRule type="cellIs" dxfId="152" priority="63" operator="equal">
      <formula>""</formula>
    </cfRule>
  </conditionalFormatting>
  <conditionalFormatting sqref="W34:X34">
    <cfRule type="cellIs" dxfId="151" priority="62" operator="equal">
      <formula>""</formula>
    </cfRule>
  </conditionalFormatting>
  <conditionalFormatting sqref="D38:V38">
    <cfRule type="cellIs" dxfId="150" priority="61" operator="equal">
      <formula>""</formula>
    </cfRule>
  </conditionalFormatting>
  <conditionalFormatting sqref="W38:X38">
    <cfRule type="cellIs" dxfId="149" priority="60" operator="equal">
      <formula>""</formula>
    </cfRule>
  </conditionalFormatting>
  <conditionalFormatting sqref="Y8:AI8">
    <cfRule type="cellIs" dxfId="148" priority="58" operator="equal">
      <formula>""</formula>
    </cfRule>
  </conditionalFormatting>
  <conditionalFormatting sqref="Y11:AI11 Y43:AI43">
    <cfRule type="cellIs" dxfId="147" priority="57" operator="equal">
      <formula>""</formula>
    </cfRule>
  </conditionalFormatting>
  <conditionalFormatting sqref="Y12:AI12">
    <cfRule type="cellIs" dxfId="146" priority="56" operator="equal">
      <formula>""</formula>
    </cfRule>
  </conditionalFormatting>
  <conditionalFormatting sqref="Y13:AI13">
    <cfRule type="cellIs" dxfId="145" priority="55" operator="equal">
      <formula>""</formula>
    </cfRule>
  </conditionalFormatting>
  <conditionalFormatting sqref="Y14:AI14">
    <cfRule type="cellIs" dxfId="144" priority="54" operator="equal">
      <formula>""</formula>
    </cfRule>
  </conditionalFormatting>
  <conditionalFormatting sqref="Y15:AI15">
    <cfRule type="cellIs" dxfId="143" priority="53" operator="equal">
      <formula>""</formula>
    </cfRule>
  </conditionalFormatting>
  <conditionalFormatting sqref="Y16:AI16">
    <cfRule type="cellIs" dxfId="142" priority="52" operator="equal">
      <formula>""</formula>
    </cfRule>
  </conditionalFormatting>
  <conditionalFormatting sqref="Y20:AI20">
    <cfRule type="cellIs" dxfId="141" priority="51" operator="equal">
      <formula>""</formula>
    </cfRule>
  </conditionalFormatting>
  <conditionalFormatting sqref="Y24:AI24">
    <cfRule type="cellIs" dxfId="140" priority="50" operator="equal">
      <formula>""</formula>
    </cfRule>
  </conditionalFormatting>
  <conditionalFormatting sqref="Y26:AI26">
    <cfRule type="cellIs" dxfId="139" priority="49" operator="equal">
      <formula>""</formula>
    </cfRule>
  </conditionalFormatting>
  <conditionalFormatting sqref="Y29:AI29">
    <cfRule type="cellIs" dxfId="138" priority="48" operator="equal">
      <formula>""</formula>
    </cfRule>
  </conditionalFormatting>
  <conditionalFormatting sqref="Y33:AI33">
    <cfRule type="cellIs" dxfId="137" priority="47" operator="equal">
      <formula>""</formula>
    </cfRule>
  </conditionalFormatting>
  <conditionalFormatting sqref="Y34:AI34">
    <cfRule type="cellIs" dxfId="136" priority="46" operator="equal">
      <formula>""</formula>
    </cfRule>
  </conditionalFormatting>
  <conditionalFormatting sqref="Y38:AI38">
    <cfRule type="cellIs" dxfId="135" priority="45" operator="equal">
      <formula>""</formula>
    </cfRule>
  </conditionalFormatting>
  <conditionalFormatting sqref="U8:V8 U11:V11">
    <cfRule type="cellIs" dxfId="134" priority="44" operator="equal">
      <formula>""</formula>
    </cfRule>
  </conditionalFormatting>
  <conditionalFormatting sqref="W11">
    <cfRule type="cellIs" dxfId="133" priority="43" operator="equal">
      <formula>""</formula>
    </cfRule>
  </conditionalFormatting>
  <conditionalFormatting sqref="U11:AI11">
    <cfRule type="cellIs" dxfId="132" priority="42" operator="equal">
      <formula>""</formula>
    </cfRule>
  </conditionalFormatting>
  <conditionalFormatting sqref="U12:V12">
    <cfRule type="cellIs" dxfId="131" priority="41" operator="equal">
      <formula>""</formula>
    </cfRule>
  </conditionalFormatting>
  <conditionalFormatting sqref="W12">
    <cfRule type="cellIs" dxfId="130" priority="40" operator="equal">
      <formula>""</formula>
    </cfRule>
  </conditionalFormatting>
  <conditionalFormatting sqref="U12:AI12">
    <cfRule type="cellIs" dxfId="129" priority="39" operator="equal">
      <formula>""</formula>
    </cfRule>
  </conditionalFormatting>
  <conditionalFormatting sqref="U13:V13">
    <cfRule type="cellIs" dxfId="128" priority="38" operator="equal">
      <formula>""</formula>
    </cfRule>
  </conditionalFormatting>
  <conditionalFormatting sqref="W13">
    <cfRule type="cellIs" dxfId="127" priority="37" operator="equal">
      <formula>""</formula>
    </cfRule>
  </conditionalFormatting>
  <conditionalFormatting sqref="U13:AI13">
    <cfRule type="cellIs" dxfId="126" priority="36" operator="equal">
      <formula>""</formula>
    </cfRule>
  </conditionalFormatting>
  <conditionalFormatting sqref="U14:V14">
    <cfRule type="cellIs" dxfId="125" priority="35" operator="equal">
      <formula>""</formula>
    </cfRule>
  </conditionalFormatting>
  <conditionalFormatting sqref="W14">
    <cfRule type="cellIs" dxfId="124" priority="34" operator="equal">
      <formula>""</formula>
    </cfRule>
  </conditionalFormatting>
  <conditionalFormatting sqref="U14:AI14">
    <cfRule type="cellIs" dxfId="123" priority="33" operator="equal">
      <formula>""</formula>
    </cfRule>
  </conditionalFormatting>
  <conditionalFormatting sqref="U15:V15">
    <cfRule type="cellIs" dxfId="122" priority="32" operator="equal">
      <formula>""</formula>
    </cfRule>
  </conditionalFormatting>
  <conditionalFormatting sqref="W15">
    <cfRule type="cellIs" dxfId="121" priority="31" operator="equal">
      <formula>""</formula>
    </cfRule>
  </conditionalFormatting>
  <conditionalFormatting sqref="U15:AI15">
    <cfRule type="cellIs" dxfId="120" priority="30" operator="equal">
      <formula>""</formula>
    </cfRule>
  </conditionalFormatting>
  <conditionalFormatting sqref="U16:V16">
    <cfRule type="cellIs" dxfId="119" priority="29" operator="equal">
      <formula>""</formula>
    </cfRule>
  </conditionalFormatting>
  <conditionalFormatting sqref="W16">
    <cfRule type="cellIs" dxfId="118" priority="28" operator="equal">
      <formula>""</formula>
    </cfRule>
  </conditionalFormatting>
  <conditionalFormatting sqref="U16:AI16">
    <cfRule type="cellIs" dxfId="117" priority="27" operator="equal">
      <formula>""</formula>
    </cfRule>
  </conditionalFormatting>
  <conditionalFormatting sqref="U20:V20">
    <cfRule type="cellIs" dxfId="116" priority="26" operator="equal">
      <formula>""</formula>
    </cfRule>
  </conditionalFormatting>
  <conditionalFormatting sqref="W20">
    <cfRule type="cellIs" dxfId="115" priority="25" operator="equal">
      <formula>""</formula>
    </cfRule>
  </conditionalFormatting>
  <conditionalFormatting sqref="U20:AI20">
    <cfRule type="cellIs" dxfId="114" priority="24" operator="equal">
      <formula>""</formula>
    </cfRule>
  </conditionalFormatting>
  <conditionalFormatting sqref="U24:V24">
    <cfRule type="cellIs" dxfId="113" priority="23" operator="equal">
      <formula>""</formula>
    </cfRule>
  </conditionalFormatting>
  <conditionalFormatting sqref="W24">
    <cfRule type="cellIs" dxfId="112" priority="22" operator="equal">
      <formula>""</formula>
    </cfRule>
  </conditionalFormatting>
  <conditionalFormatting sqref="U24:AI24">
    <cfRule type="cellIs" dxfId="111" priority="21" operator="equal">
      <formula>""</formula>
    </cfRule>
  </conditionalFormatting>
  <conditionalFormatting sqref="U26:V26">
    <cfRule type="cellIs" dxfId="110" priority="20" operator="equal">
      <formula>""</formula>
    </cfRule>
  </conditionalFormatting>
  <conditionalFormatting sqref="W26">
    <cfRule type="cellIs" dxfId="109" priority="19" operator="equal">
      <formula>""</formula>
    </cfRule>
  </conditionalFormatting>
  <conditionalFormatting sqref="U26:AI26">
    <cfRule type="cellIs" dxfId="108" priority="18" operator="equal">
      <formula>""</formula>
    </cfRule>
  </conditionalFormatting>
  <conditionalFormatting sqref="U29:V29">
    <cfRule type="cellIs" dxfId="107" priority="17" operator="equal">
      <formula>""</formula>
    </cfRule>
  </conditionalFormatting>
  <conditionalFormatting sqref="W29">
    <cfRule type="cellIs" dxfId="106" priority="16" operator="equal">
      <formula>""</formula>
    </cfRule>
  </conditionalFormatting>
  <conditionalFormatting sqref="U29:AI29">
    <cfRule type="cellIs" dxfId="105" priority="15" operator="equal">
      <formula>""</formula>
    </cfRule>
  </conditionalFormatting>
  <conditionalFormatting sqref="U34:V34">
    <cfRule type="cellIs" dxfId="104" priority="14" operator="equal">
      <formula>""</formula>
    </cfRule>
  </conditionalFormatting>
  <conditionalFormatting sqref="W34">
    <cfRule type="cellIs" dxfId="103" priority="13" operator="equal">
      <formula>""</formula>
    </cfRule>
  </conditionalFormatting>
  <conditionalFormatting sqref="U34:AI34">
    <cfRule type="cellIs" dxfId="102" priority="12" operator="equal">
      <formula>""</formula>
    </cfRule>
  </conditionalFormatting>
  <conditionalFormatting sqref="U33:V33">
    <cfRule type="cellIs" dxfId="101" priority="11" operator="equal">
      <formula>""</formula>
    </cfRule>
  </conditionalFormatting>
  <conditionalFormatting sqref="W33">
    <cfRule type="cellIs" dxfId="100" priority="10" operator="equal">
      <formula>""</formula>
    </cfRule>
  </conditionalFormatting>
  <conditionalFormatting sqref="U33:AI33">
    <cfRule type="cellIs" dxfId="99" priority="9" operator="equal">
      <formula>""</formula>
    </cfRule>
  </conditionalFormatting>
  <conditionalFormatting sqref="U38:V38">
    <cfRule type="cellIs" dxfId="98" priority="8" operator="equal">
      <formula>""</formula>
    </cfRule>
  </conditionalFormatting>
  <conditionalFormatting sqref="W38">
    <cfRule type="cellIs" dxfId="97" priority="7" operator="equal">
      <formula>""</formula>
    </cfRule>
  </conditionalFormatting>
  <conditionalFormatting sqref="U38:AI38">
    <cfRule type="cellIs" dxfId="96" priority="6" operator="equal">
      <formula>""</formula>
    </cfRule>
  </conditionalFormatting>
  <conditionalFormatting sqref="U43:V43">
    <cfRule type="cellIs" dxfId="95" priority="5" operator="equal">
      <formula>""</formula>
    </cfRule>
  </conditionalFormatting>
  <conditionalFormatting sqref="U8:AI8">
    <cfRule type="cellIs" dxfId="94" priority="3" operator="equal">
      <formula>""</formula>
    </cfRule>
  </conditionalFormatting>
  <conditionalFormatting sqref="U43:AI43">
    <cfRule type="cellIs" dxfId="93" priority="4" operator="equal">
      <formula>""</formula>
    </cfRule>
  </conditionalFormatting>
  <conditionalFormatting sqref="U5:AI5 U8:AI9 U11:AI18 U20:AI22 U24:AI24 U26:AI31 U33:AI36 U38:AI41 U43:AI43">
    <cfRule type="expression" dxfId="92" priority="2">
      <formula>LEN(U$5)=0</formula>
    </cfRule>
  </conditionalFormatting>
  <conditionalFormatting sqref="D51:AI51">
    <cfRule type="containsText" dxfId="91" priority="1" operator="containsText" text="NOT">
      <formula>NOT(ISERROR(SEARCH("NOT",D51)))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500-000000000000}">
      <formula1>$AM$1:$AM$4</formula1>
    </dataValidation>
    <dataValidation type="list" allowBlank="1" showInputMessage="1" showErrorMessage="1" sqref="D1" xr:uid="{00000000-0002-0000-05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BM62"/>
  <sheetViews>
    <sheetView showGridLines="0" defaultGridColor="0" topLeftCell="C17" colorId="22" zoomScaleNormal="100" zoomScaleSheetLayoutView="80" workbookViewId="0">
      <pane xSplit="1" topLeftCell="Z1" activePane="topRight" state="frozen"/>
      <selection activeCell="AJ52" sqref="AJ52"/>
      <selection pane="topRight" activeCell="AB10" sqref="AB10"/>
    </sheetView>
  </sheetViews>
  <sheetFormatPr defaultColWidth="9.765625" defaultRowHeight="15.5"/>
  <cols>
    <col min="1" max="1" width="25.07421875" style="20" hidden="1" customWidth="1"/>
    <col min="2" max="2" width="41.53515625" style="20" hidden="1" customWidth="1"/>
    <col min="3" max="3" width="68.07421875" style="25" customWidth="1"/>
    <col min="4" max="4" width="11" style="10" customWidth="1"/>
    <col min="5" max="20" width="10.765625" style="10" customWidth="1"/>
    <col min="21" max="35" width="12.765625" style="10" customWidth="1"/>
    <col min="36" max="36" width="72.765625" style="10" customWidth="1"/>
    <col min="37" max="37" width="5.23046875" style="10" customWidth="1"/>
    <col min="38" max="38" width="1" style="10" customWidth="1"/>
    <col min="39" max="39" width="0.53515625" style="10" customWidth="1"/>
    <col min="40" max="40" width="9.765625" style="10"/>
    <col min="41" max="41" width="13.07421875" style="10" customWidth="1"/>
    <col min="42" max="42" width="9.23046875" style="10" customWidth="1"/>
    <col min="43" max="64" width="9.765625" style="10"/>
    <col min="65" max="65" width="9.765625" style="258"/>
    <col min="66" max="16384" width="9.765625" style="10"/>
  </cols>
  <sheetData>
    <row r="1" spans="1:65" ht="18">
      <c r="A1" s="259"/>
      <c r="B1" s="259"/>
      <c r="C1" s="268" t="s">
        <v>576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0.65" customHeight="1" thickBot="1">
      <c r="A2" s="259"/>
      <c r="B2" s="259"/>
      <c r="C2" s="132"/>
      <c r="D2" s="3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5" ht="16.5" thickTop="1" thickBot="1">
      <c r="A3" s="261"/>
      <c r="B3" s="300"/>
      <c r="C3" s="134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57"/>
      <c r="AK3" s="41"/>
      <c r="AL3" s="13"/>
      <c r="AM3" s="194" t="s">
        <v>456</v>
      </c>
      <c r="AN3" s="258"/>
    </row>
    <row r="4" spans="1:65" ht="16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3"/>
      <c r="AK4" s="58"/>
      <c r="AM4" s="194" t="s">
        <v>457</v>
      </c>
      <c r="AN4" s="258"/>
      <c r="AP4" s="13"/>
    </row>
    <row r="5" spans="1:65">
      <c r="A5" s="209" t="s">
        <v>125</v>
      </c>
      <c r="B5" s="301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 t="str">
        <f>IF(VLOOKUP('Cover page'!$F$15,'Cover page'!$BD$1:$BF$15,3,FALSE)&lt;AB52+1,"",AB52+1)</f>
        <v/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55"/>
      <c r="AK5" s="58"/>
      <c r="AP5" s="13"/>
    </row>
    <row r="6" spans="1:65">
      <c r="A6" s="209"/>
      <c r="B6" s="263"/>
      <c r="C6" s="213" t="str">
        <f>'Cover page'!E14</f>
        <v>Date: 30/09/2024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55"/>
      <c r="AK6" s="58"/>
      <c r="AP6" s="13"/>
    </row>
    <row r="7" spans="1:65" ht="10.5" customHeight="1" thickBot="1">
      <c r="A7" s="209"/>
      <c r="B7" s="264"/>
      <c r="C7" s="144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63"/>
      <c r="AK7" s="58"/>
      <c r="AP7" s="13"/>
    </row>
    <row r="8" spans="1:65" ht="16.5" thickTop="1" thickBot="1">
      <c r="A8" s="265" t="s">
        <v>264</v>
      </c>
      <c r="B8" s="388" t="s">
        <v>718</v>
      </c>
      <c r="C8" s="281" t="s">
        <v>51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".T2.WB.S1314.MNAC." &amp; RefVintage</f>
        <v>SE.T2.WB.S1314.MNAC.S.2024</v>
      </c>
    </row>
    <row r="9" spans="1:65" ht="16" thickTop="1">
      <c r="A9" s="265"/>
      <c r="B9" s="126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5" ht="11.25" customHeight="1">
      <c r="A10" s="265"/>
      <c r="B10" s="126"/>
      <c r="C10" s="136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B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/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".T2.WB_STATUS.S1314.MNAC." &amp; RefVintage</f>
        <v>SE.T2.WB_STATUS.S1314.MNAC.S.2024</v>
      </c>
    </row>
    <row r="11" spans="1:65">
      <c r="A11" s="265" t="s">
        <v>265</v>
      </c>
      <c r="B11" s="388" t="s">
        <v>719</v>
      </c>
      <c r="C11" s="283" t="s">
        <v>93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".T2.FT.S1314.MNAC." &amp; RefVintage</f>
        <v>SE.T2.FT.S1314.MNAC.S.2024</v>
      </c>
    </row>
    <row r="12" spans="1:65">
      <c r="A12" s="265" t="s">
        <v>266</v>
      </c>
      <c r="B12" s="388" t="s">
        <v>720</v>
      </c>
      <c r="C12" s="284" t="s">
        <v>52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".T2.F4.S1314.MNAC." &amp; RefVintage</f>
        <v>SE.T2.F4.S1314.MNAC.S.2024</v>
      </c>
    </row>
    <row r="13" spans="1:65">
      <c r="A13" s="265" t="s">
        <v>267</v>
      </c>
      <c r="B13" s="388" t="s">
        <v>721</v>
      </c>
      <c r="C13" s="285" t="s">
        <v>53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".T2.F5.S1314.MNAC." &amp; RefVintage</f>
        <v>SE.T2.F5.S1314.MNAC.S.2024</v>
      </c>
    </row>
    <row r="14" spans="1:65">
      <c r="A14" s="265" t="s">
        <v>268</v>
      </c>
      <c r="B14" s="388" t="s">
        <v>722</v>
      </c>
      <c r="C14" s="285" t="s">
        <v>34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".T2.OFT.S1314.MNAC." &amp; RefVintage</f>
        <v>SE.T2.OFT.S1314.MNAC.S.2024</v>
      </c>
    </row>
    <row r="15" spans="1:65" ht="16" thickBot="1">
      <c r="A15" s="265" t="s">
        <v>269</v>
      </c>
      <c r="B15" s="388" t="s">
        <v>723</v>
      </c>
      <c r="C15" s="286" t="s">
        <v>513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".T2.OFTDL.S1314.MNAC." &amp; RefVintage</f>
        <v>SE.T2.OFTDL.S1314.MNAC.S.2024</v>
      </c>
    </row>
    <row r="16" spans="1:65" ht="16" thickBot="1">
      <c r="A16" s="266" t="s">
        <v>488</v>
      </c>
      <c r="B16" s="388" t="s">
        <v>724</v>
      </c>
      <c r="C16" s="192" t="s">
        <v>514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".T2.F71K.S1314.MNAC." &amp; RefVintage</f>
        <v>SE.T2.F71K.S1314.MNAC.S.2024</v>
      </c>
    </row>
    <row r="17" spans="1:65">
      <c r="A17" s="135" t="s">
        <v>270</v>
      </c>
      <c r="B17" s="388" t="s">
        <v>725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".T2.OFT1.S1314.MNAC." &amp; RefVintage</f>
        <v>SE.T2.OFT1.S1314.MNAC.S.2024</v>
      </c>
    </row>
    <row r="18" spans="1:65">
      <c r="A18" s="135" t="s">
        <v>271</v>
      </c>
      <c r="B18" s="388" t="s">
        <v>726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".T2.OFT2.S1314.MNAC." &amp; RefVintage</f>
        <v>SE.T2.OFT2.S1314.MNAC.S.2024</v>
      </c>
    </row>
    <row r="19" spans="1:65">
      <c r="A19" s="265"/>
      <c r="B19" s="126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>
      <c r="A20" s="265" t="s">
        <v>272</v>
      </c>
      <c r="B20" s="388" t="s">
        <v>739</v>
      </c>
      <c r="C20" s="283" t="s">
        <v>120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".T2.ONFT.S1314.MNAC." &amp; RefVintage</f>
        <v>SE.T2.ONFT.S1314.MNAC.S.2024</v>
      </c>
    </row>
    <row r="21" spans="1:65">
      <c r="A21" s="135" t="s">
        <v>273</v>
      </c>
      <c r="B21" s="388" t="s">
        <v>740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".T2.ONFT1.S1314.MNAC." &amp; RefVintage</f>
        <v>SE.T2.ONFT1.S1314.MNAC.S.2024</v>
      </c>
    </row>
    <row r="22" spans="1:65">
      <c r="A22" s="135" t="s">
        <v>274</v>
      </c>
      <c r="B22" s="388" t="s">
        <v>741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".T2.ONFT2.S1314.MNAC." &amp; RefVintage</f>
        <v>SE.T2.ONFT2.S1314.MNAC.S.2024</v>
      </c>
    </row>
    <row r="23" spans="1:65">
      <c r="A23" s="265"/>
      <c r="B23" s="129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>
      <c r="A24" s="265" t="s">
        <v>275</v>
      </c>
      <c r="B24" s="388" t="s">
        <v>746</v>
      </c>
      <c r="C24" s="191" t="s">
        <v>471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".T2.D41DIF.S1314.MNAC." &amp; RefVintage</f>
        <v>SE.T2.D41DIF.S1314.MNAC.S.2024</v>
      </c>
    </row>
    <row r="25" spans="1:65">
      <c r="A25" s="265"/>
      <c r="B25" s="129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>
      <c r="A26" s="265" t="s">
        <v>548</v>
      </c>
      <c r="B26" s="388" t="s">
        <v>751</v>
      </c>
      <c r="C26" s="283" t="s">
        <v>47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".T2.F8ASS.S1314.MNAC." &amp; RefVintage</f>
        <v>SE.T2.F8ASS.S1314.MNAC.S.2024</v>
      </c>
    </row>
    <row r="27" spans="1:65">
      <c r="A27" s="135" t="s">
        <v>549</v>
      </c>
      <c r="B27" s="388" t="s">
        <v>752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".T2.F8ASS1.S1314.MNAC." &amp; RefVintage</f>
        <v>SE.T2.F8ASS1.S1314.MNAC.S.2024</v>
      </c>
    </row>
    <row r="28" spans="1:65">
      <c r="A28" s="135" t="s">
        <v>550</v>
      </c>
      <c r="B28" s="388" t="s">
        <v>753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".T2.F8ASS2.S1314.MNAC." &amp; RefVintage</f>
        <v>SE.T2.F8ASS2.S1314.MNAC.S.2024</v>
      </c>
    </row>
    <row r="29" spans="1:65">
      <c r="A29" s="265" t="s">
        <v>551</v>
      </c>
      <c r="B29" s="388" t="s">
        <v>760</v>
      </c>
      <c r="C29" s="283" t="s">
        <v>46</v>
      </c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".T2.F8LIA.S1314.MNAC." &amp; RefVintage</f>
        <v>SE.T2.F8LIA.S1314.MNAC.S.2024</v>
      </c>
    </row>
    <row r="30" spans="1:65">
      <c r="A30" s="135" t="s">
        <v>552</v>
      </c>
      <c r="B30" s="388" t="s">
        <v>761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".T2.F8LIA1.S1314.MNAC." &amp; RefVintage</f>
        <v>SE.T2.F8LIA1.S1314.MNAC.S.2024</v>
      </c>
    </row>
    <row r="31" spans="1:65">
      <c r="A31" s="135" t="s">
        <v>553</v>
      </c>
      <c r="B31" s="388" t="s">
        <v>762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".T2.F8LIA2.S1314.MNAC." &amp; RefVintage</f>
        <v>SE.T2.F8LIA2.S1314.MNAC.S.2024</v>
      </c>
    </row>
    <row r="32" spans="1:65">
      <c r="A32" s="265"/>
      <c r="B32" s="129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65">
      <c r="A33" s="265" t="s">
        <v>276</v>
      </c>
      <c r="B33" s="388" t="s">
        <v>770</v>
      </c>
      <c r="C33" s="283" t="s">
        <v>78</v>
      </c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".T2.B9_OWB.S1314.MNAC." &amp; RefVintage</f>
        <v>SE.T2.B9_OWB.S1314.MNAC.S.2024</v>
      </c>
    </row>
    <row r="34" spans="1:65">
      <c r="A34" s="265" t="s">
        <v>277</v>
      </c>
      <c r="B34" s="388" t="s">
        <v>771</v>
      </c>
      <c r="C34" s="283" t="s">
        <v>577</v>
      </c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".T2.B9_OB.S1314.MNAC." &amp; RefVintage</f>
        <v>SE.T2.B9_OB.S1314.MNAC.S.2024</v>
      </c>
    </row>
    <row r="35" spans="1:65">
      <c r="A35" s="135" t="s">
        <v>278</v>
      </c>
      <c r="B35" s="388" t="s">
        <v>772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".T2.B9_OB1.S1314.MNAC." &amp; RefVintage</f>
        <v>SE.T2.B9_OB1.S1314.MNAC.S.2024</v>
      </c>
    </row>
    <row r="36" spans="1:65">
      <c r="A36" s="135" t="s">
        <v>279</v>
      </c>
      <c r="B36" s="388" t="s">
        <v>773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".T2.B9_OB2.S1314.MNAC." &amp; RefVintage</f>
        <v>SE.T2.B9_OB2.S1314.MNAC.S.2024</v>
      </c>
    </row>
    <row r="37" spans="1:65">
      <c r="A37" s="265"/>
      <c r="B37" s="397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65">
      <c r="A38" s="265" t="s">
        <v>280</v>
      </c>
      <c r="B38" s="388" t="s">
        <v>782</v>
      </c>
      <c r="C38" s="283" t="s">
        <v>48</v>
      </c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".T2.OA.S1314.MNAC." &amp; RefVintage</f>
        <v>SE.T2.OA.S1314.MNAC.S.2024</v>
      </c>
    </row>
    <row r="39" spans="1:65">
      <c r="A39" s="135" t="s">
        <v>281</v>
      </c>
      <c r="B39" s="388" t="s">
        <v>783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".T2.OA1.S1314.MNAC." &amp; RefVintage</f>
        <v>SE.T2.OA1.S1314.MNAC.S.2024</v>
      </c>
    </row>
    <row r="40" spans="1:65">
      <c r="A40" s="135" t="s">
        <v>282</v>
      </c>
      <c r="B40" s="388" t="s">
        <v>784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".T2.OA2.S1314.MNAC." &amp; RefVintage</f>
        <v>SE.T2.OA2.S1314.MNAC.S.2024</v>
      </c>
    </row>
    <row r="41" spans="1:65">
      <c r="A41" s="135" t="s">
        <v>283</v>
      </c>
      <c r="B41" s="388" t="s">
        <v>785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".T2.OA3.S1314.MNAC." &amp; RefVintage</f>
        <v>SE.T2.OA3.S1314.MNAC.S.2024</v>
      </c>
    </row>
    <row r="42" spans="1:65" ht="16" thickBot="1">
      <c r="A42" s="265"/>
      <c r="B42" s="129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65" ht="16.5" thickTop="1" thickBot="1">
      <c r="A43" s="265" t="s">
        <v>284</v>
      </c>
      <c r="B43" s="388" t="s">
        <v>791</v>
      </c>
      <c r="C43" s="139" t="s">
        <v>562</v>
      </c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".T2.B9.S1314.MNAC." &amp; RefVintage</f>
        <v>SE.T2.B9.S1314.MNAC.S.2024</v>
      </c>
    </row>
    <row r="44" spans="1:65" ht="16" thickTop="1">
      <c r="A44" s="128"/>
      <c r="B44" s="126"/>
      <c r="C44" s="288" t="s">
        <v>472</v>
      </c>
      <c r="D44" s="5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0"/>
      <c r="AK44" s="50"/>
      <c r="AL44" s="13"/>
    </row>
    <row r="45" spans="1:65" ht="9" customHeight="1">
      <c r="A45" s="128"/>
      <c r="B45" s="126"/>
      <c r="C45" s="318"/>
      <c r="D45" s="6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0"/>
      <c r="AK45" s="50"/>
      <c r="AL45" s="13"/>
    </row>
    <row r="46" spans="1:65" s="23" customFormat="1">
      <c r="A46" s="128"/>
      <c r="B46" s="126"/>
      <c r="C46" s="289" t="s">
        <v>89</v>
      </c>
      <c r="D46" s="1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0"/>
      <c r="AK46" s="50"/>
      <c r="AL46" s="13"/>
      <c r="BM46" s="290"/>
    </row>
    <row r="47" spans="1:65">
      <c r="A47" s="128"/>
      <c r="B47" s="126"/>
      <c r="C47" s="199" t="s">
        <v>92</v>
      </c>
      <c r="D47" s="1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0"/>
      <c r="AK47" s="50"/>
      <c r="AL47" s="13"/>
    </row>
    <row r="48" spans="1:65" ht="12" customHeight="1" thickBot="1">
      <c r="A48" s="141"/>
      <c r="B48" s="146"/>
      <c r="C48" s="1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1:39" ht="16" thickTop="1">
      <c r="A49" s="26"/>
      <c r="B49" s="30"/>
      <c r="AM49" s="13"/>
    </row>
    <row r="50" spans="1:39">
      <c r="A50" s="26"/>
    </row>
    <row r="51" spans="1:39" ht="60.65" customHeight="1">
      <c r="A51" s="26"/>
      <c r="C51" s="298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OK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1:39">
      <c r="A52" s="26"/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si="6"/>
        <v>2012</v>
      </c>
      <c r="V52" s="242">
        <f t="shared" si="6"/>
        <v>2013</v>
      </c>
      <c r="W52" s="242">
        <f t="shared" si="6"/>
        <v>2014</v>
      </c>
      <c r="X52" s="242">
        <f t="shared" si="6"/>
        <v>2015</v>
      </c>
      <c r="Y52" s="242">
        <f t="shared" si="6"/>
        <v>2016</v>
      </c>
      <c r="Z52" s="242">
        <f t="shared" si="6"/>
        <v>2017</v>
      </c>
      <c r="AA52" s="242">
        <f t="shared" si="6"/>
        <v>2018</v>
      </c>
      <c r="AB52" s="242">
        <f t="shared" si="6"/>
        <v>2019</v>
      </c>
      <c r="AC52" s="242">
        <f t="shared" si="6"/>
        <v>2020</v>
      </c>
      <c r="AD52" s="242">
        <f t="shared" si="6"/>
        <v>2021</v>
      </c>
      <c r="AE52" s="242">
        <f t="shared" si="6"/>
        <v>2022</v>
      </c>
      <c r="AF52" s="242">
        <f t="shared" si="6"/>
        <v>2023</v>
      </c>
      <c r="AG52" s="242">
        <f t="shared" si="6"/>
        <v>2024</v>
      </c>
      <c r="AH52" s="242">
        <f t="shared" si="6"/>
        <v>2025</v>
      </c>
      <c r="AI52" s="242">
        <f t="shared" si="6"/>
        <v>2026</v>
      </c>
      <c r="AJ52" s="173"/>
      <c r="AK52" s="174"/>
    </row>
    <row r="53" spans="1:39" ht="28.15" customHeight="1">
      <c r="A53" s="26"/>
      <c r="C53" s="292" t="s">
        <v>554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7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7"/>
        <v>0</v>
      </c>
      <c r="G53" s="293">
        <f t="shared" si="7"/>
        <v>0</v>
      </c>
      <c r="H53" s="293">
        <f t="shared" si="7"/>
        <v>0</v>
      </c>
      <c r="I53" s="293">
        <f t="shared" si="7"/>
        <v>0</v>
      </c>
      <c r="J53" s="293">
        <f t="shared" si="7"/>
        <v>0</v>
      </c>
      <c r="K53" s="293">
        <f t="shared" si="7"/>
        <v>0</v>
      </c>
      <c r="L53" s="293">
        <f t="shared" si="7"/>
        <v>0</v>
      </c>
      <c r="M53" s="293">
        <f t="shared" si="7"/>
        <v>0</v>
      </c>
      <c r="N53" s="293">
        <f t="shared" si="7"/>
        <v>0</v>
      </c>
      <c r="O53" s="293">
        <f t="shared" si="7"/>
        <v>0</v>
      </c>
      <c r="P53" s="293">
        <f t="shared" si="7"/>
        <v>0</v>
      </c>
      <c r="Q53" s="293">
        <f t="shared" si="7"/>
        <v>0</v>
      </c>
      <c r="R53" s="293">
        <f t="shared" si="7"/>
        <v>0</v>
      </c>
      <c r="S53" s="293">
        <f t="shared" si="7"/>
        <v>0</v>
      </c>
      <c r="T53" s="293">
        <f t="shared" ref="T53:AI53" si="8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8"/>
        <v>0</v>
      </c>
      <c r="V53" s="293">
        <f t="shared" si="8"/>
        <v>0</v>
      </c>
      <c r="W53" s="293">
        <f t="shared" si="8"/>
        <v>0</v>
      </c>
      <c r="X53" s="293">
        <f t="shared" si="8"/>
        <v>0</v>
      </c>
      <c r="Y53" s="293">
        <f t="shared" si="8"/>
        <v>0</v>
      </c>
      <c r="Z53" s="293">
        <f t="shared" si="8"/>
        <v>0</v>
      </c>
      <c r="AA53" s="293">
        <f t="shared" si="8"/>
        <v>0</v>
      </c>
      <c r="AB53" s="293">
        <f t="shared" si="8"/>
        <v>0</v>
      </c>
      <c r="AC53" s="293">
        <f t="shared" si="8"/>
        <v>0</v>
      </c>
      <c r="AD53" s="293">
        <f t="shared" si="8"/>
        <v>0</v>
      </c>
      <c r="AE53" s="293">
        <f t="shared" si="8"/>
        <v>0</v>
      </c>
      <c r="AF53" s="293">
        <f t="shared" si="8"/>
        <v>0</v>
      </c>
      <c r="AG53" s="293">
        <f t="shared" si="8"/>
        <v>0</v>
      </c>
      <c r="AH53" s="293">
        <f t="shared" si="8"/>
        <v>0</v>
      </c>
      <c r="AI53" s="293">
        <f t="shared" si="8"/>
        <v>0</v>
      </c>
      <c r="AJ53" s="173"/>
      <c r="AK53" s="174"/>
    </row>
    <row r="54" spans="1:39">
      <c r="A54" s="26"/>
      <c r="C54" s="292" t="s">
        <v>146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9">IF(AND(E11="0",E12="0",E13="0",E14="0"),0,IF(AND(E11="L",E12="L",E13="L",E14="L"),"NC",IF(E11="M",0,E11)-IF(E12="M",0,E12)-IF(E13="M",0,E13)-IF(E14="M",0,E14)))</f>
        <v>0</v>
      </c>
      <c r="F54" s="293">
        <f t="shared" si="9"/>
        <v>0</v>
      </c>
      <c r="G54" s="293">
        <f t="shared" si="9"/>
        <v>0</v>
      </c>
      <c r="H54" s="293">
        <f t="shared" si="9"/>
        <v>0</v>
      </c>
      <c r="I54" s="293">
        <f t="shared" si="9"/>
        <v>0</v>
      </c>
      <c r="J54" s="293">
        <f t="shared" si="9"/>
        <v>0</v>
      </c>
      <c r="K54" s="293">
        <f t="shared" si="9"/>
        <v>0</v>
      </c>
      <c r="L54" s="293">
        <f t="shared" si="9"/>
        <v>0</v>
      </c>
      <c r="M54" s="293">
        <f t="shared" si="9"/>
        <v>0</v>
      </c>
      <c r="N54" s="293">
        <f t="shared" si="9"/>
        <v>0</v>
      </c>
      <c r="O54" s="293">
        <f t="shared" si="9"/>
        <v>0</v>
      </c>
      <c r="P54" s="293">
        <f t="shared" si="9"/>
        <v>0</v>
      </c>
      <c r="Q54" s="293">
        <f t="shared" si="9"/>
        <v>0</v>
      </c>
      <c r="R54" s="293">
        <f t="shared" si="9"/>
        <v>0</v>
      </c>
      <c r="S54" s="293">
        <f t="shared" si="9"/>
        <v>0</v>
      </c>
      <c r="T54" s="293">
        <f t="shared" ref="T54:AI54" si="10">IF(AND(T11="0",T12="0",T13="0",T14="0"),0,IF(AND(T11="L",T12="L",T13="L",T14="L"),"NC",IF(T11="M",0,T11)-IF(T12="M",0,T12)-IF(T13="M",0,T13)-IF(T14="M",0,T14)))</f>
        <v>0</v>
      </c>
      <c r="U54" s="293">
        <f t="shared" si="10"/>
        <v>0</v>
      </c>
      <c r="V54" s="293">
        <f t="shared" si="10"/>
        <v>0</v>
      </c>
      <c r="W54" s="293">
        <f t="shared" si="10"/>
        <v>0</v>
      </c>
      <c r="X54" s="293">
        <f t="shared" si="10"/>
        <v>0</v>
      </c>
      <c r="Y54" s="293">
        <f t="shared" si="10"/>
        <v>0</v>
      </c>
      <c r="Z54" s="293">
        <f t="shared" si="10"/>
        <v>0</v>
      </c>
      <c r="AA54" s="293">
        <f t="shared" si="10"/>
        <v>0</v>
      </c>
      <c r="AB54" s="293">
        <f t="shared" si="10"/>
        <v>0</v>
      </c>
      <c r="AC54" s="293">
        <f t="shared" si="10"/>
        <v>0</v>
      </c>
      <c r="AD54" s="293">
        <f t="shared" si="10"/>
        <v>0</v>
      </c>
      <c r="AE54" s="293">
        <f t="shared" si="10"/>
        <v>0</v>
      </c>
      <c r="AF54" s="293">
        <f t="shared" si="10"/>
        <v>0</v>
      </c>
      <c r="AG54" s="293">
        <f t="shared" si="10"/>
        <v>0</v>
      </c>
      <c r="AH54" s="293">
        <f t="shared" si="10"/>
        <v>0</v>
      </c>
      <c r="AI54" s="293">
        <f t="shared" si="10"/>
        <v>0</v>
      </c>
      <c r="AJ54" s="173"/>
      <c r="AK54" s="174"/>
    </row>
    <row r="55" spans="1:39">
      <c r="A55" s="26"/>
      <c r="C55" s="292" t="s">
        <v>147</v>
      </c>
      <c r="D55" s="293">
        <f>IF(AND(D38="0",D39="0",D40="0",D41="0",D42="0"),0,IF(AND(D38="L",D39="L",D40="L",D41="L",D42="L"),"NC",D38-SUM(D39:D42)))</f>
        <v>0</v>
      </c>
      <c r="E55" s="293">
        <f t="shared" ref="E55:S55" si="11">IF(AND(E38="0",E39="0",E40="0",E41="0",E42="0"),0,IF(AND(E38="L",E39="L",E40="L",E41="L",E42="L"),"NC",E38-SUM(E39:E42)))</f>
        <v>0</v>
      </c>
      <c r="F55" s="293">
        <f t="shared" si="11"/>
        <v>0</v>
      </c>
      <c r="G55" s="293">
        <f t="shared" si="11"/>
        <v>0</v>
      </c>
      <c r="H55" s="293">
        <f t="shared" si="11"/>
        <v>0</v>
      </c>
      <c r="I55" s="293">
        <f t="shared" si="11"/>
        <v>0</v>
      </c>
      <c r="J55" s="293">
        <f t="shared" si="11"/>
        <v>0</v>
      </c>
      <c r="K55" s="293">
        <f t="shared" si="11"/>
        <v>0</v>
      </c>
      <c r="L55" s="293">
        <f t="shared" si="11"/>
        <v>0</v>
      </c>
      <c r="M55" s="293">
        <f t="shared" si="11"/>
        <v>0</v>
      </c>
      <c r="N55" s="293">
        <f t="shared" si="11"/>
        <v>0</v>
      </c>
      <c r="O55" s="293">
        <f t="shared" si="11"/>
        <v>0</v>
      </c>
      <c r="P55" s="293">
        <f t="shared" si="11"/>
        <v>0</v>
      </c>
      <c r="Q55" s="293">
        <f t="shared" si="11"/>
        <v>0</v>
      </c>
      <c r="R55" s="293">
        <f t="shared" si="11"/>
        <v>0</v>
      </c>
      <c r="S55" s="293">
        <f t="shared" si="11"/>
        <v>0</v>
      </c>
      <c r="T55" s="293">
        <f t="shared" ref="T55:AI55" si="12">IF(AND(T38="0",T39="0",T40="0",T41="0",T42="0"),0,IF(AND(T38="L",T39="L",T40="L",T41="L",T42="L"),"NC",T38-SUM(T39:T42)))</f>
        <v>0</v>
      </c>
      <c r="U55" s="293">
        <f t="shared" si="12"/>
        <v>0</v>
      </c>
      <c r="V55" s="293">
        <f t="shared" si="12"/>
        <v>0</v>
      </c>
      <c r="W55" s="293">
        <f t="shared" si="12"/>
        <v>0</v>
      </c>
      <c r="X55" s="293">
        <f t="shared" si="12"/>
        <v>0</v>
      </c>
      <c r="Y55" s="293">
        <f t="shared" si="12"/>
        <v>0</v>
      </c>
      <c r="Z55" s="293">
        <f t="shared" si="12"/>
        <v>0</v>
      </c>
      <c r="AA55" s="293">
        <f t="shared" si="12"/>
        <v>0</v>
      </c>
      <c r="AB55" s="293">
        <f t="shared" si="12"/>
        <v>0</v>
      </c>
      <c r="AC55" s="293">
        <f t="shared" si="12"/>
        <v>0</v>
      </c>
      <c r="AD55" s="293">
        <f t="shared" si="12"/>
        <v>0</v>
      </c>
      <c r="AE55" s="293">
        <f t="shared" si="12"/>
        <v>0</v>
      </c>
      <c r="AF55" s="293">
        <f t="shared" si="12"/>
        <v>0</v>
      </c>
      <c r="AG55" s="293">
        <f t="shared" si="12"/>
        <v>0</v>
      </c>
      <c r="AH55" s="293">
        <f t="shared" si="12"/>
        <v>0</v>
      </c>
      <c r="AI55" s="293">
        <f t="shared" si="12"/>
        <v>0</v>
      </c>
      <c r="AJ55" s="173"/>
      <c r="AK55" s="174"/>
    </row>
    <row r="56" spans="1:39">
      <c r="A56" s="26"/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1:39">
      <c r="A57" s="24"/>
      <c r="C57" s="295" t="s">
        <v>148</v>
      </c>
      <c r="D57" s="179">
        <f>IF(AND('Table 1'!E14="0",'Table 2D'!D43="0"),0,IF(AND('Table 1'!E14="L",'Table 2D'!D43="L"),"NC",IF('Table 1'!E14="M",0,'Table 1'!E14)-IF('Table 2D'!D43="M",0,'Table 2D'!D43)))</f>
        <v>14875</v>
      </c>
      <c r="E57" s="179">
        <f>IF(AND('Table 1'!F14="0",'Table 2D'!E43="0"),0,IF(AND('Table 1'!F14="L",'Table 2D'!E43="L"),"NC",IF('Table 1'!F14="M",0,'Table 1'!F14)-IF('Table 2D'!E43="M",0,'Table 2D'!E43)))</f>
        <v>12457</v>
      </c>
      <c r="F57" s="179">
        <f>IF(AND('Table 1'!G14="0",'Table 2D'!F43="0"),0,IF(AND('Table 1'!G14="L",'Table 2D'!F43="L"),"NC",IF('Table 1'!G14="M",0,'Table 1'!G14)-IF('Table 2D'!F43="M",0,'Table 2D'!F43)))</f>
        <v>9917</v>
      </c>
      <c r="G57" s="179">
        <f>IF(AND('Table 1'!H14="0",'Table 2D'!G43="0"),0,IF(AND('Table 1'!H14="L",'Table 2D'!G43="L"),"NC",IF('Table 1'!H14="M",0,'Table 1'!H14)-IF('Table 2D'!G43="M",0,'Table 2D'!G43)))</f>
        <v>24855</v>
      </c>
      <c r="H57" s="179">
        <f>IF(AND('Table 1'!I14="0",'Table 2D'!H43="0"),0,IF(AND('Table 1'!I14="L",'Table 2D'!H43="L"),"NC",IF('Table 1'!I14="M",0,'Table 1'!I14)-IF('Table 2D'!H43="M",0,'Table 2D'!H43)))</f>
        <v>-40710</v>
      </c>
      <c r="I57" s="179">
        <f>IF(AND('Table 1'!J14="0",'Table 2D'!I43="0"),0,IF(AND('Table 1'!J14="L",'Table 2D'!I43="L"),"NC",IF('Table 1'!J14="M",0,'Table 1'!J14)-IF('Table 2D'!I43="M",0,'Table 2D'!I43)))</f>
        <v>-8431</v>
      </c>
      <c r="J57" s="179">
        <f>IF(AND('Table 1'!K14="0",'Table 2D'!J43="0"),0,IF(AND('Table 1'!K14="L",'Table 2D'!J43="L"),"NC",IF('Table 1'!K14="M",0,'Table 1'!K14)-IF('Table 2D'!J43="M",0,'Table 2D'!J43)))</f>
        <v>-123939</v>
      </c>
      <c r="K57" s="179">
        <f>IF(AND('Table 1'!L14="0",'Table 2D'!K43="0"),0,IF(AND('Table 1'!L14="L",'Table 2D'!K43="L"),"NC",IF('Table 1'!L14="M",0,'Table 1'!L14)-IF('Table 2D'!K43="M",0,'Table 2D'!K43)))</f>
        <v>23596</v>
      </c>
      <c r="L57" s="179">
        <f>IF(AND('Table 1'!M14="0",'Table 2D'!L43="0"),0,IF(AND('Table 1'!M14="L",'Table 2D'!L43="L"),"NC",IF('Table 1'!M14="M",0,'Table 1'!M14)-IF('Table 2D'!L43="M",0,'Table 2D'!L43)))</f>
        <v>24419</v>
      </c>
      <c r="M57" s="179">
        <f>IF(AND('Table 1'!N14="0",'Table 2D'!M43="0"),0,IF(AND('Table 1'!N14="L",'Table 2D'!M43="L"),"NC",IF('Table 1'!N14="M",0,'Table 1'!N14)-IF('Table 2D'!M43="M",0,'Table 2D'!M43)))</f>
        <v>24038</v>
      </c>
      <c r="N57" s="179">
        <f>IF(AND('Table 1'!O14="0",'Table 2D'!N43="0"),0,IF(AND('Table 1'!O14="L",'Table 2D'!N43="L"),"NC",IF('Table 1'!O14="M",0,'Table 1'!O14)-IF('Table 2D'!N43="M",0,'Table 2D'!N43)))</f>
        <v>28363</v>
      </c>
      <c r="O57" s="179">
        <f>IF(AND('Table 1'!P14="0",'Table 2D'!O43="0"),0,IF(AND('Table 1'!P14="L",'Table 2D'!O43="L"),"NC",IF('Table 1'!P14="M",0,'Table 1'!P14)-IF('Table 2D'!O43="M",0,'Table 2D'!O43)))</f>
        <v>28933</v>
      </c>
      <c r="P57" s="179">
        <f>IF(AND('Table 1'!Q14="0",'Table 2D'!P43="0"),0,IF(AND('Table 1'!Q14="L",'Table 2D'!P43="L"),"NC",IF('Table 1'!Q14="M",0,'Table 1'!Q14)-IF('Table 2D'!P43="M",0,'Table 2D'!P43)))</f>
        <v>33684</v>
      </c>
      <c r="Q57" s="179">
        <f>IF(AND('Table 1'!R14="0",'Table 2D'!Q43="0"),0,IF(AND('Table 1'!R14="L",'Table 2D'!Q43="L"),"NC",IF('Table 1'!R14="M",0,'Table 1'!R14)-IF('Table 2D'!Q43="M",0,'Table 2D'!Q43)))</f>
        <v>33410</v>
      </c>
      <c r="R57" s="179">
        <f>IF(AND('Table 1'!S14="0",'Table 2D'!R43="0"),0,IF(AND('Table 1'!S14="L",'Table 2D'!R43="L"),"NC",IF('Table 1'!S14="M",0,'Table 1'!S14)-IF('Table 2D'!R43="M",0,'Table 2D'!R43)))</f>
        <v>6891</v>
      </c>
      <c r="S57" s="179">
        <f>IF(AND('Table 1'!T14="0",'Table 2D'!S43="0"),0,IF(AND('Table 1'!T14="L",'Table 2D'!S43="L"),"NC",IF('Table 1'!T14="M",0,'Table 1'!T14)-IF('Table 2D'!S43="M",0,'Table 2D'!S43)))</f>
        <v>3942</v>
      </c>
      <c r="T57" s="179">
        <f>IF(AND('Table 1'!U14="0",'Table 2D'!T43="0"),0,IF(AND('Table 1'!U14="L",'Table 2D'!T43="L"),"NC",IF('Table 1'!U14="M",0,'Table 1'!U14)-IF('Table 2D'!T43="M",0,'Table 2D'!T43)))</f>
        <v>19139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  <row r="58" spans="1:39">
      <c r="A58" s="24"/>
    </row>
    <row r="59" spans="1:39">
      <c r="A59" s="24"/>
    </row>
    <row r="60" spans="1:39">
      <c r="A60" s="24"/>
    </row>
    <row r="61" spans="1:39">
      <c r="A61" s="26"/>
    </row>
    <row r="62" spans="1:39">
      <c r="A62" s="26"/>
    </row>
  </sheetData>
  <sheetProtection algorithmName="SHA-512" hashValue="2/HFOCz4fQFcJqUm0rn9q3rvu4D468xKupVfXywHISy00Op3Q05GoJlDguRqY9ifxPgoRnF5hJECsGGbpmVTgA==" saltValue="Z12U8ewsH6MIQevyyZaang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11:V11 D43:V43 D8:AI8">
    <cfRule type="cellIs" dxfId="90" priority="73" operator="equal">
      <formula>""</formula>
    </cfRule>
  </conditionalFormatting>
  <conditionalFormatting sqref="W11:AI11 W43:AI43">
    <cfRule type="cellIs" dxfId="89" priority="70" operator="equal">
      <formula>""</formula>
    </cfRule>
  </conditionalFormatting>
  <conditionalFormatting sqref="D12:V12">
    <cfRule type="cellIs" dxfId="88" priority="69" operator="equal">
      <formula>""</formula>
    </cfRule>
  </conditionalFormatting>
  <conditionalFormatting sqref="W12:AI12">
    <cfRule type="cellIs" dxfId="87" priority="68" operator="equal">
      <formula>""</formula>
    </cfRule>
  </conditionalFormatting>
  <conditionalFormatting sqref="D13:V13">
    <cfRule type="cellIs" dxfId="86" priority="67" operator="equal">
      <formula>""</formula>
    </cfRule>
  </conditionalFormatting>
  <conditionalFormatting sqref="W13:AI13">
    <cfRule type="cellIs" dxfId="85" priority="66" operator="equal">
      <formula>""</formula>
    </cfRule>
  </conditionalFormatting>
  <conditionalFormatting sqref="D14:V14">
    <cfRule type="cellIs" dxfId="84" priority="65" operator="equal">
      <formula>""</formula>
    </cfRule>
  </conditionalFormatting>
  <conditionalFormatting sqref="W14:AI14">
    <cfRule type="cellIs" dxfId="83" priority="64" operator="equal">
      <formula>""</formula>
    </cfRule>
  </conditionalFormatting>
  <conditionalFormatting sqref="D15:V15">
    <cfRule type="cellIs" dxfId="82" priority="63" operator="equal">
      <formula>""</formula>
    </cfRule>
  </conditionalFormatting>
  <conditionalFormatting sqref="W15:AI15">
    <cfRule type="cellIs" dxfId="81" priority="62" operator="equal">
      <formula>""</formula>
    </cfRule>
  </conditionalFormatting>
  <conditionalFormatting sqref="D16:V16">
    <cfRule type="cellIs" dxfId="80" priority="61" operator="equal">
      <formula>""</formula>
    </cfRule>
  </conditionalFormatting>
  <conditionalFormatting sqref="W16:AI16">
    <cfRule type="cellIs" dxfId="79" priority="60" operator="equal">
      <formula>""</formula>
    </cfRule>
  </conditionalFormatting>
  <conditionalFormatting sqref="D20:V20">
    <cfRule type="cellIs" dxfId="78" priority="59" operator="equal">
      <formula>""</formula>
    </cfRule>
  </conditionalFormatting>
  <conditionalFormatting sqref="W20:AI20">
    <cfRule type="cellIs" dxfId="77" priority="58" operator="equal">
      <formula>""</formula>
    </cfRule>
  </conditionalFormatting>
  <conditionalFormatting sqref="D24:V24">
    <cfRule type="cellIs" dxfId="76" priority="57" operator="equal">
      <formula>""</formula>
    </cfRule>
  </conditionalFormatting>
  <conditionalFormatting sqref="W24:AI24">
    <cfRule type="cellIs" dxfId="75" priority="56" operator="equal">
      <formula>""</formula>
    </cfRule>
  </conditionalFormatting>
  <conditionalFormatting sqref="D26:V26">
    <cfRule type="cellIs" dxfId="74" priority="55" operator="equal">
      <formula>""</formula>
    </cfRule>
  </conditionalFormatting>
  <conditionalFormatting sqref="W26:AI26">
    <cfRule type="cellIs" dxfId="73" priority="54" operator="equal">
      <formula>""</formula>
    </cfRule>
  </conditionalFormatting>
  <conditionalFormatting sqref="D29:V29">
    <cfRule type="cellIs" dxfId="72" priority="53" operator="equal">
      <formula>""</formula>
    </cfRule>
  </conditionalFormatting>
  <conditionalFormatting sqref="W29:AI29">
    <cfRule type="cellIs" dxfId="71" priority="52" operator="equal">
      <formula>""</formula>
    </cfRule>
  </conditionalFormatting>
  <conditionalFormatting sqref="D33:V33">
    <cfRule type="cellIs" dxfId="70" priority="51" operator="equal">
      <formula>""</formula>
    </cfRule>
  </conditionalFormatting>
  <conditionalFormatting sqref="W33:AI33">
    <cfRule type="cellIs" dxfId="69" priority="50" operator="equal">
      <formula>""</formula>
    </cfRule>
  </conditionalFormatting>
  <conditionalFormatting sqref="D34:V34">
    <cfRule type="cellIs" dxfId="68" priority="49" operator="equal">
      <formula>""</formula>
    </cfRule>
  </conditionalFormatting>
  <conditionalFormatting sqref="W34:AI34">
    <cfRule type="cellIs" dxfId="67" priority="48" operator="equal">
      <formula>""</formula>
    </cfRule>
  </conditionalFormatting>
  <conditionalFormatting sqref="D38:V38">
    <cfRule type="cellIs" dxfId="66" priority="47" operator="equal">
      <formula>""</formula>
    </cfRule>
  </conditionalFormatting>
  <conditionalFormatting sqref="W38:AI38">
    <cfRule type="cellIs" dxfId="65" priority="46" operator="equal">
      <formula>""</formula>
    </cfRule>
  </conditionalFormatting>
  <conditionalFormatting sqref="U8:V8 U11:V11">
    <cfRule type="cellIs" dxfId="64" priority="44" operator="equal">
      <formula>""</formula>
    </cfRule>
  </conditionalFormatting>
  <conditionalFormatting sqref="W11">
    <cfRule type="cellIs" dxfId="63" priority="43" operator="equal">
      <formula>""</formula>
    </cfRule>
  </conditionalFormatting>
  <conditionalFormatting sqref="U11:AI11">
    <cfRule type="cellIs" dxfId="62" priority="42" operator="equal">
      <formula>""</formula>
    </cfRule>
  </conditionalFormatting>
  <conditionalFormatting sqref="U12:V12">
    <cfRule type="cellIs" dxfId="61" priority="41" operator="equal">
      <formula>""</formula>
    </cfRule>
  </conditionalFormatting>
  <conditionalFormatting sqref="W12">
    <cfRule type="cellIs" dxfId="60" priority="40" operator="equal">
      <formula>""</formula>
    </cfRule>
  </conditionalFormatting>
  <conditionalFormatting sqref="U12:AI12">
    <cfRule type="cellIs" dxfId="59" priority="39" operator="equal">
      <formula>""</formula>
    </cfRule>
  </conditionalFormatting>
  <conditionalFormatting sqref="U13:V13">
    <cfRule type="cellIs" dxfId="58" priority="38" operator="equal">
      <formula>""</formula>
    </cfRule>
  </conditionalFormatting>
  <conditionalFormatting sqref="W13">
    <cfRule type="cellIs" dxfId="57" priority="37" operator="equal">
      <formula>""</formula>
    </cfRule>
  </conditionalFormatting>
  <conditionalFormatting sqref="U13:AI13">
    <cfRule type="cellIs" dxfId="56" priority="36" operator="equal">
      <formula>""</formula>
    </cfRule>
  </conditionalFormatting>
  <conditionalFormatting sqref="U14:V14">
    <cfRule type="cellIs" dxfId="55" priority="35" operator="equal">
      <formula>""</formula>
    </cfRule>
  </conditionalFormatting>
  <conditionalFormatting sqref="W14">
    <cfRule type="cellIs" dxfId="54" priority="34" operator="equal">
      <formula>""</formula>
    </cfRule>
  </conditionalFormatting>
  <conditionalFormatting sqref="U14:AI14">
    <cfRule type="cellIs" dxfId="53" priority="33" operator="equal">
      <formula>""</formula>
    </cfRule>
  </conditionalFormatting>
  <conditionalFormatting sqref="U15:V15">
    <cfRule type="cellIs" dxfId="52" priority="32" operator="equal">
      <formula>""</formula>
    </cfRule>
  </conditionalFormatting>
  <conditionalFormatting sqref="W15">
    <cfRule type="cellIs" dxfId="51" priority="31" operator="equal">
      <formula>""</formula>
    </cfRule>
  </conditionalFormatting>
  <conditionalFormatting sqref="U15:AI15">
    <cfRule type="cellIs" dxfId="50" priority="30" operator="equal">
      <formula>""</formula>
    </cfRule>
  </conditionalFormatting>
  <conditionalFormatting sqref="U16:V16">
    <cfRule type="cellIs" dxfId="49" priority="29" operator="equal">
      <formula>""</formula>
    </cfRule>
  </conditionalFormatting>
  <conditionalFormatting sqref="W16">
    <cfRule type="cellIs" dxfId="48" priority="28" operator="equal">
      <formula>""</formula>
    </cfRule>
  </conditionalFormatting>
  <conditionalFormatting sqref="U16:AI16">
    <cfRule type="cellIs" dxfId="47" priority="27" operator="equal">
      <formula>""</formula>
    </cfRule>
  </conditionalFormatting>
  <conditionalFormatting sqref="U20:V20">
    <cfRule type="cellIs" dxfId="46" priority="26" operator="equal">
      <formula>""</formula>
    </cfRule>
  </conditionalFormatting>
  <conditionalFormatting sqref="W20">
    <cfRule type="cellIs" dxfId="45" priority="25" operator="equal">
      <formula>""</formula>
    </cfRule>
  </conditionalFormatting>
  <conditionalFormatting sqref="U20:AI20">
    <cfRule type="cellIs" dxfId="44" priority="24" operator="equal">
      <formula>""</formula>
    </cfRule>
  </conditionalFormatting>
  <conditionalFormatting sqref="U24:V24">
    <cfRule type="cellIs" dxfId="43" priority="23" operator="equal">
      <formula>""</formula>
    </cfRule>
  </conditionalFormatting>
  <conditionalFormatting sqref="W24">
    <cfRule type="cellIs" dxfId="42" priority="22" operator="equal">
      <formula>""</formula>
    </cfRule>
  </conditionalFormatting>
  <conditionalFormatting sqref="U24:AI24">
    <cfRule type="cellIs" dxfId="41" priority="21" operator="equal">
      <formula>""</formula>
    </cfRule>
  </conditionalFormatting>
  <conditionalFormatting sqref="U26:V26">
    <cfRule type="cellIs" dxfId="40" priority="20" operator="equal">
      <formula>""</formula>
    </cfRule>
  </conditionalFormatting>
  <conditionalFormatting sqref="W26">
    <cfRule type="cellIs" dxfId="39" priority="19" operator="equal">
      <formula>""</formula>
    </cfRule>
  </conditionalFormatting>
  <conditionalFormatting sqref="U26:AI26">
    <cfRule type="cellIs" dxfId="38" priority="18" operator="equal">
      <formula>""</formula>
    </cfRule>
  </conditionalFormatting>
  <conditionalFormatting sqref="U29:V29">
    <cfRule type="cellIs" dxfId="37" priority="17" operator="equal">
      <formula>""</formula>
    </cfRule>
  </conditionalFormatting>
  <conditionalFormatting sqref="W29">
    <cfRule type="cellIs" dxfId="36" priority="16" operator="equal">
      <formula>""</formula>
    </cfRule>
  </conditionalFormatting>
  <conditionalFormatting sqref="U29:AI29">
    <cfRule type="cellIs" dxfId="35" priority="15" operator="equal">
      <formula>""</formula>
    </cfRule>
  </conditionalFormatting>
  <conditionalFormatting sqref="U34:V34">
    <cfRule type="cellIs" dxfId="34" priority="14" operator="equal">
      <formula>""</formula>
    </cfRule>
  </conditionalFormatting>
  <conditionalFormatting sqref="W34">
    <cfRule type="cellIs" dxfId="33" priority="13" operator="equal">
      <formula>""</formula>
    </cfRule>
  </conditionalFormatting>
  <conditionalFormatting sqref="U34:AI34">
    <cfRule type="cellIs" dxfId="32" priority="12" operator="equal">
      <formula>""</formula>
    </cfRule>
  </conditionalFormatting>
  <conditionalFormatting sqref="U33:V33">
    <cfRule type="cellIs" dxfId="31" priority="11" operator="equal">
      <formula>""</formula>
    </cfRule>
  </conditionalFormatting>
  <conditionalFormatting sqref="W33">
    <cfRule type="cellIs" dxfId="30" priority="10" operator="equal">
      <formula>""</formula>
    </cfRule>
  </conditionalFormatting>
  <conditionalFormatting sqref="U33:AI33">
    <cfRule type="cellIs" dxfId="29" priority="9" operator="equal">
      <formula>""</formula>
    </cfRule>
  </conditionalFormatting>
  <conditionalFormatting sqref="U38:V38">
    <cfRule type="cellIs" dxfId="28" priority="8" operator="equal">
      <formula>""</formula>
    </cfRule>
  </conditionalFormatting>
  <conditionalFormatting sqref="W38">
    <cfRule type="cellIs" dxfId="27" priority="7" operator="equal">
      <formula>""</formula>
    </cfRule>
  </conditionalFormatting>
  <conditionalFormatting sqref="U38:AI38">
    <cfRule type="cellIs" dxfId="26" priority="6" operator="equal">
      <formula>""</formula>
    </cfRule>
  </conditionalFormatting>
  <conditionalFormatting sqref="U43:V43">
    <cfRule type="cellIs" dxfId="25" priority="5" operator="equal">
      <formula>""</formula>
    </cfRule>
  </conditionalFormatting>
  <conditionalFormatting sqref="U8:AI8">
    <cfRule type="cellIs" dxfId="24" priority="3" operator="equal">
      <formula>""</formula>
    </cfRule>
  </conditionalFormatting>
  <conditionalFormatting sqref="U43:AI43">
    <cfRule type="cellIs" dxfId="23" priority="4" operator="equal">
      <formula>""</formula>
    </cfRule>
  </conditionalFormatting>
  <conditionalFormatting sqref="U5:AI5 U8:AI9 U11:AI18 U20:AI22 U24:AI24 U26:AI31 U33:AI36 U38:AI41 U43:AI43">
    <cfRule type="expression" dxfId="22" priority="2">
      <formula>LEN(U$5)=0</formula>
    </cfRule>
  </conditionalFormatting>
  <conditionalFormatting sqref="D51:AI51">
    <cfRule type="containsText" dxfId="21" priority="1" operator="containsText" text="NOT">
      <formula>NOT(ISERROR(SEARCH("NOT",D51)))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600-000000000000}">
      <formula1>$AM$1:$AM$4</formula1>
    </dataValidation>
    <dataValidation type="list" allowBlank="1" showInputMessage="1" showErrorMessage="1" sqref="D1" xr:uid="{00000000-0002-0000-06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BM75"/>
  <sheetViews>
    <sheetView showGridLines="0" defaultGridColor="0" topLeftCell="C34" colorId="22" zoomScale="110" zoomScaleNormal="110" zoomScaleSheetLayoutView="80" workbookViewId="0">
      <pane xSplit="1" topLeftCell="Y1" activePane="topRight" state="frozen"/>
      <selection activeCell="C1" sqref="C1"/>
      <selection pane="topRight" activeCell="AC49" sqref="AC49"/>
    </sheetView>
  </sheetViews>
  <sheetFormatPr defaultColWidth="9.765625" defaultRowHeight="15.5"/>
  <cols>
    <col min="1" max="1" width="30.765625" style="30" hidden="1" customWidth="1"/>
    <col min="2" max="2" width="37.765625" style="79" hidden="1" customWidth="1"/>
    <col min="3" max="3" width="75.84375" style="28" customWidth="1"/>
    <col min="4" max="35" width="13.23046875" style="23" customWidth="1"/>
    <col min="36" max="36" width="86.765625" style="23" customWidth="1"/>
    <col min="37" max="37" width="5.23046875" style="23" customWidth="1"/>
    <col min="38" max="38" width="1" style="23" customWidth="1"/>
    <col min="39" max="39" width="0.53515625" style="23" customWidth="1"/>
    <col min="40" max="40" width="9.765625" style="23"/>
    <col min="41" max="45" width="7.765625" style="23" customWidth="1"/>
    <col min="46" max="64" width="9.765625" style="23"/>
    <col min="65" max="65" width="9.765625" style="290"/>
    <col min="66" max="16384" width="9.765625" style="23"/>
  </cols>
  <sheetData>
    <row r="1" spans="1:65">
      <c r="A1" s="319"/>
      <c r="B1" s="309"/>
      <c r="C1" s="147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M1" s="13"/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4" customHeight="1">
      <c r="A2" s="319"/>
      <c r="B2" s="309"/>
      <c r="C2" s="147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488"/>
      <c r="AM2" s="13"/>
      <c r="AN2" s="485">
        <f>IF($AN$1='Cover page'!$N$2,0,1)</f>
        <v>0</v>
      </c>
    </row>
    <row r="3" spans="1:65" ht="18">
      <c r="A3" s="259"/>
      <c r="B3" s="267"/>
      <c r="C3" s="268" t="s">
        <v>578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M3" s="13"/>
    </row>
    <row r="4" spans="1:65" ht="16" thickBot="1">
      <c r="A4" s="259"/>
      <c r="B4" s="267"/>
      <c r="AM4" s="13"/>
    </row>
    <row r="5" spans="1:65" ht="16.5" thickTop="1" thickBot="1">
      <c r="A5" s="261"/>
      <c r="B5" s="320"/>
      <c r="C5" s="134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/>
      <c r="AK5" s="41"/>
      <c r="AM5" s="13"/>
    </row>
    <row r="6" spans="1:65" ht="16" thickBot="1">
      <c r="A6" s="209"/>
      <c r="B6" s="223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page'!$BD$1:$BF$15,3,FALSE)&lt;D60+1,"",D60+1)</f>
        <v>1996</v>
      </c>
      <c r="F7" s="274">
        <f>IF(VLOOKUP('Cover page'!$F$15,'Cover page'!$BD$1:$BF$15,3,FALSE)&lt;E60+1,"",E60+1)</f>
        <v>1997</v>
      </c>
      <c r="G7" s="274">
        <f>IF(VLOOKUP('Cover page'!$F$15,'Cover page'!$BD$1:$BF$15,3,FALSE)&lt;F60+1,"",F60+1)</f>
        <v>1998</v>
      </c>
      <c r="H7" s="274">
        <f>IF(VLOOKUP('Cover page'!$F$15,'Cover page'!$BD$1:$BF$15,3,FALSE)&lt;G60+1,"",G60+1)</f>
        <v>1999</v>
      </c>
      <c r="I7" s="274">
        <f>IF(VLOOKUP('Cover page'!$F$15,'Cover page'!$BD$1:$BF$15,3,FALSE)&lt;H60+1,"",H60+1)</f>
        <v>2000</v>
      </c>
      <c r="J7" s="274">
        <f>IF(VLOOKUP('Cover page'!$F$15,'Cover page'!$BD$1:$BF$15,3,FALSE)&lt;I60+1,"",I60+1)</f>
        <v>2001</v>
      </c>
      <c r="K7" s="274">
        <f>IF(VLOOKUP('Cover page'!$F$15,'Cover page'!$BD$1:$BF$15,3,FALSE)&lt;J60+1,"",J60+1)</f>
        <v>2002</v>
      </c>
      <c r="L7" s="274">
        <f>IF(VLOOKUP('Cover page'!$F$15,'Cover page'!$BD$1:$BF$15,3,FALSE)&lt;K60+1,"",K60+1)</f>
        <v>2003</v>
      </c>
      <c r="M7" s="274">
        <f>IF(VLOOKUP('Cover page'!$F$15,'Cover page'!$BD$1:$BF$15,3,FALSE)&lt;L60+1,"",L60+1)</f>
        <v>2004</v>
      </c>
      <c r="N7" s="274">
        <f>IF(VLOOKUP('Cover page'!$F$15,'Cover page'!$BD$1:$BF$15,3,FALSE)&lt;M60+1,"",M60+1)</f>
        <v>2005</v>
      </c>
      <c r="O7" s="274">
        <f>IF(VLOOKUP('Cover page'!$F$15,'Cover page'!$BD$1:$BF$15,3,FALSE)&lt;N60+1,"",N60+1)</f>
        <v>2006</v>
      </c>
      <c r="P7" s="274">
        <f>IF(VLOOKUP('Cover page'!$F$15,'Cover page'!$BD$1:$BF$15,3,FALSE)&lt;O60+1,"",O60+1)</f>
        <v>2007</v>
      </c>
      <c r="Q7" s="274">
        <f>IF(VLOOKUP('Cover page'!$F$15,'Cover page'!$BD$1:$BF$15,3,FALSE)&lt;P60+1,"",P60+1)</f>
        <v>2008</v>
      </c>
      <c r="R7" s="274">
        <f>IF(VLOOKUP('Cover page'!$F$15,'Cover page'!$BD$1:$BF$15,3,FALSE)&lt;Q60+1,"",Q60+1)</f>
        <v>2009</v>
      </c>
      <c r="S7" s="274">
        <f>IF(VLOOKUP('Cover page'!$F$15,'Cover page'!$BD$1:$BF$15,3,FALSE)&lt;R60+1,"",R60+1)</f>
        <v>2010</v>
      </c>
      <c r="T7" s="274">
        <f>IF(VLOOKUP('Cover page'!$F$15,'Cover page'!$BD$1:$BF$15,3,FALSE)&lt;S60+1,"",S60+1)</f>
        <v>2011</v>
      </c>
      <c r="U7" s="274">
        <f>IF(VLOOKUP('Cover page'!$F$15,'Cover page'!$BD$1:$BF$15,3,FALSE)&lt;T60+1,"",T60+1)</f>
        <v>2012</v>
      </c>
      <c r="V7" s="274">
        <f>IF(VLOOKUP('Cover page'!$F$15,'Cover page'!$BD$1:$BF$15,3,FALSE)&lt;U60+1,"",U60+1)</f>
        <v>2013</v>
      </c>
      <c r="W7" s="274">
        <f>IF(VLOOKUP('Cover page'!$F$15,'Cover page'!$BD$1:$BF$15,3,FALSE)&lt;V60+1,"",V60+1)</f>
        <v>2014</v>
      </c>
      <c r="X7" s="274">
        <f>IF(VLOOKUP('Cover page'!$F$15,'Cover page'!$BD$1:$BF$15,3,FALSE)&lt;W60+1,"",W60+1)</f>
        <v>2015</v>
      </c>
      <c r="Y7" s="274">
        <f>IF(VLOOKUP('Cover page'!$F$15,'Cover page'!$BD$1:$BF$15,3,FALSE)&lt;X60+1,"",X60+1)</f>
        <v>2016</v>
      </c>
      <c r="Z7" s="274">
        <f>IF(VLOOKUP('Cover page'!$F$15,'Cover page'!$BD$1:$BF$15,3,FALSE)&lt;Y60+1,"",Y60+1)</f>
        <v>2017</v>
      </c>
      <c r="AA7" s="274">
        <f>IF(VLOOKUP('Cover page'!$F$15,'Cover page'!$BD$1:$BF$15,3,FALSE)&lt;Z60+1,"",Z60+1)</f>
        <v>2018</v>
      </c>
      <c r="AB7" s="274">
        <f>IF(VLOOKUP('Cover page'!$F$15,'Cover page'!$BD$1:$BF$15,3,FALSE)&lt;AA60+1,"",AA60+1)</f>
        <v>2019</v>
      </c>
      <c r="AC7" s="274" t="str">
        <f>IF(VLOOKUP('Cover page'!$F$15,'Cover page'!$BD$1:$BF$15,3,FALSE)&lt;AB60+1,"",AB60+1)</f>
        <v/>
      </c>
      <c r="AD7" s="274" t="str">
        <f>IF(VLOOKUP('Cover page'!$F$15,'Cover page'!$BD$1:$BF$15,3,FALSE)&lt;AC60+1,"",AC60+1)</f>
        <v/>
      </c>
      <c r="AE7" s="274" t="str">
        <f>IF(VLOOKUP('Cover page'!$F$15,'Cover page'!$BD$1:$BF$15,3,FALSE)&lt;AD60+1,"",AD60+1)</f>
        <v/>
      </c>
      <c r="AF7" s="274" t="str">
        <f>IF(VLOOKUP('Cover page'!$F$15,'Cover page'!$BD$1:$BF$15,3,FALSE)&lt;AE60+1,"",AE60+1)</f>
        <v/>
      </c>
      <c r="AG7" s="274" t="str">
        <f>IF(VLOOKUP('Cover page'!$F$15,'Cover page'!$BD$1:$BF$15,3,FALSE)&lt;AF60+1,"",AF60+1)</f>
        <v/>
      </c>
      <c r="AH7" s="274" t="str">
        <f>IF(VLOOKUP('Cover page'!$F$15,'Cover page'!$BD$1:$BF$15,3,FALSE)&lt;AG60+1,"",AG60+1)</f>
        <v/>
      </c>
      <c r="AI7" s="274" t="str">
        <f>IF(VLOOKUP('Cover page'!$F$15,'Cover page'!$BD$1:$BF$15,3,FALSE)&lt;AH60+1,"",AH60+1)</f>
        <v/>
      </c>
      <c r="AJ7" s="45"/>
      <c r="AK7" s="50"/>
    </row>
    <row r="8" spans="1:65">
      <c r="A8" s="209"/>
      <c r="B8" s="263"/>
      <c r="C8" s="213" t="str">
        <f>'Cover page'!E14</f>
        <v>Date: 30/09/2024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93"/>
      <c r="V8" s="493"/>
      <c r="W8" s="493"/>
      <c r="X8" s="493"/>
      <c r="Y8" s="493"/>
      <c r="Z8" s="493"/>
      <c r="AA8" s="493"/>
      <c r="AB8" s="493"/>
      <c r="AC8" s="493"/>
      <c r="AD8" s="493"/>
      <c r="AE8" s="493"/>
      <c r="AF8" s="493"/>
      <c r="AG8" s="493"/>
      <c r="AH8" s="493"/>
      <c r="AI8" s="493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63"/>
      <c r="AK9" s="50"/>
    </row>
    <row r="10" spans="1:65" ht="16.5" customHeight="1" thickTop="1" thickBot="1">
      <c r="A10" s="265" t="s">
        <v>285</v>
      </c>
      <c r="B10" s="388" t="s">
        <v>793</v>
      </c>
      <c r="C10" s="287" t="s">
        <v>563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".T3.B9.S13.MNAC." &amp; RefVintage</f>
        <v>SE.T3.B9.S13.MNAC.S.2024</v>
      </c>
    </row>
    <row r="11" spans="1:65" ht="6" customHeight="1" thickTop="1">
      <c r="A11" s="265"/>
      <c r="B11" s="129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286</v>
      </c>
      <c r="B12" s="388" t="s">
        <v>794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".T3.FA.S13.MNAC." &amp; RefVintage</f>
        <v>SE.T3.FA.S13.MNAC.S.2024</v>
      </c>
    </row>
    <row r="13" spans="1:65" s="18" customFormat="1" ht="16.5" customHeight="1">
      <c r="A13" s="265" t="s">
        <v>287</v>
      </c>
      <c r="B13" s="388" t="s">
        <v>795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".T3.F2.S13.MNAC." &amp; RefVintage</f>
        <v>SE.T3.F2.S13.MNAC.S.2024</v>
      </c>
    </row>
    <row r="14" spans="1:65" s="18" customFormat="1" ht="16.5" customHeight="1">
      <c r="A14" s="265" t="s">
        <v>288</v>
      </c>
      <c r="B14" s="388" t="s">
        <v>796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".T3.F3.S13.MNAC." &amp; RefVintage</f>
        <v>SE.T3.F3.S13.MNAC.S.2024</v>
      </c>
    </row>
    <row r="15" spans="1:65" s="18" customFormat="1" ht="16.5" customHeight="1">
      <c r="A15" s="265" t="s">
        <v>289</v>
      </c>
      <c r="B15" s="388" t="s">
        <v>797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".T3.F4.S13.MNAC." &amp; RefVintage</f>
        <v>SE.T3.F4.S13.MNAC.S.2024</v>
      </c>
    </row>
    <row r="16" spans="1:65" s="18" customFormat="1" ht="16.5" customHeight="1">
      <c r="A16" s="265" t="s">
        <v>290</v>
      </c>
      <c r="B16" s="388" t="s">
        <v>798</v>
      </c>
      <c r="C16" s="329" t="s">
        <v>86</v>
      </c>
      <c r="D16" s="506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".T3.F4ACQ.S13.MNAC." &amp; RefVintage</f>
        <v>SE.T3.F4ACQ.S13.MNAC.S.2024</v>
      </c>
    </row>
    <row r="17" spans="1:65" s="18" customFormat="1" ht="16.5" customHeight="1">
      <c r="A17" s="265" t="s">
        <v>291</v>
      </c>
      <c r="B17" s="388" t="s">
        <v>799</v>
      </c>
      <c r="C17" s="329" t="s">
        <v>87</v>
      </c>
      <c r="D17" s="50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".T3.F4DIS.S13.MNAC." &amp; RefVintage</f>
        <v>SE.T3.F4DIS.S13.MNAC.S.2024</v>
      </c>
    </row>
    <row r="18" spans="1:65" s="18" customFormat="1" ht="16.5" customHeight="1">
      <c r="A18" s="265" t="s">
        <v>292</v>
      </c>
      <c r="B18" s="388" t="s">
        <v>800</v>
      </c>
      <c r="C18" s="330" t="s">
        <v>446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".T3.F41.S13.MNAC." &amp; RefVintage</f>
        <v>SE.T3.F41.S13.MNAC.S.2024</v>
      </c>
    </row>
    <row r="19" spans="1:65" s="18" customFormat="1" ht="16.5" customHeight="1">
      <c r="A19" s="265" t="s">
        <v>293</v>
      </c>
      <c r="B19" s="388" t="s">
        <v>801</v>
      </c>
      <c r="C19" s="330" t="s">
        <v>447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".T3.F42.S13.MNAC." &amp; RefVintage</f>
        <v>SE.T3.F42.S13.MNAC.S.2024</v>
      </c>
    </row>
    <row r="20" spans="1:65" s="18" customFormat="1" ht="16.5" customHeight="1">
      <c r="A20" s="265" t="s">
        <v>294</v>
      </c>
      <c r="B20" s="388" t="s">
        <v>802</v>
      </c>
      <c r="C20" s="331" t="s">
        <v>448</v>
      </c>
      <c r="D20" s="510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".T3.F42ACQ.S13.MNAC." &amp; RefVintage</f>
        <v>SE.T3.F42ACQ.S13.MNAC.S.2024</v>
      </c>
    </row>
    <row r="21" spans="1:65" s="18" customFormat="1" ht="16.5" customHeight="1">
      <c r="A21" s="265" t="s">
        <v>295</v>
      </c>
      <c r="B21" s="388" t="s">
        <v>803</v>
      </c>
      <c r="C21" s="331" t="s">
        <v>449</v>
      </c>
      <c r="D21" s="512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".T3.F42DIS.S13.MNAC." &amp; RefVintage</f>
        <v>SE.T3.F42DIS.S13.MNAC.S.2024</v>
      </c>
    </row>
    <row r="22" spans="1:65" s="18" customFormat="1" ht="16.5" customHeight="1">
      <c r="A22" s="265" t="s">
        <v>296</v>
      </c>
      <c r="B22" s="388" t="s">
        <v>804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".T3.F5.S13.MNAC." &amp; RefVintage</f>
        <v>SE.T3.F5.S13.MNAC.S.2024</v>
      </c>
    </row>
    <row r="23" spans="1:65" s="18" customFormat="1" ht="16.5" customHeight="1">
      <c r="A23" s="265" t="s">
        <v>297</v>
      </c>
      <c r="B23" s="388" t="s">
        <v>805</v>
      </c>
      <c r="C23" s="330" t="s">
        <v>450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".T3.F5PN.S13.MNAC." &amp; RefVintage</f>
        <v>SE.T3.F5PN.S13.MNAC.S.2024</v>
      </c>
    </row>
    <row r="24" spans="1:65" s="18" customFormat="1" ht="16.5" customHeight="1">
      <c r="A24" s="265" t="s">
        <v>298</v>
      </c>
      <c r="B24" s="388" t="s">
        <v>806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".T3.F5OP.S13.MNAC." &amp; RefVintage</f>
        <v>SE.T3.F5OP.S13.MNAC.S.2024</v>
      </c>
    </row>
    <row r="25" spans="1:65" s="18" customFormat="1" ht="16.5" customHeight="1">
      <c r="A25" s="265" t="s">
        <v>299</v>
      </c>
      <c r="B25" s="388" t="s">
        <v>807</v>
      </c>
      <c r="C25" s="331" t="s">
        <v>448</v>
      </c>
      <c r="D25" s="514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".T3.F5OPACQ.S13.MNAC." &amp; RefVintage</f>
        <v>SE.T3.F5OPACQ.S13.MNAC.S.2024</v>
      </c>
    </row>
    <row r="26" spans="1:65" s="18" customFormat="1" ht="16.5" customHeight="1" thickBot="1">
      <c r="A26" s="265" t="s">
        <v>300</v>
      </c>
      <c r="B26" s="388" t="s">
        <v>808</v>
      </c>
      <c r="C26" s="331" t="s">
        <v>449</v>
      </c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".T3.F5OPDIS.S13.MNAC." &amp; RefVintage</f>
        <v>SE.T3.F5OPDIS.S13.MNAC.S.2024</v>
      </c>
    </row>
    <row r="27" spans="1:65" s="18" customFormat="1" ht="16.5" customHeight="1">
      <c r="A27" s="321" t="s">
        <v>490</v>
      </c>
      <c r="B27" s="395" t="s">
        <v>809</v>
      </c>
      <c r="C27" s="328" t="s">
        <v>460</v>
      </c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505"/>
      <c r="AF27" s="505"/>
      <c r="AG27" s="505"/>
      <c r="AH27" s="505"/>
      <c r="AI27" s="505"/>
      <c r="AJ27" s="91"/>
      <c r="AK27" s="64"/>
      <c r="BM27" s="473" t="str">
        <f>CountryCode &amp; ".T3.F71.S13.MNAC." &amp; RefVintage</f>
        <v>SE.T3.F71.S13.MNAC.S.2024</v>
      </c>
    </row>
    <row r="28" spans="1:65" s="18" customFormat="1" ht="16.5" customHeight="1" thickBot="1">
      <c r="A28" s="322" t="s">
        <v>491</v>
      </c>
      <c r="B28" s="395" t="s">
        <v>810</v>
      </c>
      <c r="C28" s="328" t="s">
        <v>462</v>
      </c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/>
      <c r="X28" s="505"/>
      <c r="Y28" s="505"/>
      <c r="Z28" s="505"/>
      <c r="AA28" s="505"/>
      <c r="AB28" s="505"/>
      <c r="AC28" s="505"/>
      <c r="AD28" s="505"/>
      <c r="AE28" s="505"/>
      <c r="AF28" s="505"/>
      <c r="AG28" s="505"/>
      <c r="AH28" s="505"/>
      <c r="AI28" s="505"/>
      <c r="AJ28" s="91"/>
      <c r="AK28" s="64"/>
      <c r="BM28" s="473" t="str">
        <f>CountryCode &amp; ".T3.F8.S13.MNAC." &amp; RefVintage</f>
        <v>SE.T3.F8.S13.MNAC.S.2024</v>
      </c>
    </row>
    <row r="29" spans="1:65" s="18" customFormat="1" ht="16.5" customHeight="1">
      <c r="A29" s="265" t="s">
        <v>301</v>
      </c>
      <c r="B29" s="388" t="s">
        <v>811</v>
      </c>
      <c r="C29" s="328" t="s">
        <v>465</v>
      </c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91"/>
      <c r="AK29" s="64"/>
      <c r="BM29" s="473" t="str">
        <f>CountryCode &amp; ".T3.OFA.S13.MNAC." &amp; RefVintage</f>
        <v>SE.T3.OFA.S13.MNAC.S.2024</v>
      </c>
    </row>
    <row r="30" spans="1:65" s="18" customFormat="1" ht="16.5" customHeight="1">
      <c r="A30" s="265"/>
      <c r="B30" s="129"/>
      <c r="C30" s="332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302</v>
      </c>
      <c r="B31" s="388" t="s">
        <v>812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".T3.ADJ.S13.MNAC." &amp; RefVintage</f>
        <v>SE.T3.ADJ.S13.MNAC.S.2024</v>
      </c>
    </row>
    <row r="32" spans="1:65" s="18" customFormat="1" ht="16.5" customHeight="1" thickBot="1">
      <c r="A32" s="265" t="s">
        <v>303</v>
      </c>
      <c r="B32" s="388" t="s">
        <v>813</v>
      </c>
      <c r="C32" s="328" t="s">
        <v>476</v>
      </c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5"/>
      <c r="AH32" s="505"/>
      <c r="AI32" s="505"/>
      <c r="AJ32" s="91"/>
      <c r="AK32" s="64"/>
      <c r="BM32" s="473" t="str">
        <f>CountryCode &amp; ".T3.LIA.S13.MNAC." &amp; RefVintage</f>
        <v>SE.T3.LIA.S13.MNAC.S.2024</v>
      </c>
    </row>
    <row r="33" spans="1:65" s="18" customFormat="1" ht="16.5" customHeight="1" thickBot="1">
      <c r="A33" s="247" t="s">
        <v>492</v>
      </c>
      <c r="B33" s="395" t="s">
        <v>814</v>
      </c>
      <c r="C33" s="328" t="s">
        <v>463</v>
      </c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  <c r="AC33" s="505"/>
      <c r="AD33" s="505"/>
      <c r="AE33" s="505"/>
      <c r="AF33" s="505"/>
      <c r="AG33" s="505"/>
      <c r="AH33" s="505"/>
      <c r="AI33" s="505"/>
      <c r="AJ33" s="91"/>
      <c r="AK33" s="64"/>
      <c r="BM33" s="473" t="str">
        <f>CountryCode &amp; ".T3.OAP.S13.MNAC." &amp; RefVintage</f>
        <v>SE.T3.OAP.S13.MNAC.S.2024</v>
      </c>
    </row>
    <row r="34" spans="1:65" s="18" customFormat="1" ht="16.5" customHeight="1">
      <c r="A34" s="265" t="s">
        <v>304</v>
      </c>
      <c r="B34" s="388" t="s">
        <v>815</v>
      </c>
      <c r="C34" s="328" t="s">
        <v>477</v>
      </c>
      <c r="D34" s="505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  <c r="Q34" s="505"/>
      <c r="R34" s="505"/>
      <c r="S34" s="505"/>
      <c r="T34" s="505"/>
      <c r="U34" s="505"/>
      <c r="V34" s="505"/>
      <c r="W34" s="505"/>
      <c r="X34" s="505"/>
      <c r="Y34" s="505"/>
      <c r="Z34" s="505"/>
      <c r="AA34" s="505"/>
      <c r="AB34" s="505"/>
      <c r="AC34" s="505"/>
      <c r="AD34" s="505"/>
      <c r="AE34" s="505"/>
      <c r="AF34" s="505"/>
      <c r="AG34" s="505"/>
      <c r="AH34" s="505"/>
      <c r="AI34" s="505"/>
      <c r="AJ34" s="91"/>
      <c r="AK34" s="64"/>
      <c r="BM34" s="473" t="str">
        <f>CountryCode &amp; ".T3.OLIA.S13.MNAC." &amp; RefVintage</f>
        <v>SE.T3.OLIA.S13.MNAC.S.2024</v>
      </c>
    </row>
    <row r="35" spans="1:65" s="18" customFormat="1" ht="16.5" customHeight="1">
      <c r="A35" s="265"/>
      <c r="B35" s="129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305</v>
      </c>
      <c r="B36" s="388" t="s">
        <v>816</v>
      </c>
      <c r="C36" s="328" t="s">
        <v>66</v>
      </c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5"/>
      <c r="AG36" s="505"/>
      <c r="AH36" s="505"/>
      <c r="AI36" s="505"/>
      <c r="AJ36" s="91"/>
      <c r="AK36" s="64"/>
      <c r="BM36" s="473" t="str">
        <f>CountryCode &amp; ".T3.ISS_A.S13.MNAC." &amp; RefVintage</f>
        <v>SE.T3.ISS_A.S13.MNAC.S.2024</v>
      </c>
    </row>
    <row r="37" spans="1:65" s="18" customFormat="1" ht="16.5" customHeight="1">
      <c r="A37" s="265" t="s">
        <v>306</v>
      </c>
      <c r="B37" s="388" t="s">
        <v>817</v>
      </c>
      <c r="C37" s="328" t="s">
        <v>478</v>
      </c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5"/>
      <c r="W37" s="505"/>
      <c r="X37" s="505"/>
      <c r="Y37" s="505"/>
      <c r="Z37" s="505"/>
      <c r="AA37" s="505"/>
      <c r="AB37" s="505"/>
      <c r="AC37" s="505"/>
      <c r="AD37" s="505"/>
      <c r="AE37" s="505"/>
      <c r="AF37" s="505"/>
      <c r="AG37" s="505"/>
      <c r="AH37" s="505"/>
      <c r="AI37" s="505"/>
      <c r="AJ37" s="91"/>
      <c r="AK37" s="64"/>
      <c r="BM37" s="473" t="str">
        <f>CountryCode &amp; ".T3.D41_A.S13.MNAC." &amp; RefVintage</f>
        <v>SE.T3.D41_A.S13.MNAC.S.2024</v>
      </c>
    </row>
    <row r="38" spans="1:65" s="167" customFormat="1" ht="16.5" customHeight="1">
      <c r="A38" s="265" t="s">
        <v>307</v>
      </c>
      <c r="B38" s="388" t="s">
        <v>818</v>
      </c>
      <c r="C38" s="335" t="s">
        <v>479</v>
      </c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05"/>
      <c r="AD38" s="505"/>
      <c r="AE38" s="505"/>
      <c r="AF38" s="505"/>
      <c r="AG38" s="505"/>
      <c r="AH38" s="505"/>
      <c r="AI38" s="505"/>
      <c r="AJ38" s="91"/>
      <c r="AK38" s="64"/>
      <c r="BM38" s="474" t="str">
        <f>CountryCode &amp; ".T3.RED_A.S13.MNAC." &amp; RefVintage</f>
        <v>SE.T3.RED_A.S13.MNAC.S.2024</v>
      </c>
    </row>
    <row r="39" spans="1:65" s="18" customFormat="1" ht="16.5" customHeight="1">
      <c r="A39" s="265"/>
      <c r="B39" s="129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308</v>
      </c>
      <c r="B40" s="388" t="s">
        <v>819</v>
      </c>
      <c r="C40" s="328" t="s">
        <v>96</v>
      </c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91"/>
      <c r="AK40" s="64"/>
      <c r="BM40" s="473" t="str">
        <f>CountryCode &amp; ".T3.FREV_A.S13.MNAC." &amp; RefVintage</f>
        <v>SE.T3.FREV_A.S13.MNAC.S.2024</v>
      </c>
    </row>
    <row r="41" spans="1:65" s="18" customFormat="1" ht="16.5" customHeight="1">
      <c r="A41" s="265" t="s">
        <v>517</v>
      </c>
      <c r="B41" s="388" t="s">
        <v>820</v>
      </c>
      <c r="C41" s="328" t="s">
        <v>480</v>
      </c>
      <c r="D41" s="505"/>
      <c r="E41" s="505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05"/>
      <c r="AC41" s="505"/>
      <c r="AD41" s="505"/>
      <c r="AE41" s="505"/>
      <c r="AF41" s="505"/>
      <c r="AG41" s="505"/>
      <c r="AH41" s="505"/>
      <c r="AI41" s="505"/>
      <c r="AJ41" s="91"/>
      <c r="AK41" s="64"/>
      <c r="BM41" s="473" t="str">
        <f>CountryCode &amp; ".T3.K61.S13.MNAC." &amp; RefVintage</f>
        <v>SE.T3.K61.S13.MNAC.S.2024</v>
      </c>
    </row>
    <row r="42" spans="1:65" s="18" customFormat="1" ht="16.5" customHeight="1">
      <c r="A42" s="265" t="s">
        <v>309</v>
      </c>
      <c r="B42" s="388" t="s">
        <v>821</v>
      </c>
      <c r="C42" s="328" t="s">
        <v>481</v>
      </c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5"/>
      <c r="W42" s="505"/>
      <c r="X42" s="505"/>
      <c r="Y42" s="505"/>
      <c r="Z42" s="505"/>
      <c r="AA42" s="505"/>
      <c r="AB42" s="505"/>
      <c r="AC42" s="505"/>
      <c r="AD42" s="505"/>
      <c r="AE42" s="505"/>
      <c r="AF42" s="505"/>
      <c r="AG42" s="505"/>
      <c r="AH42" s="505"/>
      <c r="AI42" s="505"/>
      <c r="AJ42" s="91"/>
      <c r="AK42" s="64"/>
      <c r="BM42" s="473" t="str">
        <f>CountryCode &amp; ".T3.OCVO_A.S13.MNAC." &amp; RefVintage</f>
        <v>SE.T3.OCVO_A.S13.MNAC.S.2024</v>
      </c>
    </row>
    <row r="43" spans="1:65" s="18" customFormat="1" ht="16.5" customHeight="1">
      <c r="A43" s="265"/>
      <c r="B43" s="129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310</v>
      </c>
      <c r="B44" s="388" t="s">
        <v>822</v>
      </c>
      <c r="C44" s="333" t="s">
        <v>64</v>
      </c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5"/>
      <c r="AG44" s="505"/>
      <c r="AH44" s="505"/>
      <c r="AI44" s="505"/>
      <c r="AJ44" s="91"/>
      <c r="AK44" s="64"/>
      <c r="BM44" s="473" t="str">
        <f>CountryCode &amp; ".T3.SD.S13.MNAC." &amp; RefVintage</f>
        <v>SE.T3.SD.S13.MNAC.S.2024</v>
      </c>
    </row>
    <row r="45" spans="1:65" s="18" customFormat="1" ht="16.5" customHeight="1">
      <c r="A45" s="265" t="s">
        <v>311</v>
      </c>
      <c r="B45" s="388" t="s">
        <v>823</v>
      </c>
      <c r="C45" s="328" t="s">
        <v>74</v>
      </c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  <c r="AA45" s="505"/>
      <c r="AB45" s="505"/>
      <c r="AC45" s="505"/>
      <c r="AD45" s="505"/>
      <c r="AE45" s="505"/>
      <c r="AF45" s="505"/>
      <c r="AG45" s="505"/>
      <c r="AH45" s="505"/>
      <c r="AI45" s="505"/>
      <c r="AJ45" s="91"/>
      <c r="AK45" s="64"/>
      <c r="BM45" s="473" t="str">
        <f>CountryCode &amp; ".T3.B9_SD.S13.MNAC." &amp; RefVintage</f>
        <v>SE.T3.B9_SD.S13.MNAC.S.2024</v>
      </c>
    </row>
    <row r="46" spans="1:65" s="18" customFormat="1" ht="16.5" customHeight="1">
      <c r="A46" s="265" t="s">
        <v>312</v>
      </c>
      <c r="B46" s="388" t="s">
        <v>824</v>
      </c>
      <c r="C46" s="328" t="s">
        <v>63</v>
      </c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5"/>
      <c r="AA46" s="505"/>
      <c r="AB46" s="505"/>
      <c r="AC46" s="505"/>
      <c r="AD46" s="505"/>
      <c r="AE46" s="505"/>
      <c r="AF46" s="505"/>
      <c r="AG46" s="505"/>
      <c r="AH46" s="505"/>
      <c r="AI46" s="505"/>
      <c r="AJ46" s="91"/>
      <c r="AK46" s="64"/>
      <c r="BM46" s="473" t="str">
        <f>CountryCode &amp; ".T3.OSD.S13.MNAC." &amp; RefVintage</f>
        <v>SE.T3.OSD.S13.MNAC.S.2024</v>
      </c>
    </row>
    <row r="47" spans="1:65" s="18" customFormat="1" ht="11.25" customHeight="1" thickBot="1">
      <c r="A47" s="265"/>
      <c r="B47" s="129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20.25" customHeight="1" thickTop="1" thickBot="1">
      <c r="A48" s="265" t="s">
        <v>313</v>
      </c>
      <c r="B48" s="396" t="s">
        <v>825</v>
      </c>
      <c r="C48" s="287" t="s">
        <v>99</v>
      </c>
      <c r="D48" s="516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6"/>
      <c r="AK48" s="64"/>
      <c r="BM48" s="473" t="str">
        <f>CountryCode &amp; ".T3.CHDEBT.S13.MNAC." &amp; RefVintage</f>
        <v>SE.T3.CHDEBT.S13.MNAC.S.2024</v>
      </c>
    </row>
    <row r="49" spans="1:65" s="18" customFormat="1" ht="9" customHeight="1" thickTop="1" thickBot="1">
      <c r="A49" s="127"/>
      <c r="B49" s="129"/>
      <c r="C49" s="149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4"/>
      <c r="BM49" s="473"/>
    </row>
    <row r="50" spans="1:65" ht="18.5" thickTop="1" thickBot="1">
      <c r="A50" s="127"/>
      <c r="B50" s="186"/>
      <c r="C50" s="323" t="s">
        <v>579</v>
      </c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5"/>
      <c r="AK50" s="50"/>
      <c r="AM50" s="13"/>
    </row>
    <row r="51" spans="1:65" ht="8.25" customHeight="1" thickTop="1">
      <c r="A51" s="127"/>
      <c r="B51" s="129"/>
      <c r="C51" s="151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50"/>
      <c r="AM51" s="13"/>
    </row>
    <row r="52" spans="1:65">
      <c r="A52" s="127"/>
      <c r="B52" s="129"/>
      <c r="C52" s="152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50"/>
      <c r="AM52" s="13"/>
    </row>
    <row r="53" spans="1:65">
      <c r="A53" s="127"/>
      <c r="B53" s="129"/>
      <c r="C53" s="201" t="s">
        <v>97</v>
      </c>
      <c r="D53" s="201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50"/>
      <c r="AM53" s="13"/>
    </row>
    <row r="54" spans="1:65">
      <c r="A54" s="127"/>
      <c r="B54" s="129"/>
      <c r="C54" s="199" t="s">
        <v>98</v>
      </c>
      <c r="D54" s="201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50"/>
      <c r="AM54" s="13"/>
    </row>
    <row r="55" spans="1:65" ht="18.75" customHeight="1">
      <c r="A55" s="127"/>
      <c r="B55" s="129"/>
      <c r="C55" s="199" t="s">
        <v>464</v>
      </c>
      <c r="D55" s="130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50"/>
      <c r="AM55" s="13"/>
    </row>
    <row r="56" spans="1:65" ht="9.75" customHeight="1" thickBot="1">
      <c r="A56" s="153"/>
      <c r="B56" s="154"/>
      <c r="C56" s="155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2"/>
      <c r="AM56" s="13"/>
    </row>
    <row r="57" spans="1:65" ht="16" thickTop="1">
      <c r="B57" s="187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9" spans="1:65" ht="61.9" customHeight="1">
      <c r="C59" s="298" t="s">
        <v>121</v>
      </c>
      <c r="D59" s="550" t="str">
        <f>IF(OR(COUNTA(D10:D10,D12:D29,D31:D34,D36:D38,D40:D42,D44:D46,D48:D48)=33,NOT(ISNUMBER(D7))),"OK","NOT fully completed, pls.fill with L, M or 0")</f>
        <v>NOT fully completed, pls.fill with L, M or 0</v>
      </c>
      <c r="E59" s="550" t="str">
        <f t="shared" ref="E59:AI59" si="3">IF(OR(COUNTA(E10:E10,E12:E29,E31:E34,E36:E38,E40:E42,E44:E46,E48:E48)=33,NOT(ISNUMBER(E7))),"OK","NOT fully completed, pls.fill with L, M or 0")</f>
        <v>NOT fully completed, pls.fill with L, M or 0</v>
      </c>
      <c r="F59" s="550" t="str">
        <f t="shared" si="3"/>
        <v>NOT fully completed, pls.fill with L, M or 0</v>
      </c>
      <c r="G59" s="550" t="str">
        <f t="shared" si="3"/>
        <v>NOT fully completed, pls.fill with L, M or 0</v>
      </c>
      <c r="H59" s="550" t="str">
        <f t="shared" si="3"/>
        <v>NOT fully completed, pls.fill with L, M or 0</v>
      </c>
      <c r="I59" s="550" t="str">
        <f t="shared" si="3"/>
        <v>NOT fully completed, pls.fill with L, M or 0</v>
      </c>
      <c r="J59" s="550" t="str">
        <f t="shared" si="3"/>
        <v>NOT fully completed, pls.fill with L, M or 0</v>
      </c>
      <c r="K59" s="550" t="str">
        <f t="shared" si="3"/>
        <v>NOT fully completed, pls.fill with L, M or 0</v>
      </c>
      <c r="L59" s="550" t="str">
        <f t="shared" si="3"/>
        <v>NOT fully completed, pls.fill with L, M or 0</v>
      </c>
      <c r="M59" s="550" t="str">
        <f t="shared" si="3"/>
        <v>NOT fully completed, pls.fill with L, M or 0</v>
      </c>
      <c r="N59" s="550" t="str">
        <f t="shared" si="3"/>
        <v>NOT fully completed, pls.fill with L, M or 0</v>
      </c>
      <c r="O59" s="550" t="str">
        <f t="shared" si="3"/>
        <v>NOT fully completed, pls.fill with L, M or 0</v>
      </c>
      <c r="P59" s="550" t="str">
        <f t="shared" si="3"/>
        <v>NOT fully completed, pls.fill with L, M or 0</v>
      </c>
      <c r="Q59" s="550" t="str">
        <f t="shared" si="3"/>
        <v>NOT fully completed, pls.fill with L, M or 0</v>
      </c>
      <c r="R59" s="550" t="str">
        <f t="shared" si="3"/>
        <v>NOT fully completed, pls.fill with L, M or 0</v>
      </c>
      <c r="S59" s="550" t="str">
        <f t="shared" si="3"/>
        <v>NOT fully completed, pls.fill with L, M or 0</v>
      </c>
      <c r="T59" s="550" t="str">
        <f t="shared" si="3"/>
        <v>NOT fully completed, pls.fill with L, M or 0</v>
      </c>
      <c r="U59" s="550" t="str">
        <f t="shared" si="3"/>
        <v>NOT fully completed, pls.fill with L, M or 0</v>
      </c>
      <c r="V59" s="550" t="str">
        <f t="shared" si="3"/>
        <v>NOT fully completed, pls.fill with L, M or 0</v>
      </c>
      <c r="W59" s="550" t="str">
        <f t="shared" si="3"/>
        <v>NOT fully completed, pls.fill with L, M or 0</v>
      </c>
      <c r="X59" s="550" t="str">
        <f t="shared" si="3"/>
        <v>NOT fully completed, pls.fill with L, M or 0</v>
      </c>
      <c r="Y59" s="550" t="str">
        <f t="shared" si="3"/>
        <v>NOT fully completed, pls.fill with L, M or 0</v>
      </c>
      <c r="Z59" s="550" t="str">
        <f t="shared" si="3"/>
        <v>NOT fully completed, pls.fill with L, M or 0</v>
      </c>
      <c r="AA59" s="550" t="str">
        <f t="shared" si="3"/>
        <v>NOT fully completed, pls.fill with L, M or 0</v>
      </c>
      <c r="AB59" s="550" t="str">
        <f t="shared" si="3"/>
        <v>NOT fully completed, pls.fill with L, M or 0</v>
      </c>
      <c r="AC59" s="550" t="str">
        <f t="shared" si="3"/>
        <v>OK</v>
      </c>
      <c r="AD59" s="550" t="str">
        <f t="shared" si="3"/>
        <v>OK</v>
      </c>
      <c r="AE59" s="550" t="str">
        <f t="shared" si="3"/>
        <v>OK</v>
      </c>
      <c r="AF59" s="550" t="str">
        <f t="shared" si="3"/>
        <v>OK</v>
      </c>
      <c r="AG59" s="550" t="str">
        <f t="shared" si="3"/>
        <v>OK</v>
      </c>
      <c r="AH59" s="550" t="str">
        <f t="shared" si="3"/>
        <v>OK</v>
      </c>
      <c r="AI59" s="550" t="str">
        <f t="shared" si="3"/>
        <v>OK</v>
      </c>
      <c r="AJ59" s="291"/>
      <c r="AK59" s="171"/>
      <c r="AL59" s="29"/>
    </row>
    <row r="60" spans="1:65">
      <c r="C60" s="172" t="s">
        <v>122</v>
      </c>
      <c r="D60" s="242">
        <v>1995</v>
      </c>
      <c r="E60" s="242">
        <f>D60+1</f>
        <v>1996</v>
      </c>
      <c r="F60" s="242">
        <f t="shared" ref="F60:AI60" si="4">E60+1</f>
        <v>1997</v>
      </c>
      <c r="G60" s="242">
        <f t="shared" si="4"/>
        <v>1998</v>
      </c>
      <c r="H60" s="242">
        <f t="shared" si="4"/>
        <v>1999</v>
      </c>
      <c r="I60" s="242">
        <f t="shared" si="4"/>
        <v>2000</v>
      </c>
      <c r="J60" s="242">
        <f t="shared" si="4"/>
        <v>2001</v>
      </c>
      <c r="K60" s="242">
        <f t="shared" si="4"/>
        <v>2002</v>
      </c>
      <c r="L60" s="242">
        <f t="shared" si="4"/>
        <v>2003</v>
      </c>
      <c r="M60" s="242">
        <f t="shared" si="4"/>
        <v>2004</v>
      </c>
      <c r="N60" s="242">
        <f t="shared" si="4"/>
        <v>2005</v>
      </c>
      <c r="O60" s="242">
        <f t="shared" si="4"/>
        <v>2006</v>
      </c>
      <c r="P60" s="242">
        <f t="shared" si="4"/>
        <v>2007</v>
      </c>
      <c r="Q60" s="242">
        <f t="shared" si="4"/>
        <v>2008</v>
      </c>
      <c r="R60" s="242">
        <f t="shared" si="4"/>
        <v>2009</v>
      </c>
      <c r="S60" s="242">
        <f t="shared" si="4"/>
        <v>2010</v>
      </c>
      <c r="T60" s="242">
        <f t="shared" si="4"/>
        <v>2011</v>
      </c>
      <c r="U60" s="242">
        <f t="shared" ref="U60:AH60" si="5">T60+1</f>
        <v>2012</v>
      </c>
      <c r="V60" s="242">
        <f t="shared" si="5"/>
        <v>2013</v>
      </c>
      <c r="W60" s="242">
        <f t="shared" si="5"/>
        <v>2014</v>
      </c>
      <c r="X60" s="242">
        <f t="shared" si="5"/>
        <v>2015</v>
      </c>
      <c r="Y60" s="242">
        <f t="shared" si="5"/>
        <v>2016</v>
      </c>
      <c r="Z60" s="242">
        <f t="shared" si="5"/>
        <v>2017</v>
      </c>
      <c r="AA60" s="242">
        <f t="shared" si="5"/>
        <v>2018</v>
      </c>
      <c r="AB60" s="242">
        <f t="shared" si="5"/>
        <v>2019</v>
      </c>
      <c r="AC60" s="242">
        <f t="shared" si="5"/>
        <v>2020</v>
      </c>
      <c r="AD60" s="242">
        <f t="shared" si="5"/>
        <v>2021</v>
      </c>
      <c r="AE60" s="242">
        <f t="shared" si="5"/>
        <v>2022</v>
      </c>
      <c r="AF60" s="242">
        <f t="shared" si="5"/>
        <v>2023</v>
      </c>
      <c r="AG60" s="242">
        <f t="shared" si="5"/>
        <v>2024</v>
      </c>
      <c r="AH60" s="242">
        <f t="shared" si="5"/>
        <v>2025</v>
      </c>
      <c r="AI60" s="242">
        <f t="shared" si="4"/>
        <v>2026</v>
      </c>
      <c r="AJ60" s="173"/>
      <c r="AK60" s="174"/>
      <c r="AL60" s="29"/>
    </row>
    <row r="61" spans="1:65">
      <c r="C61" s="292" t="s">
        <v>511</v>
      </c>
      <c r="D61" s="293">
        <f>IF(AND(D48="0",D10="0",D12="0",D31="0",D44="0")=0,IF(AND(D48="L",D10="L",D12="L",D31="L",D44="L")="NC",IF(D48="M",0,D48)-IF(D10="M",0,D10)-IF(D12="M",0,D12)-IF(D31="M",0,D31)-IF(D44="M",0,D44)))</f>
        <v>0</v>
      </c>
      <c r="E61" s="293">
        <f t="shared" ref="E61:S61" si="6">IF(AND(E48="0",E10="0",E12="0",E31="0",E44="0")=0,IF(AND(E48="L",E10="L",E12="L",E31="L",E44="L")="NC",IF(E48="M",0,E48)-IF(E10="M",0,E10)-IF(E12="M",0,E12)-IF(E31="M",0,E31)-IF(E44="M",0,E44)))</f>
        <v>0</v>
      </c>
      <c r="F61" s="293">
        <f t="shared" si="6"/>
        <v>0</v>
      </c>
      <c r="G61" s="293">
        <f t="shared" si="6"/>
        <v>0</v>
      </c>
      <c r="H61" s="293">
        <f t="shared" si="6"/>
        <v>0</v>
      </c>
      <c r="I61" s="293">
        <f t="shared" si="6"/>
        <v>0</v>
      </c>
      <c r="J61" s="293">
        <f t="shared" si="6"/>
        <v>0</v>
      </c>
      <c r="K61" s="293">
        <f t="shared" si="6"/>
        <v>0</v>
      </c>
      <c r="L61" s="293">
        <f t="shared" si="6"/>
        <v>0</v>
      </c>
      <c r="M61" s="293">
        <f t="shared" si="6"/>
        <v>0</v>
      </c>
      <c r="N61" s="293">
        <f t="shared" si="6"/>
        <v>0</v>
      </c>
      <c r="O61" s="293">
        <f t="shared" si="6"/>
        <v>0</v>
      </c>
      <c r="P61" s="293">
        <f t="shared" si="6"/>
        <v>0</v>
      </c>
      <c r="Q61" s="293">
        <f t="shared" si="6"/>
        <v>0</v>
      </c>
      <c r="R61" s="293">
        <f t="shared" si="6"/>
        <v>0</v>
      </c>
      <c r="S61" s="293">
        <f t="shared" si="6"/>
        <v>0</v>
      </c>
      <c r="T61" s="293">
        <f t="shared" ref="T61:AH61" si="7">IF(AND(T48="0",T10="0",T12="0",T31="0",T44="0")=0,IF(AND(T48="L",T10="L",T12="L",T31="L",T44="L")="NC",IF(T48="M",0,T48)-IF(T10="M",0,T10)-IF(T12="M",0,T12)-IF(T31="M",0,T31)-IF(T44="M",0,T44)))</f>
        <v>0</v>
      </c>
      <c r="U61" s="293">
        <f t="shared" si="7"/>
        <v>0</v>
      </c>
      <c r="V61" s="293">
        <f t="shared" si="7"/>
        <v>0</v>
      </c>
      <c r="W61" s="293">
        <f t="shared" si="7"/>
        <v>0</v>
      </c>
      <c r="X61" s="293">
        <f t="shared" si="7"/>
        <v>0</v>
      </c>
      <c r="Y61" s="293">
        <f t="shared" si="7"/>
        <v>0</v>
      </c>
      <c r="Z61" s="293">
        <f t="shared" si="7"/>
        <v>0</v>
      </c>
      <c r="AA61" s="293">
        <f t="shared" si="7"/>
        <v>0</v>
      </c>
      <c r="AB61" s="293">
        <f t="shared" si="7"/>
        <v>0</v>
      </c>
      <c r="AC61" s="293">
        <f t="shared" si="7"/>
        <v>0</v>
      </c>
      <c r="AD61" s="293">
        <f t="shared" si="7"/>
        <v>0</v>
      </c>
      <c r="AE61" s="293">
        <f t="shared" si="7"/>
        <v>0</v>
      </c>
      <c r="AF61" s="293">
        <f t="shared" si="7"/>
        <v>0</v>
      </c>
      <c r="AG61" s="293">
        <f t="shared" si="7"/>
        <v>0</v>
      </c>
      <c r="AH61" s="293">
        <f t="shared" si="7"/>
        <v>0</v>
      </c>
      <c r="AI61" s="293">
        <f t="shared" ref="AI61" si="8">IF(AND(AI48="0",AI10="0",AI12="0",AI31="0",AI44="0")=0,IF(AND(AI48="L",AI10="L",AI12="L",AI31="L",AI44="L")="NC",IF(AI48="M",0,AI48)-IF(AI10="M",0,AI10)-IF(AI12="M",0,AI12)-IF(AI31="M",0,AI31)-IF(AI44="M",0,AI44)))</f>
        <v>0</v>
      </c>
      <c r="AJ61" s="337"/>
      <c r="AK61" s="174"/>
      <c r="AL61" s="29"/>
    </row>
    <row r="62" spans="1:65">
      <c r="C62" s="292" t="s">
        <v>519</v>
      </c>
      <c r="D62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293">
        <f t="shared" ref="E62:S62" si="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293">
        <f t="shared" si="9"/>
        <v>0</v>
      </c>
      <c r="G62" s="293">
        <f t="shared" si="9"/>
        <v>0</v>
      </c>
      <c r="H62" s="293">
        <f t="shared" si="9"/>
        <v>0</v>
      </c>
      <c r="I62" s="293">
        <f t="shared" si="9"/>
        <v>0</v>
      </c>
      <c r="J62" s="293">
        <f t="shared" si="9"/>
        <v>0</v>
      </c>
      <c r="K62" s="293">
        <f t="shared" si="9"/>
        <v>0</v>
      </c>
      <c r="L62" s="293">
        <f t="shared" si="9"/>
        <v>0</v>
      </c>
      <c r="M62" s="293">
        <f t="shared" si="9"/>
        <v>0</v>
      </c>
      <c r="N62" s="293">
        <f t="shared" si="9"/>
        <v>0</v>
      </c>
      <c r="O62" s="293">
        <f t="shared" si="9"/>
        <v>0</v>
      </c>
      <c r="P62" s="293">
        <f t="shared" si="9"/>
        <v>0</v>
      </c>
      <c r="Q62" s="293">
        <f t="shared" si="9"/>
        <v>0</v>
      </c>
      <c r="R62" s="293">
        <f t="shared" si="9"/>
        <v>0</v>
      </c>
      <c r="S62" s="293">
        <f t="shared" si="9"/>
        <v>0</v>
      </c>
      <c r="T62" s="293">
        <f t="shared" ref="T62:AH62" si="1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293">
        <f t="shared" si="10"/>
        <v>0</v>
      </c>
      <c r="V62" s="293">
        <f t="shared" si="10"/>
        <v>0</v>
      </c>
      <c r="W62" s="293">
        <f t="shared" si="10"/>
        <v>0</v>
      </c>
      <c r="X62" s="293">
        <f t="shared" si="10"/>
        <v>0</v>
      </c>
      <c r="Y62" s="293">
        <f t="shared" si="10"/>
        <v>0</v>
      </c>
      <c r="Z62" s="293">
        <f t="shared" si="10"/>
        <v>0</v>
      </c>
      <c r="AA62" s="293">
        <f t="shared" si="10"/>
        <v>0</v>
      </c>
      <c r="AB62" s="293">
        <f t="shared" si="10"/>
        <v>0</v>
      </c>
      <c r="AC62" s="293">
        <f t="shared" si="10"/>
        <v>0</v>
      </c>
      <c r="AD62" s="293">
        <f t="shared" si="10"/>
        <v>0</v>
      </c>
      <c r="AE62" s="293">
        <f t="shared" si="10"/>
        <v>0</v>
      </c>
      <c r="AF62" s="293">
        <f t="shared" si="10"/>
        <v>0</v>
      </c>
      <c r="AG62" s="293">
        <f t="shared" si="10"/>
        <v>0</v>
      </c>
      <c r="AH62" s="293">
        <f t="shared" si="10"/>
        <v>0</v>
      </c>
      <c r="AI62" s="293">
        <f t="shared" ref="AI62" si="11">IF(AND(AI12="0",AI13="0",AI14="0",AI15="0",AI22="0",AI27="0",AI28="0",AI29="0"),0,IF(AND(AI12="L",AI13="L",AI14="L",AI15="L",AI22="L",AI27="L",AI28="L",AI29="L"),"NC",IF(AI12="M",0,AI12)-IF(AI13="M",0,AI13)-IF(AI14="M",0,AI14)-IF(AI15="M",0,AI15)-IF(AI22="M",0,AI22)-IF(AI27="M",0,AI27)-IF(AI28="M",0,AI28)-IF(AI29="M",0,AI29)))</f>
        <v>0</v>
      </c>
      <c r="AJ62" s="337"/>
      <c r="AK62" s="174"/>
      <c r="AL62" s="29"/>
    </row>
    <row r="63" spans="1:65">
      <c r="C63" s="339" t="s">
        <v>140</v>
      </c>
      <c r="D63" s="293">
        <f>IF(AND(D15="0",D18="0",D19="0"),0,IF(AND(D15="L",D18="L",D19="L"),"NC",IF(D15="M",0,D15)-IF(D18="M",0,D18)-IF(D19="M",0,D19)))</f>
        <v>0</v>
      </c>
      <c r="E63" s="293">
        <f t="shared" ref="E63:S63" si="12">IF(AND(E15="0",E18="0",E19="0"),0,IF(AND(E15="L",E18="L",E19="L"),"NC",IF(E15="M",0,E15)-IF(E18="M",0,E18)-IF(E19="M",0,E19)))</f>
        <v>0</v>
      </c>
      <c r="F63" s="293">
        <f t="shared" si="12"/>
        <v>0</v>
      </c>
      <c r="G63" s="293">
        <f t="shared" si="12"/>
        <v>0</v>
      </c>
      <c r="H63" s="293">
        <f t="shared" si="12"/>
        <v>0</v>
      </c>
      <c r="I63" s="293">
        <f t="shared" si="12"/>
        <v>0</v>
      </c>
      <c r="J63" s="293">
        <f t="shared" si="12"/>
        <v>0</v>
      </c>
      <c r="K63" s="293">
        <f t="shared" si="12"/>
        <v>0</v>
      </c>
      <c r="L63" s="293">
        <f t="shared" si="12"/>
        <v>0</v>
      </c>
      <c r="M63" s="293">
        <f t="shared" si="12"/>
        <v>0</v>
      </c>
      <c r="N63" s="293">
        <f t="shared" si="12"/>
        <v>0</v>
      </c>
      <c r="O63" s="293">
        <f t="shared" si="12"/>
        <v>0</v>
      </c>
      <c r="P63" s="293">
        <f t="shared" si="12"/>
        <v>0</v>
      </c>
      <c r="Q63" s="293">
        <f t="shared" si="12"/>
        <v>0</v>
      </c>
      <c r="R63" s="293">
        <f t="shared" si="12"/>
        <v>0</v>
      </c>
      <c r="S63" s="293">
        <f t="shared" si="12"/>
        <v>0</v>
      </c>
      <c r="T63" s="293">
        <f t="shared" ref="T63:AH63" si="13">IF(AND(T15="0",T18="0",T19="0"),0,IF(AND(T15="L",T18="L",T19="L"),"NC",IF(T15="M",0,T15)-IF(T18="M",0,T18)-IF(T19="M",0,T19)))</f>
        <v>0</v>
      </c>
      <c r="U63" s="293">
        <f t="shared" si="13"/>
        <v>0</v>
      </c>
      <c r="V63" s="293">
        <f t="shared" si="13"/>
        <v>0</v>
      </c>
      <c r="W63" s="293">
        <f t="shared" si="13"/>
        <v>0</v>
      </c>
      <c r="X63" s="293">
        <f t="shared" si="13"/>
        <v>0</v>
      </c>
      <c r="Y63" s="293">
        <f t="shared" si="13"/>
        <v>0</v>
      </c>
      <c r="Z63" s="293">
        <f t="shared" si="13"/>
        <v>0</v>
      </c>
      <c r="AA63" s="293">
        <f t="shared" si="13"/>
        <v>0</v>
      </c>
      <c r="AB63" s="293">
        <f t="shared" si="13"/>
        <v>0</v>
      </c>
      <c r="AC63" s="293">
        <f t="shared" si="13"/>
        <v>0</v>
      </c>
      <c r="AD63" s="293">
        <f t="shared" si="13"/>
        <v>0</v>
      </c>
      <c r="AE63" s="293">
        <f t="shared" si="13"/>
        <v>0</v>
      </c>
      <c r="AF63" s="293">
        <f t="shared" si="13"/>
        <v>0</v>
      </c>
      <c r="AG63" s="293">
        <f t="shared" si="13"/>
        <v>0</v>
      </c>
      <c r="AH63" s="293">
        <f t="shared" si="13"/>
        <v>0</v>
      </c>
      <c r="AI63" s="293">
        <f t="shared" ref="AI63" si="14">IF(AND(AI15="0",AI18="0",AI19="0"),0,IF(AND(AI15="L",AI18="L",AI19="L"),"NC",IF(AI15="M",0,AI15)-IF(AI18="M",0,AI18)-IF(AI19="M",0,AI19)))</f>
        <v>0</v>
      </c>
      <c r="AJ63" s="337"/>
      <c r="AK63" s="174"/>
      <c r="AL63" s="29"/>
    </row>
    <row r="64" spans="1:65">
      <c r="C64" s="479" t="s">
        <v>133</v>
      </c>
      <c r="D64" s="293">
        <f t="shared" ref="D64:S64" si="15">IF(AND(D16="",D17=""),0,IF(AND(D16="L",D17="L"),"NC",IF(D15="M",0,D15)-IF(D16="M",0,D16)-IF(D17="M",0,D17)))</f>
        <v>0</v>
      </c>
      <c r="E64" s="293">
        <f t="shared" si="15"/>
        <v>0</v>
      </c>
      <c r="F64" s="293">
        <f t="shared" si="15"/>
        <v>0</v>
      </c>
      <c r="G64" s="293">
        <f t="shared" si="15"/>
        <v>0</v>
      </c>
      <c r="H64" s="293">
        <f t="shared" si="15"/>
        <v>0</v>
      </c>
      <c r="I64" s="293">
        <f t="shared" si="15"/>
        <v>0</v>
      </c>
      <c r="J64" s="293">
        <f t="shared" si="15"/>
        <v>0</v>
      </c>
      <c r="K64" s="293">
        <f t="shared" si="15"/>
        <v>0</v>
      </c>
      <c r="L64" s="293">
        <f t="shared" si="15"/>
        <v>0</v>
      </c>
      <c r="M64" s="293">
        <f t="shared" si="15"/>
        <v>0</v>
      </c>
      <c r="N64" s="293">
        <f t="shared" si="15"/>
        <v>0</v>
      </c>
      <c r="O64" s="293">
        <f t="shared" si="15"/>
        <v>0</v>
      </c>
      <c r="P64" s="293">
        <f t="shared" si="15"/>
        <v>0</v>
      </c>
      <c r="Q64" s="293">
        <f t="shared" si="15"/>
        <v>0</v>
      </c>
      <c r="R64" s="293">
        <f t="shared" si="15"/>
        <v>0</v>
      </c>
      <c r="S64" s="293">
        <f t="shared" si="15"/>
        <v>0</v>
      </c>
      <c r="T64" s="293">
        <f t="shared" ref="T64:AH64" si="16">IF(AND(T16="",T17=""),0,IF(AND(T16="L",T17="L"),"NC",IF(T15="M",0,T15)-IF(T16="M",0,T16)-IF(T17="M",0,T17)))</f>
        <v>0</v>
      </c>
      <c r="U64" s="293">
        <f t="shared" si="16"/>
        <v>0</v>
      </c>
      <c r="V64" s="293">
        <f t="shared" si="16"/>
        <v>0</v>
      </c>
      <c r="W64" s="293">
        <f t="shared" si="16"/>
        <v>0</v>
      </c>
      <c r="X64" s="293">
        <f t="shared" si="16"/>
        <v>0</v>
      </c>
      <c r="Y64" s="293">
        <f t="shared" si="16"/>
        <v>0</v>
      </c>
      <c r="Z64" s="293">
        <f t="shared" si="16"/>
        <v>0</v>
      </c>
      <c r="AA64" s="293">
        <f t="shared" si="16"/>
        <v>0</v>
      </c>
      <c r="AB64" s="293">
        <f t="shared" si="16"/>
        <v>0</v>
      </c>
      <c r="AC64" s="293">
        <f t="shared" si="16"/>
        <v>0</v>
      </c>
      <c r="AD64" s="293">
        <f t="shared" si="16"/>
        <v>0</v>
      </c>
      <c r="AE64" s="293">
        <f t="shared" si="16"/>
        <v>0</v>
      </c>
      <c r="AF64" s="293">
        <f t="shared" si="16"/>
        <v>0</v>
      </c>
      <c r="AG64" s="293">
        <f t="shared" si="16"/>
        <v>0</v>
      </c>
      <c r="AH64" s="293">
        <f t="shared" si="16"/>
        <v>0</v>
      </c>
      <c r="AI64" s="293">
        <f t="shared" ref="AI64" si="17">IF(AND(AI16="",AI17=""),0,IF(AND(AI16="L",AI17="L"),"NC",IF(AI15="M",0,AI15)-IF(AI16="M",0,AI16)-IF(AI17="M",0,AI17)))</f>
        <v>0</v>
      </c>
      <c r="AJ64" s="337"/>
      <c r="AK64" s="174"/>
      <c r="AL64" s="29"/>
    </row>
    <row r="65" spans="1:64">
      <c r="C65" s="479" t="s">
        <v>138</v>
      </c>
      <c r="D65" s="293">
        <f t="shared" ref="D65:S65" si="18">IF(AND(D20="",D21=""),0,IF(AND(D20="L",D21="L"),"NC",IF(D19="M",0,D19)-IF(D20="M",0,D20)-IF(D21="M",0,D21)))</f>
        <v>0</v>
      </c>
      <c r="E65" s="293">
        <f t="shared" si="18"/>
        <v>0</v>
      </c>
      <c r="F65" s="293">
        <f t="shared" si="18"/>
        <v>0</v>
      </c>
      <c r="G65" s="293">
        <f t="shared" si="18"/>
        <v>0</v>
      </c>
      <c r="H65" s="293">
        <f t="shared" si="18"/>
        <v>0</v>
      </c>
      <c r="I65" s="293">
        <f t="shared" si="18"/>
        <v>0</v>
      </c>
      <c r="J65" s="293">
        <f t="shared" si="18"/>
        <v>0</v>
      </c>
      <c r="K65" s="293">
        <f t="shared" si="18"/>
        <v>0</v>
      </c>
      <c r="L65" s="293">
        <f t="shared" si="18"/>
        <v>0</v>
      </c>
      <c r="M65" s="293">
        <f t="shared" si="18"/>
        <v>0</v>
      </c>
      <c r="N65" s="293">
        <f t="shared" si="18"/>
        <v>0</v>
      </c>
      <c r="O65" s="293">
        <f t="shared" si="18"/>
        <v>0</v>
      </c>
      <c r="P65" s="293">
        <f t="shared" si="18"/>
        <v>0</v>
      </c>
      <c r="Q65" s="293">
        <f t="shared" si="18"/>
        <v>0</v>
      </c>
      <c r="R65" s="293">
        <f t="shared" si="18"/>
        <v>0</v>
      </c>
      <c r="S65" s="293">
        <f t="shared" si="18"/>
        <v>0</v>
      </c>
      <c r="T65" s="293">
        <f t="shared" ref="T65:AH65" si="19">IF(AND(T20="",T21=""),0,IF(AND(T20="L",T21="L"),"NC",IF(T19="M",0,T19)-IF(T20="M",0,T20)-IF(T21="M",0,T21)))</f>
        <v>0</v>
      </c>
      <c r="U65" s="293">
        <f t="shared" si="19"/>
        <v>0</v>
      </c>
      <c r="V65" s="293">
        <f t="shared" si="19"/>
        <v>0</v>
      </c>
      <c r="W65" s="293">
        <f t="shared" si="19"/>
        <v>0</v>
      </c>
      <c r="X65" s="293">
        <f t="shared" si="19"/>
        <v>0</v>
      </c>
      <c r="Y65" s="293">
        <f t="shared" si="19"/>
        <v>0</v>
      </c>
      <c r="Z65" s="293">
        <f t="shared" si="19"/>
        <v>0</v>
      </c>
      <c r="AA65" s="293">
        <f t="shared" si="19"/>
        <v>0</v>
      </c>
      <c r="AB65" s="293">
        <f t="shared" si="19"/>
        <v>0</v>
      </c>
      <c r="AC65" s="293">
        <f t="shared" si="19"/>
        <v>0</v>
      </c>
      <c r="AD65" s="293">
        <f t="shared" si="19"/>
        <v>0</v>
      </c>
      <c r="AE65" s="293">
        <f t="shared" si="19"/>
        <v>0</v>
      </c>
      <c r="AF65" s="293">
        <f t="shared" si="19"/>
        <v>0</v>
      </c>
      <c r="AG65" s="293">
        <f t="shared" si="19"/>
        <v>0</v>
      </c>
      <c r="AH65" s="293">
        <f t="shared" si="19"/>
        <v>0</v>
      </c>
      <c r="AI65" s="293">
        <f t="shared" ref="AI65" si="20">IF(AND(AI20="",AI21=""),0,IF(AND(AI20="L",AI21="L"),"NC",IF(AI19="M",0,AI19)-IF(AI20="M",0,AI20)-IF(AI21="M",0,AI21)))</f>
        <v>0</v>
      </c>
      <c r="AJ65" s="337"/>
      <c r="AK65" s="174"/>
      <c r="AL65" s="29"/>
    </row>
    <row r="66" spans="1:64">
      <c r="C66" s="479" t="s">
        <v>141</v>
      </c>
      <c r="D66" s="293">
        <f t="shared" ref="D66:S66" si="21">IF(AND(D22="0",D23="0",D24="0"),0,IF(AND(D22="L",D23="L",D24="L"),"NC",IF(D22="M",0,D22)-IF(D23="M",0,D23)-IF(D24="M",0,D24)))</f>
        <v>0</v>
      </c>
      <c r="E66" s="293">
        <f t="shared" si="21"/>
        <v>0</v>
      </c>
      <c r="F66" s="293">
        <f t="shared" si="21"/>
        <v>0</v>
      </c>
      <c r="G66" s="293">
        <f t="shared" si="21"/>
        <v>0</v>
      </c>
      <c r="H66" s="293">
        <f t="shared" si="21"/>
        <v>0</v>
      </c>
      <c r="I66" s="293">
        <f t="shared" si="21"/>
        <v>0</v>
      </c>
      <c r="J66" s="293">
        <f t="shared" si="21"/>
        <v>0</v>
      </c>
      <c r="K66" s="293">
        <f t="shared" si="21"/>
        <v>0</v>
      </c>
      <c r="L66" s="293">
        <f t="shared" si="21"/>
        <v>0</v>
      </c>
      <c r="M66" s="293">
        <f t="shared" si="21"/>
        <v>0</v>
      </c>
      <c r="N66" s="293">
        <f t="shared" si="21"/>
        <v>0</v>
      </c>
      <c r="O66" s="293">
        <f t="shared" si="21"/>
        <v>0</v>
      </c>
      <c r="P66" s="293">
        <f t="shared" si="21"/>
        <v>0</v>
      </c>
      <c r="Q66" s="293">
        <f t="shared" si="21"/>
        <v>0</v>
      </c>
      <c r="R66" s="293">
        <f t="shared" si="21"/>
        <v>0</v>
      </c>
      <c r="S66" s="293">
        <f t="shared" si="21"/>
        <v>0</v>
      </c>
      <c r="T66" s="293">
        <f t="shared" ref="T66:AH66" si="22">IF(AND(T22="0",T23="0",T24="0"),0,IF(AND(T22="L",T23="L",T24="L"),"NC",IF(T22="M",0,T22)-IF(T23="M",0,T23)-IF(T24="M",0,T24)))</f>
        <v>0</v>
      </c>
      <c r="U66" s="293">
        <f t="shared" si="22"/>
        <v>0</v>
      </c>
      <c r="V66" s="293">
        <f t="shared" si="22"/>
        <v>0</v>
      </c>
      <c r="W66" s="293">
        <f t="shared" si="22"/>
        <v>0</v>
      </c>
      <c r="X66" s="293">
        <f t="shared" si="22"/>
        <v>0</v>
      </c>
      <c r="Y66" s="293">
        <f t="shared" si="22"/>
        <v>0</v>
      </c>
      <c r="Z66" s="293">
        <f t="shared" si="22"/>
        <v>0</v>
      </c>
      <c r="AA66" s="293">
        <f t="shared" si="22"/>
        <v>0</v>
      </c>
      <c r="AB66" s="293">
        <f t="shared" si="22"/>
        <v>0</v>
      </c>
      <c r="AC66" s="293">
        <f t="shared" si="22"/>
        <v>0</v>
      </c>
      <c r="AD66" s="293">
        <f t="shared" si="22"/>
        <v>0</v>
      </c>
      <c r="AE66" s="293">
        <f t="shared" si="22"/>
        <v>0</v>
      </c>
      <c r="AF66" s="293">
        <f t="shared" si="22"/>
        <v>0</v>
      </c>
      <c r="AG66" s="293">
        <f t="shared" si="22"/>
        <v>0</v>
      </c>
      <c r="AH66" s="293">
        <f t="shared" si="22"/>
        <v>0</v>
      </c>
      <c r="AI66" s="293">
        <f t="shared" ref="AI66" si="23">IF(AND(AI22="0",AI23="0",AI24="0"),0,IF(AND(AI22="L",AI23="L",AI24="L"),"NC",IF(AI22="M",0,AI22)-IF(AI23="M",0,AI23)-IF(AI24="M",0,AI24)))</f>
        <v>0</v>
      </c>
      <c r="AJ66" s="337"/>
      <c r="AK66" s="174"/>
      <c r="AL66" s="29"/>
    </row>
    <row r="67" spans="1:64">
      <c r="C67" s="479" t="s">
        <v>139</v>
      </c>
      <c r="D67" s="293">
        <f t="shared" ref="D67:S67" si="24">IF(AND(D25="",D26=""),0,IF(AND(D25="L",D26="L"),"NC",IF(D24="M",0,D24)-IF(D25="M",0,D25)-IF(D26="M",0,D26)))</f>
        <v>0</v>
      </c>
      <c r="E67" s="293">
        <f t="shared" si="24"/>
        <v>0</v>
      </c>
      <c r="F67" s="293">
        <f t="shared" si="24"/>
        <v>0</v>
      </c>
      <c r="G67" s="293">
        <f t="shared" si="24"/>
        <v>0</v>
      </c>
      <c r="H67" s="293">
        <f t="shared" si="24"/>
        <v>0</v>
      </c>
      <c r="I67" s="293">
        <f t="shared" si="24"/>
        <v>0</v>
      </c>
      <c r="J67" s="293">
        <f t="shared" si="24"/>
        <v>0</v>
      </c>
      <c r="K67" s="293">
        <f t="shared" si="24"/>
        <v>0</v>
      </c>
      <c r="L67" s="293">
        <f t="shared" si="24"/>
        <v>0</v>
      </c>
      <c r="M67" s="293">
        <f t="shared" si="24"/>
        <v>0</v>
      </c>
      <c r="N67" s="293">
        <f t="shared" si="24"/>
        <v>0</v>
      </c>
      <c r="O67" s="293">
        <f t="shared" si="24"/>
        <v>0</v>
      </c>
      <c r="P67" s="293">
        <f t="shared" si="24"/>
        <v>0</v>
      </c>
      <c r="Q67" s="293">
        <f t="shared" si="24"/>
        <v>0</v>
      </c>
      <c r="R67" s="293">
        <f t="shared" si="24"/>
        <v>0</v>
      </c>
      <c r="S67" s="293">
        <f t="shared" si="24"/>
        <v>0</v>
      </c>
      <c r="T67" s="293">
        <f t="shared" ref="T67:AH67" si="25">IF(AND(T25="",T26=""),0,IF(AND(T25="L",T26="L"),"NC",IF(T24="M",0,T24)-IF(T25="M",0,T25)-IF(T26="M",0,T26)))</f>
        <v>0</v>
      </c>
      <c r="U67" s="293">
        <f t="shared" si="25"/>
        <v>0</v>
      </c>
      <c r="V67" s="293">
        <f t="shared" si="25"/>
        <v>0</v>
      </c>
      <c r="W67" s="293">
        <f t="shared" si="25"/>
        <v>0</v>
      </c>
      <c r="X67" s="293">
        <f t="shared" si="25"/>
        <v>0</v>
      </c>
      <c r="Y67" s="293">
        <f t="shared" si="25"/>
        <v>0</v>
      </c>
      <c r="Z67" s="293">
        <f t="shared" si="25"/>
        <v>0</v>
      </c>
      <c r="AA67" s="293">
        <f t="shared" si="25"/>
        <v>0</v>
      </c>
      <c r="AB67" s="293">
        <f t="shared" si="25"/>
        <v>0</v>
      </c>
      <c r="AC67" s="293">
        <f t="shared" si="25"/>
        <v>0</v>
      </c>
      <c r="AD67" s="293">
        <f t="shared" si="25"/>
        <v>0</v>
      </c>
      <c r="AE67" s="293">
        <f t="shared" si="25"/>
        <v>0</v>
      </c>
      <c r="AF67" s="293">
        <f t="shared" si="25"/>
        <v>0</v>
      </c>
      <c r="AG67" s="293">
        <f t="shared" si="25"/>
        <v>0</v>
      </c>
      <c r="AH67" s="293">
        <f t="shared" si="25"/>
        <v>0</v>
      </c>
      <c r="AI67" s="293">
        <f t="shared" ref="AI67" si="26">IF(AND(AI25="",AI26=""),0,IF(AND(AI25="L",AI26="L"),"NC",IF(AI24="M",0,AI24)-IF(AI25="M",0,AI25)-IF(AI26="M",0,AI26)))</f>
        <v>0</v>
      </c>
      <c r="AJ67" s="337"/>
      <c r="AK67" s="174"/>
      <c r="AL67" s="29"/>
    </row>
    <row r="68" spans="1:64" ht="22">
      <c r="C68" s="479" t="s">
        <v>1013</v>
      </c>
      <c r="D68" s="293">
        <f t="shared" ref="D68:S68" si="27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293">
        <f t="shared" si="27"/>
        <v>0</v>
      </c>
      <c r="F68" s="293">
        <f t="shared" si="27"/>
        <v>0</v>
      </c>
      <c r="G68" s="293">
        <f t="shared" si="27"/>
        <v>0</v>
      </c>
      <c r="H68" s="293">
        <f t="shared" si="27"/>
        <v>0</v>
      </c>
      <c r="I68" s="293">
        <f t="shared" si="27"/>
        <v>0</v>
      </c>
      <c r="J68" s="293">
        <f t="shared" si="27"/>
        <v>0</v>
      </c>
      <c r="K68" s="293">
        <f t="shared" si="27"/>
        <v>0</v>
      </c>
      <c r="L68" s="293">
        <f t="shared" si="27"/>
        <v>0</v>
      </c>
      <c r="M68" s="293">
        <f t="shared" si="27"/>
        <v>0</v>
      </c>
      <c r="N68" s="293">
        <f t="shared" si="27"/>
        <v>0</v>
      </c>
      <c r="O68" s="293">
        <f t="shared" si="27"/>
        <v>0</v>
      </c>
      <c r="P68" s="293">
        <f t="shared" si="27"/>
        <v>0</v>
      </c>
      <c r="Q68" s="293">
        <f t="shared" si="27"/>
        <v>0</v>
      </c>
      <c r="R68" s="293">
        <f t="shared" si="27"/>
        <v>0</v>
      </c>
      <c r="S68" s="293">
        <f t="shared" si="27"/>
        <v>0</v>
      </c>
      <c r="T68" s="293">
        <f t="shared" ref="T68:AH68" si="28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68" s="293">
        <f t="shared" si="28"/>
        <v>0</v>
      </c>
      <c r="V68" s="293">
        <f t="shared" si="28"/>
        <v>0</v>
      </c>
      <c r="W68" s="293">
        <f t="shared" si="28"/>
        <v>0</v>
      </c>
      <c r="X68" s="293">
        <f t="shared" si="28"/>
        <v>0</v>
      </c>
      <c r="Y68" s="293">
        <f t="shared" si="28"/>
        <v>0</v>
      </c>
      <c r="Z68" s="293">
        <f t="shared" si="28"/>
        <v>0</v>
      </c>
      <c r="AA68" s="293">
        <f t="shared" si="28"/>
        <v>0</v>
      </c>
      <c r="AB68" s="293">
        <f t="shared" si="28"/>
        <v>0</v>
      </c>
      <c r="AC68" s="293">
        <f t="shared" si="28"/>
        <v>0</v>
      </c>
      <c r="AD68" s="293">
        <f t="shared" si="28"/>
        <v>0</v>
      </c>
      <c r="AE68" s="293">
        <f t="shared" si="28"/>
        <v>0</v>
      </c>
      <c r="AF68" s="293">
        <f t="shared" si="28"/>
        <v>0</v>
      </c>
      <c r="AG68" s="293">
        <f t="shared" si="28"/>
        <v>0</v>
      </c>
      <c r="AH68" s="293">
        <f t="shared" si="28"/>
        <v>0</v>
      </c>
      <c r="AI68" s="293">
        <f t="shared" ref="AI68" si="29">IF(AND(AI31="0",AI32="0",AI33="0",AI34="0",AI36="0",AI37="0",AI38="0",AI40="0",AI41="0",AI42="0"),0,IF(AND(AI31="L",AI32="L",AI33="L",AI34="L",AI36="L",AI37="L",AI38="L",AI40="L",AI41="L",AI42="L"),"NC",IF(AI31="M",0,AI31)-IF(AI32="M",0,AI32)-IF(AI33="M",0,AI33)-IF(AI34="M",0,AI34)-IF(AI36="M",0,AI36)-IF(AI37="M",0,AI37)-IF(AI38="M",0,AI38)-IF(AI40="M",0,AI40)-IF(AI41="M",0,AI41)-IF(AI42="M",0,AI42)))</f>
        <v>0</v>
      </c>
      <c r="AJ68" s="337"/>
      <c r="AK68" s="174"/>
      <c r="AL68" s="29"/>
    </row>
    <row r="69" spans="1:64">
      <c r="C69" s="479" t="s">
        <v>134</v>
      </c>
      <c r="D69" s="293">
        <f t="shared" ref="D69:S69" si="30">IF(AND(D44="0",D45="0",D46="0"),0,IF(AND(D44="L",D45="L",D46="L"),"NC",IF(D44="M",0,D44)-IF(D45="M",0,D45)-IF(D46="M",0,D46)))</f>
        <v>0</v>
      </c>
      <c r="E69" s="293">
        <f t="shared" si="30"/>
        <v>0</v>
      </c>
      <c r="F69" s="293">
        <f t="shared" si="30"/>
        <v>0</v>
      </c>
      <c r="G69" s="293">
        <f t="shared" si="30"/>
        <v>0</v>
      </c>
      <c r="H69" s="293">
        <f t="shared" si="30"/>
        <v>0</v>
      </c>
      <c r="I69" s="293">
        <f t="shared" si="30"/>
        <v>0</v>
      </c>
      <c r="J69" s="293">
        <f t="shared" si="30"/>
        <v>0</v>
      </c>
      <c r="K69" s="293">
        <f t="shared" si="30"/>
        <v>0</v>
      </c>
      <c r="L69" s="293">
        <f t="shared" si="30"/>
        <v>0</v>
      </c>
      <c r="M69" s="293">
        <f t="shared" si="30"/>
        <v>0</v>
      </c>
      <c r="N69" s="293">
        <f t="shared" si="30"/>
        <v>0</v>
      </c>
      <c r="O69" s="293">
        <f t="shared" si="30"/>
        <v>0</v>
      </c>
      <c r="P69" s="293">
        <f t="shared" si="30"/>
        <v>0</v>
      </c>
      <c r="Q69" s="293">
        <f t="shared" si="30"/>
        <v>0</v>
      </c>
      <c r="R69" s="293">
        <f t="shared" si="30"/>
        <v>0</v>
      </c>
      <c r="S69" s="293">
        <f t="shared" si="30"/>
        <v>0</v>
      </c>
      <c r="T69" s="293">
        <f t="shared" ref="T69:AH69" si="31">IF(AND(T44="0",T45="0",T46="0"),0,IF(AND(T44="L",T45="L",T46="L"),"NC",IF(T44="M",0,T44)-IF(T45="M",0,T45)-IF(T46="M",0,T46)))</f>
        <v>0</v>
      </c>
      <c r="U69" s="293">
        <f t="shared" si="31"/>
        <v>0</v>
      </c>
      <c r="V69" s="293">
        <f t="shared" si="31"/>
        <v>0</v>
      </c>
      <c r="W69" s="293">
        <f t="shared" si="31"/>
        <v>0</v>
      </c>
      <c r="X69" s="293">
        <f t="shared" si="31"/>
        <v>0</v>
      </c>
      <c r="Y69" s="293">
        <f t="shared" si="31"/>
        <v>0</v>
      </c>
      <c r="Z69" s="293">
        <f t="shared" si="31"/>
        <v>0</v>
      </c>
      <c r="AA69" s="293">
        <f t="shared" si="31"/>
        <v>0</v>
      </c>
      <c r="AB69" s="293">
        <f t="shared" si="31"/>
        <v>0</v>
      </c>
      <c r="AC69" s="293">
        <f t="shared" si="31"/>
        <v>0</v>
      </c>
      <c r="AD69" s="293">
        <f t="shared" si="31"/>
        <v>0</v>
      </c>
      <c r="AE69" s="293">
        <f t="shared" si="31"/>
        <v>0</v>
      </c>
      <c r="AF69" s="293">
        <f t="shared" si="31"/>
        <v>0</v>
      </c>
      <c r="AG69" s="293">
        <f t="shared" si="31"/>
        <v>0</v>
      </c>
      <c r="AH69" s="293">
        <f t="shared" si="31"/>
        <v>0</v>
      </c>
      <c r="AI69" s="293">
        <f t="shared" ref="AI69" si="32">IF(AND(AI44="0",AI45="0",AI46="0"),0,IF(AND(AI44="L",AI45="L",AI46="L"),"NC",IF(AI44="M",0,AI44)-IF(AI45="M",0,AI45)-IF(AI46="M",0,AI46)))</f>
        <v>0</v>
      </c>
      <c r="AJ69" s="173"/>
      <c r="AK69" s="174"/>
    </row>
    <row r="70" spans="1:64">
      <c r="C70" s="480" t="s">
        <v>128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3"/>
      <c r="AK70" s="174"/>
    </row>
    <row r="71" spans="1:64">
      <c r="C71" s="479" t="s">
        <v>135</v>
      </c>
      <c r="D71" s="176">
        <f>IF(AND('Table 1'!E10="0",'Table 3A'!D10="0"),0,IF(AND('Table 1'!E10="L",'Table 3A'!D10="L"),"NC",IF('Table 1'!E10="M",0,'Table 1'!E10)+IF('Table 3A'!D10="M",0,'Table 3A'!D10)))</f>
        <v>-133518</v>
      </c>
      <c r="E71" s="176">
        <f>IF(AND('Table 1'!F10="0",'Table 3A'!E10="0"),0,IF(AND('Table 1'!F10="L",'Table 3A'!E10="L"),"NC",IF('Table 1'!F10="M",0,'Table 1'!F10)+IF('Table 3A'!E10="M",0,'Table 3A'!E10)))</f>
        <v>-60836</v>
      </c>
      <c r="F71" s="176">
        <f>IF(AND('Table 1'!G10="0",'Table 3A'!F10="0"),0,IF(AND('Table 1'!G10="L",'Table 3A'!F10="L"),"NC",IF('Table 1'!G10="M",0,'Table 1'!G10)+IF('Table 3A'!F10="M",0,'Table 3A'!F10)))</f>
        <v>-32159</v>
      </c>
      <c r="G71" s="176">
        <f>IF(AND('Table 1'!H10="0",'Table 3A'!G10="0"),0,IF(AND('Table 1'!H10="L",'Table 3A'!G10="L"),"NC",IF('Table 1'!H10="M",0,'Table 1'!H10)+IF('Table 3A'!G10="M",0,'Table 3A'!G10)))</f>
        <v>17697</v>
      </c>
      <c r="H71" s="176">
        <f>IF(AND('Table 1'!I10="0",'Table 3A'!H10="0"),0,IF(AND('Table 1'!I10="L",'Table 3A'!H10="L"),"NC",IF('Table 1'!I10="M",0,'Table 1'!I10)+IF('Table 3A'!H10="M",0,'Table 3A'!H10)))</f>
        <v>13547</v>
      </c>
      <c r="I71" s="176">
        <f>IF(AND('Table 1'!J10="0",'Table 3A'!I10="0"),0,IF(AND('Table 1'!J10="L",'Table 3A'!I10="L"),"NC",IF('Table 1'!J10="M",0,'Table 1'!J10)+IF('Table 3A'!I10="M",0,'Table 3A'!I10)))</f>
        <v>74855</v>
      </c>
      <c r="J71" s="176">
        <f>IF(AND('Table 1'!K10="0",'Table 3A'!J10="0"),0,IF(AND('Table 1'!K10="L",'Table 3A'!J10="L"),"NC",IF('Table 1'!K10="M",0,'Table 1'!K10)+IF('Table 3A'!J10="M",0,'Table 3A'!J10)))</f>
        <v>34422</v>
      </c>
      <c r="K71" s="176">
        <f>IF(AND('Table 1'!L10="0",'Table 3A'!K10="0"),0,IF(AND('Table 1'!L10="L",'Table 3A'!K10="L"),"NC",IF('Table 1'!L10="M",0,'Table 1'!L10)+IF('Table 3A'!K10="M",0,'Table 3A'!K10)))</f>
        <v>-37906</v>
      </c>
      <c r="L71" s="176">
        <f>IF(AND('Table 1'!M10="0",'Table 3A'!L10="0"),0,IF(AND('Table 1'!M10="L",'Table 3A'!L10="L"),"NC",IF('Table 1'!M10="M",0,'Table 1'!M10)+IF('Table 3A'!L10="M",0,'Table 3A'!L10)))</f>
        <v>-33637</v>
      </c>
      <c r="M71" s="176">
        <f>IF(AND('Table 1'!N10="0",'Table 3A'!M10="0"),0,IF(AND('Table 1'!N10="L",'Table 3A'!M10="L"),"NC",IF('Table 1'!N10="M",0,'Table 1'!N10)+IF('Table 3A'!M10="M",0,'Table 3A'!M10)))</f>
        <v>4696</v>
      </c>
      <c r="N71" s="176">
        <f>IF(AND('Table 1'!O10="0",'Table 3A'!N10="0"),0,IF(AND('Table 1'!O10="L",'Table 3A'!N10="L"),"NC",IF('Table 1'!O10="M",0,'Table 1'!O10)+IF('Table 3A'!N10="M",0,'Table 3A'!N10)))</f>
        <v>60956</v>
      </c>
      <c r="O71" s="176">
        <f>IF(AND('Table 1'!P10="0",'Table 3A'!O10="0"),0,IF(AND('Table 1'!P10="L",'Table 3A'!O10="L"),"NC",IF('Table 1'!P10="M",0,'Table 1'!P10)+IF('Table 3A'!O10="M",0,'Table 3A'!O10)))</f>
        <v>68430</v>
      </c>
      <c r="P71" s="176">
        <f>IF(AND('Table 1'!Q10="0",'Table 3A'!P10="0"),0,IF(AND('Table 1'!Q10="L",'Table 3A'!P10="L"),"NC",IF('Table 1'!Q10="M",0,'Table 1'!Q10)+IF('Table 3A'!P10="M",0,'Table 3A'!P10)))</f>
        <v>111552</v>
      </c>
      <c r="Q71" s="176">
        <f>IF(AND('Table 1'!R10="0",'Table 3A'!Q10="0"),0,IF(AND('Table 1'!R10="L",'Table 3A'!Q10="L"),"NC",IF('Table 1'!R10="M",0,'Table 1'!R10)+IF('Table 3A'!Q10="M",0,'Table 3A'!Q10)))</f>
        <v>63527</v>
      </c>
      <c r="R71" s="176">
        <f>IF(AND('Table 1'!S10="0",'Table 3A'!R10="0"),0,IF(AND('Table 1'!S10="L",'Table 3A'!R10="L"),"NC",IF('Table 1'!S10="M",0,'Table 1'!S10)+IF('Table 3A'!R10="M",0,'Table 3A'!R10)))</f>
        <v>-29556</v>
      </c>
      <c r="S71" s="176">
        <f>IF(AND('Table 1'!T10="0",'Table 3A'!S10="0"),0,IF(AND('Table 1'!T10="L",'Table 3A'!S10="L"),"NC",IF('Table 1'!T10="M",0,'Table 1'!T10)+IF('Table 3A'!S10="M",0,'Table 3A'!S10)))</f>
        <v>-5104</v>
      </c>
      <c r="T71" s="176">
        <f>IF(AND('Table 1'!U10="0",'Table 3A'!T10="0"),0,IF(AND('Table 1'!U10="L",'Table 3A'!T10="L"),"NC",IF('Table 1'!U10="M",0,'Table 1'!U10)+IF('Table 3A'!T10="M",0,'Table 3A'!T10)))</f>
        <v>-15097</v>
      </c>
      <c r="U71" s="176">
        <f>IF(AND('Table 1'!V10="0",'Table 3A'!U10="0"),0,IF(AND('Table 1'!V10="L",'Table 3A'!U10="L"),"NC",IF('Table 1'!V10="M",0,'Table 1'!V10)+IF('Table 3A'!U10="M",0,'Table 3A'!U10)))</f>
        <v>-44374</v>
      </c>
      <c r="V71" s="176">
        <f>IF(AND('Table 1'!W10="0",'Table 3A'!V10="0"),0,IF(AND('Table 1'!W10="L",'Table 3A'!V10="L"),"NC",IF('Table 1'!W10="M",0,'Table 1'!W10)+IF('Table 3A'!V10="M",0,'Table 3A'!V10)))</f>
        <v>-62021</v>
      </c>
      <c r="W71" s="176">
        <f>IF(AND('Table 1'!X10="0",'Table 3A'!W10="0"),0,IF(AND('Table 1'!X10="L",'Table 3A'!W10="L"),"NC",IF('Table 1'!X10="M",0,'Table 1'!X10)+IF('Table 3A'!W10="M",0,'Table 3A'!W10)))</f>
        <v>-72960</v>
      </c>
      <c r="X71" s="176">
        <f>IF(AND('Table 1'!Y10="0",'Table 3A'!X10="0"),0,IF(AND('Table 1'!Y10="L",'Table 3A'!X10="L"),"NC",IF('Table 1'!Y10="M",0,'Table 1'!Y10)+IF('Table 3A'!X10="M",0,'Table 3A'!X10)))</f>
        <v>-11491</v>
      </c>
      <c r="Y71" s="176">
        <f>IF(AND('Table 1'!Z10="0",'Table 3A'!Y10="0"),0,IF(AND('Table 1'!Z10="L",'Table 3A'!Y10="L"),"NC",IF('Table 1'!Z10="M",0,'Table 1'!Z10)+IF('Table 3A'!Y10="M",0,'Table 3A'!Y10)))</f>
        <v>37860</v>
      </c>
      <c r="Z71" s="176">
        <f>IF(AND('Table 1'!AA10="0",'Table 3A'!Z10="0"),0,IF(AND('Table 1'!AA10="L",'Table 3A'!Z10="L"),"NC",IF('Table 1'!AA10="M",0,'Table 1'!AA10)+IF('Table 3A'!Z10="M",0,'Table 3A'!Z10)))</f>
        <v>58991</v>
      </c>
      <c r="AA71" s="176">
        <f>IF(AND('Table 1'!AB10="0",'Table 3A'!AA10="0"),0,IF(AND('Table 1'!AB10="L",'Table 3A'!AA10="L"),"NC",IF('Table 1'!AB10="M",0,'Table 1'!AB10)+IF('Table 3A'!AA10="M",0,'Table 3A'!AA10)))</f>
        <v>32134</v>
      </c>
      <c r="AB71" s="176">
        <f>IF(AND('Table 1'!AC10="0",'Table 3A'!AB10="0"),0,IF(AND('Table 1'!AC10="L",'Table 3A'!AB10="L"),"NC",IF('Table 1'!AC10="M",0,'Table 1'!AC10)+IF('Table 3A'!AB10="M",0,'Table 3A'!AB10)))</f>
        <v>22104</v>
      </c>
      <c r="AC71" s="176">
        <f>IF(AND('Table 1'!AD10="0",'Table 3A'!AC10="0"),0,IF(AND('Table 1'!AD10="L",'Table 3A'!AC10="L"),"NC",IF('Table 1'!AD10="M",0,'Table 1'!AD10)+IF('Table 3A'!AC10="M",0,'Table 3A'!AC10)))</f>
        <v>0</v>
      </c>
      <c r="AD71" s="176">
        <f>IF(AND('Table 1'!AE10="0",'Table 3A'!AD10="0"),0,IF(AND('Table 1'!AE10="L",'Table 3A'!AD10="L"),"NC",IF('Table 1'!AE10="M",0,'Table 1'!AE10)+IF('Table 3A'!AD10="M",0,'Table 3A'!AD10)))</f>
        <v>0</v>
      </c>
      <c r="AE71" s="176">
        <f>IF(AND('Table 1'!AF10="0",'Table 3A'!AE10="0"),0,IF(AND('Table 1'!AF10="L",'Table 3A'!AE10="L"),"NC",IF('Table 1'!AF10="M",0,'Table 1'!AF10)+IF('Table 3A'!AE10="M",0,'Table 3A'!AE10)))</f>
        <v>0</v>
      </c>
      <c r="AF71" s="176">
        <f>IF(AND('Table 1'!AG10="0",'Table 3A'!AF10="0"),0,IF(AND('Table 1'!AG10="L",'Table 3A'!AF10="L"),"NC",IF('Table 1'!AG10="M",0,'Table 1'!AG10)+IF('Table 3A'!AF10="M",0,'Table 3A'!AF10)))</f>
        <v>0</v>
      </c>
      <c r="AG71" s="176">
        <f>IF(AND('Table 1'!AH10="0",'Table 3A'!AG10="0"),0,IF(AND('Table 1'!AH10="L",'Table 3A'!AG10="L"),"NC",IF('Table 1'!AH10="M",0,'Table 1'!AH10)+IF('Table 3A'!AG10="M",0,'Table 3A'!AG10)))</f>
        <v>0</v>
      </c>
      <c r="AH71" s="176">
        <f>IF(AND('Table 1'!AI10="0",'Table 3A'!AH10="0"),0,IF(AND('Table 1'!AI10="L",'Table 3A'!AH10="L"),"NC",IF('Table 1'!AI10="M",0,'Table 1'!AI10)+IF('Table 3A'!AH10="M",0,'Table 3A'!AH10)))</f>
        <v>0</v>
      </c>
      <c r="AI71" s="176">
        <f>IF(AND('Table 1'!AJ10="0",'Table 3A'!AI10="0"),0,IF(AND('Table 1'!AJ10="L",'Table 3A'!AI10="L"),"NC",IF('Table 1'!AJ10="M",0,'Table 1'!AJ10)+IF('Table 3A'!AI10="M",0,'Table 3A'!AI10)))</f>
        <v>0</v>
      </c>
      <c r="AJ71" s="173"/>
      <c r="AK71" s="174"/>
    </row>
    <row r="72" spans="1:64">
      <c r="C72" s="479" t="s">
        <v>136</v>
      </c>
      <c r="D72" s="176"/>
      <c r="E72" s="176" t="str">
        <f>IF(OR(E48="L",'Table 1'!F18="L",'Table 1'!E18="L",ISBLANK(E48),ISBLANK('Table 1'!F18),ISBLANK('Table 1'!E18)),"NC",IF(E48="M",0,E48)-IF('Table 1'!F18="M",0,'Table 1'!F18)+IF('Table 1'!E18="M",0,'Table 1'!E18))</f>
        <v>NC</v>
      </c>
      <c r="F72" s="176" t="str">
        <f>IF(OR(F48="L",'Table 1'!G18="L",'Table 1'!F18="L",ISBLANK(F48),ISBLANK('Table 1'!G18),ISBLANK('Table 1'!F18)),"NC",IF(F48="M",0,F48)-IF('Table 1'!G18="M",0,'Table 1'!G18)+IF('Table 1'!F18="M",0,'Table 1'!F18))</f>
        <v>NC</v>
      </c>
      <c r="G72" s="176" t="str">
        <f>IF(OR(G48="L",'Table 1'!H18="L",'Table 1'!G18="L",ISBLANK(G48),ISBLANK('Table 1'!H18),ISBLANK('Table 1'!G18)),"NC",IF(G48="M",0,G48)-IF('Table 1'!H18="M",0,'Table 1'!H18)+IF('Table 1'!G18="M",0,'Table 1'!G18))</f>
        <v>NC</v>
      </c>
      <c r="H72" s="176" t="str">
        <f>IF(OR(H48="L",'Table 1'!I18="L",'Table 1'!H18="L",ISBLANK(H48),ISBLANK('Table 1'!I18),ISBLANK('Table 1'!H18)),"NC",IF(H48="M",0,H48)-IF('Table 1'!I18="M",0,'Table 1'!I18)+IF('Table 1'!H18="M",0,'Table 1'!H18))</f>
        <v>NC</v>
      </c>
      <c r="I72" s="176" t="str">
        <f>IF(OR(I48="L",'Table 1'!J18="L",'Table 1'!I18="L",ISBLANK(I48),ISBLANK('Table 1'!J18),ISBLANK('Table 1'!I18)),"NC",IF(I48="M",0,I48)-IF('Table 1'!J18="M",0,'Table 1'!J18)+IF('Table 1'!I18="M",0,'Table 1'!I18))</f>
        <v>NC</v>
      </c>
      <c r="J72" s="176" t="str">
        <f>IF(OR(J48="L",'Table 1'!K18="L",'Table 1'!J18="L",ISBLANK(J48),ISBLANK('Table 1'!K18),ISBLANK('Table 1'!J18)),"NC",IF(J48="M",0,J48)-IF('Table 1'!K18="M",0,'Table 1'!K18)+IF('Table 1'!J18="M",0,'Table 1'!J18))</f>
        <v>NC</v>
      </c>
      <c r="K72" s="176" t="str">
        <f>IF(OR(K48="L",'Table 1'!L18="L",'Table 1'!K18="L",ISBLANK(K48),ISBLANK('Table 1'!L18),ISBLANK('Table 1'!K18)),"NC",IF(K48="M",0,K48)-IF('Table 1'!L18="M",0,'Table 1'!L18)+IF('Table 1'!K18="M",0,'Table 1'!K18))</f>
        <v>NC</v>
      </c>
      <c r="L72" s="176" t="str">
        <f>IF(OR(L48="L",'Table 1'!M18="L",'Table 1'!L18="L",ISBLANK(L48),ISBLANK('Table 1'!M18),ISBLANK('Table 1'!L18)),"NC",IF(L48="M",0,L48)-IF('Table 1'!M18="M",0,'Table 1'!M18)+IF('Table 1'!L18="M",0,'Table 1'!L18))</f>
        <v>NC</v>
      </c>
      <c r="M72" s="176" t="str">
        <f>IF(OR(M48="L",'Table 1'!N18="L",'Table 1'!M18="L",ISBLANK(M48),ISBLANK('Table 1'!N18),ISBLANK('Table 1'!M18)),"NC",IF(M48="M",0,M48)-IF('Table 1'!N18="M",0,'Table 1'!N18)+IF('Table 1'!M18="M",0,'Table 1'!M18))</f>
        <v>NC</v>
      </c>
      <c r="N72" s="176" t="str">
        <f>IF(OR(N48="L",'Table 1'!O18="L",'Table 1'!N18="L",ISBLANK(N48),ISBLANK('Table 1'!O18),ISBLANK('Table 1'!N18)),"NC",IF(N48="M",0,N48)-IF('Table 1'!O18="M",0,'Table 1'!O18)+IF('Table 1'!N18="M",0,'Table 1'!N18))</f>
        <v>NC</v>
      </c>
      <c r="O72" s="176" t="str">
        <f>IF(OR(O48="L",'Table 1'!P18="L",'Table 1'!O18="L",ISBLANK(O48),ISBLANK('Table 1'!P18),ISBLANK('Table 1'!O18)),"NC",IF(O48="M",0,O48)-IF('Table 1'!P18="M",0,'Table 1'!P18)+IF('Table 1'!O18="M",0,'Table 1'!O18))</f>
        <v>NC</v>
      </c>
      <c r="P72" s="176" t="str">
        <f>IF(OR(P48="L",'Table 1'!Q18="L",'Table 1'!P18="L",ISBLANK(P48),ISBLANK('Table 1'!Q18),ISBLANK('Table 1'!P18)),"NC",IF(P48="M",0,P48)-IF('Table 1'!Q18="M",0,'Table 1'!Q18)+IF('Table 1'!P18="M",0,'Table 1'!P18))</f>
        <v>NC</v>
      </c>
      <c r="Q72" s="176" t="str">
        <f>IF(OR(Q48="L",'Table 1'!R18="L",'Table 1'!Q18="L",ISBLANK(Q48),ISBLANK('Table 1'!R18),ISBLANK('Table 1'!Q18)),"NC",IF(Q48="M",0,Q48)-IF('Table 1'!R18="M",0,'Table 1'!R18)+IF('Table 1'!Q18="M",0,'Table 1'!Q18))</f>
        <v>NC</v>
      </c>
      <c r="R72" s="176" t="str">
        <f>IF(OR(R48="L",'Table 1'!S18="L",'Table 1'!R18="L",ISBLANK(R48),ISBLANK('Table 1'!S18),ISBLANK('Table 1'!R18)),"NC",IF(R48="M",0,R48)-IF('Table 1'!S18="M",0,'Table 1'!S18)+IF('Table 1'!R18="M",0,'Table 1'!R18))</f>
        <v>NC</v>
      </c>
      <c r="S72" s="176" t="str">
        <f>IF(OR(S48="L",'Table 1'!T18="L",'Table 1'!S18="L",ISBLANK(S48),ISBLANK('Table 1'!T18),ISBLANK('Table 1'!S18)),"NC",IF(S48="M",0,S48)-IF('Table 1'!T18="M",0,'Table 1'!T18)+IF('Table 1'!S18="M",0,'Table 1'!S18))</f>
        <v>NC</v>
      </c>
      <c r="T72" s="176" t="str">
        <f>IF(OR(T48="L",'Table 1'!U18="L",'Table 1'!T18="L",ISBLANK(T48),ISBLANK('Table 1'!U18),ISBLANK('Table 1'!T18)),"NC",IF(T48="M",0,T48)-IF('Table 1'!U18="M",0,'Table 1'!U18)+IF('Table 1'!T18="M",0,'Table 1'!T18))</f>
        <v>NC</v>
      </c>
      <c r="U72" s="176" t="str">
        <f>IF(OR(U48="L",'Table 1'!V18="L",'Table 1'!U18="L",ISBLANK(U48),ISBLANK('Table 1'!V18),ISBLANK('Table 1'!U18)),"NC",IF(U48="M",0,U48)-IF('Table 1'!V18="M",0,'Table 1'!V18)+IF('Table 1'!U18="M",0,'Table 1'!U18))</f>
        <v>NC</v>
      </c>
      <c r="V72" s="176" t="str">
        <f>IF(OR(V48="L",'Table 1'!W18="L",'Table 1'!V18="L",ISBLANK(V48),ISBLANK('Table 1'!W18),ISBLANK('Table 1'!V18)),"NC",IF(V48="M",0,V48)-IF('Table 1'!W18="M",0,'Table 1'!W18)+IF('Table 1'!V18="M",0,'Table 1'!V18))</f>
        <v>NC</v>
      </c>
      <c r="W72" s="176" t="str">
        <f>IF(OR(W48="L",'Table 1'!X18="L",'Table 1'!W18="L",ISBLANK(W48),ISBLANK('Table 1'!X18),ISBLANK('Table 1'!W18)),"NC",IF(W48="M",0,W48)-IF('Table 1'!X18="M",0,'Table 1'!X18)+IF('Table 1'!W18="M",0,'Table 1'!W18))</f>
        <v>NC</v>
      </c>
      <c r="X72" s="176" t="str">
        <f>IF(OR(X48="L",'Table 1'!Y18="L",'Table 1'!X18="L",ISBLANK(X48),ISBLANK('Table 1'!Y18),ISBLANK('Table 1'!X18)),"NC",IF(X48="M",0,X48)-IF('Table 1'!Y18="M",0,'Table 1'!Y18)+IF('Table 1'!X18="M",0,'Table 1'!X18))</f>
        <v>NC</v>
      </c>
      <c r="Y72" s="176" t="str">
        <f>IF(OR(Y48="L",'Table 1'!Z18="L",'Table 1'!Y18="L",ISBLANK(Y48),ISBLANK('Table 1'!Z18),ISBLANK('Table 1'!Y18)),"NC",IF(Y48="M",0,Y48)-IF('Table 1'!Z18="M",0,'Table 1'!Z18)+IF('Table 1'!Y18="M",0,'Table 1'!Y18))</f>
        <v>NC</v>
      </c>
      <c r="Z72" s="176" t="str">
        <f>IF(OR(Z48="L",'Table 1'!AA18="L",'Table 1'!Z18="L",ISBLANK(Z48),ISBLANK('Table 1'!AA18),ISBLANK('Table 1'!Z18)),"NC",IF(Z48="M",0,Z48)-IF('Table 1'!AA18="M",0,'Table 1'!AA18)+IF('Table 1'!Z18="M",0,'Table 1'!Z18))</f>
        <v>NC</v>
      </c>
      <c r="AA72" s="176" t="str">
        <f>IF(OR(AA48="L",'Table 1'!AB18="L",'Table 1'!AA18="L",ISBLANK(AA48),ISBLANK('Table 1'!AB18),ISBLANK('Table 1'!AA18)),"NC",IF(AA48="M",0,AA48)-IF('Table 1'!AB18="M",0,'Table 1'!AB18)+IF('Table 1'!AA18="M",0,'Table 1'!AA18))</f>
        <v>NC</v>
      </c>
      <c r="AB72" s="176" t="str">
        <f>IF(OR(AB48="L",'Table 1'!AC18="L",'Table 1'!AB18="L",ISBLANK(AB48),ISBLANK('Table 1'!AC18),ISBLANK('Table 1'!AB18)),"NC",IF(AB48="M",0,AB48)-IF('Table 1'!AC18="M",0,'Table 1'!AC18)+IF('Table 1'!AB18="M",0,'Table 1'!AB18))</f>
        <v>NC</v>
      </c>
      <c r="AC72" s="176" t="str">
        <f>IF(OR(AC48="L",'Table 1'!AD18="L",'Table 1'!AC18="L",ISBLANK(AC48),ISBLANK('Table 1'!AD18),ISBLANK('Table 1'!AC18)),"NC",IF(AC48="M",0,AC48)-IF('Table 1'!AD18="M",0,'Table 1'!AD18)+IF('Table 1'!AC18="M",0,'Table 1'!AC18))</f>
        <v>NC</v>
      </c>
      <c r="AD72" s="176" t="str">
        <f>IF(OR(AD48="L",'Table 1'!AE18="L",'Table 1'!AD18="L",ISBLANK(AD48),ISBLANK('Table 1'!AE18),ISBLANK('Table 1'!AD18)),"NC",IF(AD48="M",0,AD48)-IF('Table 1'!AE18="M",0,'Table 1'!AE18)+IF('Table 1'!AD18="M",0,'Table 1'!AD18))</f>
        <v>NC</v>
      </c>
      <c r="AE72" s="176" t="str">
        <f>IF(OR(AE48="L",'Table 1'!AF18="L",'Table 1'!AE18="L",ISBLANK(AE48),ISBLANK('Table 1'!AF18),ISBLANK('Table 1'!AE18)),"NC",IF(AE48="M",0,AE48)-IF('Table 1'!AF18="M",0,'Table 1'!AF18)+IF('Table 1'!AE18="M",0,'Table 1'!AE18))</f>
        <v>NC</v>
      </c>
      <c r="AF72" s="176" t="str">
        <f>IF(OR(AF48="L",'Table 1'!AG18="L",'Table 1'!AF18="L",ISBLANK(AF48),ISBLANK('Table 1'!AG18),ISBLANK('Table 1'!AF18)),"NC",IF(AF48="M",0,AF48)-IF('Table 1'!AG18="M",0,'Table 1'!AG18)+IF('Table 1'!AF18="M",0,'Table 1'!AF18))</f>
        <v>NC</v>
      </c>
      <c r="AG72" s="176" t="str">
        <f>IF(OR(AG48="L",'Table 1'!AH18="L",'Table 1'!AG18="L",ISBLANK(AG48),ISBLANK('Table 1'!AH18),ISBLANK('Table 1'!AG18)),"NC",IF(AG48="M",0,AG48)-IF('Table 1'!AH18="M",0,'Table 1'!AH18)+IF('Table 1'!AG18="M",0,'Table 1'!AG18))</f>
        <v>NC</v>
      </c>
      <c r="AH72" s="176" t="str">
        <f>IF(OR(AH48="L",'Table 1'!AI18="L",'Table 1'!AH18="L",ISBLANK(AH48),ISBLANK('Table 1'!AI18),ISBLANK('Table 1'!AH18)),"NC",IF(AH48="M",0,AH48)-IF('Table 1'!AI18="M",0,'Table 1'!AI18)+IF('Table 1'!AH18="M",0,'Table 1'!AH18))</f>
        <v>NC</v>
      </c>
      <c r="AI72" s="176" t="str">
        <f>IF(OR(AI48="L",'Table 1'!AJ18="L",'Table 1'!AI18="L",ISBLANK(AI48),ISBLANK('Table 1'!AJ18),ISBLANK('Table 1'!AI18)),"NC",IF(AI48="M",0,AI48)-IF('Table 1'!AJ18="M",0,'Table 1'!AJ18)+IF('Table 1'!AI18="M",0,'Table 1'!AI18))</f>
        <v>NC</v>
      </c>
      <c r="AJ72" s="173"/>
      <c r="AK72" s="174"/>
    </row>
    <row r="73" spans="1:64">
      <c r="C73" s="479" t="s">
        <v>137</v>
      </c>
      <c r="D73" s="176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1309950</v>
      </c>
      <c r="E73" s="176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1357071</v>
      </c>
      <c r="F73" s="176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1370729</v>
      </c>
      <c r="G73" s="176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1424195</v>
      </c>
      <c r="H73" s="176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1376760</v>
      </c>
      <c r="I73" s="176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1214947</v>
      </c>
      <c r="J73" s="176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1302140</v>
      </c>
      <c r="K73" s="176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1297554</v>
      </c>
      <c r="L73" s="176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1335709</v>
      </c>
      <c r="M73" s="176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1375293</v>
      </c>
      <c r="N73" s="176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1431293</v>
      </c>
      <c r="O73" s="176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1366719</v>
      </c>
      <c r="P73" s="176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1298322</v>
      </c>
      <c r="Q73" s="176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1287298</v>
      </c>
      <c r="R73" s="176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1369295</v>
      </c>
      <c r="S73" s="176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1370640</v>
      </c>
      <c r="T73" s="176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1395605</v>
      </c>
      <c r="U73" s="176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1415032</v>
      </c>
      <c r="V73" s="176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1551553</v>
      </c>
      <c r="W73" s="176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1810859</v>
      </c>
      <c r="X73" s="176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1881274</v>
      </c>
      <c r="Y73" s="176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1883772</v>
      </c>
      <c r="Z73" s="176">
        <f>IF(AND('Table 1'!AA18="0",'Table 3B'!Z51="0",'Table 3C'!Z51="0",'Table 3D'!Z51="0",'Table 3E'!Z51="0"),0,IF(AND('Table 1'!AA18="L",'Table 3B'!Z51="L",'Table 3C'!Z51="L",'Table 3D'!Z51="L",'Table 3E'!Z51="L"),"NC",IF('Table 1'!AA18="M",0,'Table 1'!AA18)-SUM('Table 3B'!Z51,'Table 3C'!Z51,'Table 3D'!Z51,'Table 3E'!Z51)))</f>
        <v>1904584</v>
      </c>
      <c r="AA73" s="176">
        <f>IF(AND('Table 1'!AB18="0",'Table 3B'!AA51="0",'Table 3C'!AA51="0",'Table 3D'!AA51="0",'Table 3E'!AA51="0"),0,IF(AND('Table 1'!AB18="L",'Table 3B'!AA51="L",'Table 3C'!AA51="L",'Table 3D'!AA51="L",'Table 3E'!AA51="L"),"NC",IF('Table 1'!AB18="M",0,'Table 1'!AB18)-SUM('Table 3B'!AA51,'Table 3C'!AA51,'Table 3D'!AA51,'Table 3E'!AA51)))</f>
        <v>1907798</v>
      </c>
      <c r="AB73" s="176">
        <f>IF(AND('Table 1'!AC18="0",'Table 3B'!AB51="0",'Table 3C'!AB51="0",'Table 3D'!AB51="0",'Table 3E'!AB51="0"),0,IF(AND('Table 1'!AC18="L",'Table 3B'!AB51="L",'Table 3C'!AB51="L",'Table 3D'!AB51="L",'Table 3E'!AB51="L"),"NC",IF('Table 1'!AC18="M",0,'Table 1'!AC18)-SUM('Table 3B'!AB51,'Table 3C'!AB51,'Table 3D'!AB51,'Table 3E'!AB51)))</f>
        <v>1796655</v>
      </c>
      <c r="AC73" s="176">
        <f>IF(AND('Table 1'!AD18="0",'Table 3B'!AC51="0",'Table 3C'!AC51="0",'Table 3D'!AC51="0",'Table 3E'!AC51="0"),0,IF(AND('Table 1'!AD18="L",'Table 3B'!AC51="L",'Table 3C'!AC51="L",'Table 3D'!AC51="L",'Table 3E'!AC51="L"),"NC",IF('Table 1'!AD18="M",0,'Table 1'!AD18)-SUM('Table 3B'!AC51,'Table 3C'!AC51,'Table 3D'!AC51,'Table 3E'!AC51)))</f>
        <v>0</v>
      </c>
      <c r="AD73" s="176">
        <f>IF(AND('Table 1'!AE18="0",'Table 3B'!AD51="0",'Table 3C'!AD51="0",'Table 3D'!AD51="0",'Table 3E'!AD51="0"),0,IF(AND('Table 1'!AE18="L",'Table 3B'!AD51="L",'Table 3C'!AD51="L",'Table 3D'!AD51="L",'Table 3E'!AD51="L"),"NC",IF('Table 1'!AE18="M",0,'Table 1'!AE18)-SUM('Table 3B'!AD51,'Table 3C'!AD51,'Table 3D'!AD51,'Table 3E'!AD51)))</f>
        <v>0</v>
      </c>
      <c r="AE73" s="176">
        <f>IF(AND('Table 1'!AF18="0",'Table 3B'!AE51="0",'Table 3C'!AE51="0",'Table 3D'!AE51="0",'Table 3E'!AE51="0"),0,IF(AND('Table 1'!AF18="L",'Table 3B'!AE51="L",'Table 3C'!AE51="L",'Table 3D'!AE51="L",'Table 3E'!AE51="L"),"NC",IF('Table 1'!AF18="M",0,'Table 1'!AF18)-SUM('Table 3B'!AE51,'Table 3C'!AE51,'Table 3D'!AE51,'Table 3E'!AE51)))</f>
        <v>0</v>
      </c>
      <c r="AF73" s="176">
        <f>IF(AND('Table 1'!AG18="0",'Table 3B'!AF51="0",'Table 3C'!AF51="0",'Table 3D'!AF51="0",'Table 3E'!AF51="0"),0,IF(AND('Table 1'!AG18="L",'Table 3B'!AF51="L",'Table 3C'!AF51="L",'Table 3D'!AF51="L",'Table 3E'!AF51="L"),"NC",IF('Table 1'!AG18="M",0,'Table 1'!AG18)-SUM('Table 3B'!AF51,'Table 3C'!AF51,'Table 3D'!AF51,'Table 3E'!AF51)))</f>
        <v>0</v>
      </c>
      <c r="AG73" s="176">
        <f>IF(AND('Table 1'!AH18="0",'Table 3B'!AG51="0",'Table 3C'!AG51="0",'Table 3D'!AG51="0",'Table 3E'!AG51="0"),0,IF(AND('Table 1'!AH18="L",'Table 3B'!AG51="L",'Table 3C'!AG51="L",'Table 3D'!AG51="L",'Table 3E'!AG51="L"),"NC",IF('Table 1'!AH18="M",0,'Table 1'!AH18)-SUM('Table 3B'!AG51,'Table 3C'!AG51,'Table 3D'!AG51,'Table 3E'!AG51)))</f>
        <v>0</v>
      </c>
      <c r="AH73" s="176">
        <f>IF(AND('Table 1'!AI18="0",'Table 3B'!AH51="0",'Table 3C'!AH51="0",'Table 3D'!AH51="0",'Table 3E'!AH51="0"),0,IF(AND('Table 1'!AI18="L",'Table 3B'!AH51="L",'Table 3C'!AH51="L",'Table 3D'!AH51="L",'Table 3E'!AH51="L"),"NC",IF('Table 1'!AI18="M",0,'Table 1'!AI18)-SUM('Table 3B'!AH51,'Table 3C'!AH51,'Table 3D'!AH51,'Table 3E'!AH51)))</f>
        <v>0</v>
      </c>
      <c r="AI73" s="176">
        <f>IF(AND('Table 1'!AJ18="0",'Table 3B'!AI51="0",'Table 3C'!AI51="0",'Table 3D'!AI51="0",'Table 3E'!AI51="0"),0,IF(AND('Table 1'!AJ18="L",'Table 3B'!AI51="L",'Table 3C'!AI51="L",'Table 3D'!AI51="L",'Table 3E'!AI51="L"),"NC",IF('Table 1'!AJ18="M",0,'Table 1'!AJ18)-SUM('Table 3B'!AI51,'Table 3C'!AI51,'Table 3D'!AI51,'Table 3E'!AI51)))</f>
        <v>0</v>
      </c>
      <c r="AJ73" s="173"/>
      <c r="AK73" s="174"/>
    </row>
    <row r="74" spans="1:64" s="437" customFormat="1" ht="22">
      <c r="A74" s="30"/>
      <c r="B74" s="79"/>
      <c r="C74" s="479" t="s">
        <v>992</v>
      </c>
      <c r="D74" s="481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0</v>
      </c>
      <c r="E74" s="481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0</v>
      </c>
      <c r="F74" s="481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0</v>
      </c>
      <c r="G74" s="481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0</v>
      </c>
      <c r="H74" s="481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481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0</v>
      </c>
      <c r="J74" s="481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0</v>
      </c>
      <c r="K74" s="481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0</v>
      </c>
      <c r="L74" s="481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0</v>
      </c>
      <c r="M74" s="481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0</v>
      </c>
      <c r="N74" s="481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0</v>
      </c>
      <c r="O74" s="481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0</v>
      </c>
      <c r="P74" s="481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0</v>
      </c>
      <c r="Q74" s="481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0</v>
      </c>
      <c r="R74" s="481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0</v>
      </c>
      <c r="S74" s="481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0</v>
      </c>
      <c r="T74" s="481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0</v>
      </c>
      <c r="U74" s="481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481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0</v>
      </c>
      <c r="W74" s="481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0</v>
      </c>
      <c r="X74" s="481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0</v>
      </c>
      <c r="Y74" s="481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Z74" s="481">
        <f>IF(AND(Z12="0",'Table 3B'!Z12="0",'Table 3C'!Z12="0",'Table 3D'!Z12="0",'Table 3E'!Z12="0",Z31="0",'Table 3B'!Z31="0",'Table 3C'!Z31="0",'Table 3D'!Z31="0",'Table 3E'!Z31="0",Z48="0",'Table 3B'!Z48="0",'Table 3C'!Z48="0",'Table 3D'!Z48="0",'Table 3E'!Z48="0"),0,IF(AND(Z12="L",'Table 3B'!Z12="L",'Table 3C'!Z12="L",'Table 3D'!Z12="L",'Table 3E'!Z12="L",Z31="L",'Table 3B'!Z31="L",'Table 3C'!Z31="L",'Table 3D'!Z31="L",'Table 3E'!Z31="L",Z48="L",'Table 3B'!Z48="L",'Table 3C'!Z48="L",'Table 3D'!Z48="L",'Table 3E'!Z48="L"),"NC",(Z12-SUM('Table 3B'!Z12,'Table 3C'!Z12,'Table 3D'!Z12,'Table 3E'!Z12))+(Z31-SUM('Table 3B'!Z31,'Table 3C'!Z31,'Table 3D'!Z31,'Table 3E'!Z31))-(Z48-SUM('Table 3B'!Z48,'Table 3C'!Z48,'Table 3D'!Z48,'Table 3E'!Z48))))</f>
        <v>0</v>
      </c>
      <c r="AA74" s="481">
        <f>IF(AND(AA12="0",'Table 3B'!AA12="0",'Table 3C'!AA12="0",'Table 3D'!AA12="0",'Table 3E'!AA12="0",AA31="0",'Table 3B'!AA31="0",'Table 3C'!AA31="0",'Table 3D'!AA31="0",'Table 3E'!AA31="0",AA48="0",'Table 3B'!AA48="0",'Table 3C'!AA48="0",'Table 3D'!AA48="0",'Table 3E'!AA48="0"),0,IF(AND(AA12="L",'Table 3B'!AA12="L",'Table 3C'!AA12="L",'Table 3D'!AA12="L",'Table 3E'!AA12="L",AA31="L",'Table 3B'!AA31="L",'Table 3C'!AA31="L",'Table 3D'!AA31="L",'Table 3E'!AA31="L",AA48="L",'Table 3B'!AA48="L",'Table 3C'!AA48="L",'Table 3D'!AA48="L",'Table 3E'!AA48="L"),"NC",(AA12-SUM('Table 3B'!AA12,'Table 3C'!AA12,'Table 3D'!AA12,'Table 3E'!AA12))+(AA31-SUM('Table 3B'!AA31,'Table 3C'!AA31,'Table 3D'!AA31,'Table 3E'!AA31))-(AA48-SUM('Table 3B'!AA48,'Table 3C'!AA48,'Table 3D'!AA48,'Table 3E'!AA48))))</f>
        <v>0</v>
      </c>
      <c r="AB74" s="481">
        <f>IF(AND(AB12="0",'Table 3B'!AB12="0",'Table 3C'!AB12="0",'Table 3D'!AB12="0",'Table 3E'!AB12="0",AB31="0",'Table 3B'!AB31="0",'Table 3C'!AB31="0",'Table 3D'!AB31="0",'Table 3E'!AB31="0",AB48="0",'Table 3B'!AB48="0",'Table 3C'!AB48="0",'Table 3D'!AB48="0",'Table 3E'!AB48="0"),0,IF(AND(AB12="L",'Table 3B'!AB12="L",'Table 3C'!AB12="L",'Table 3D'!AB12="L",'Table 3E'!AB12="L",AB31="L",'Table 3B'!AB31="L",'Table 3C'!AB31="L",'Table 3D'!AB31="L",'Table 3E'!AB31="L",AB48="L",'Table 3B'!AB48="L",'Table 3C'!AB48="L",'Table 3D'!AB48="L",'Table 3E'!AB48="L"),"NC",(AB12-SUM('Table 3B'!AB12,'Table 3C'!AB12,'Table 3D'!AB12,'Table 3E'!AB12))+(AB31-SUM('Table 3B'!AB31,'Table 3C'!AB31,'Table 3D'!AB31,'Table 3E'!AB31))-(AB48-SUM('Table 3B'!AB48,'Table 3C'!AB48,'Table 3D'!AB48,'Table 3E'!AB48))))</f>
        <v>0</v>
      </c>
      <c r="AC74" s="481">
        <f>IF(AND(AC12="0",'Table 3B'!AC12="0",'Table 3C'!AC12="0",'Table 3D'!AC12="0",'Table 3E'!AC12="0",AC31="0",'Table 3B'!AC31="0",'Table 3C'!AC31="0",'Table 3D'!AC31="0",'Table 3E'!AC31="0",AC48="0",'Table 3B'!AC48="0",'Table 3C'!AC48="0",'Table 3D'!AC48="0",'Table 3E'!AC48="0"),0,IF(AND(AC12="L",'Table 3B'!AC12="L",'Table 3C'!AC12="L",'Table 3D'!AC12="L",'Table 3E'!AC12="L",AC31="L",'Table 3B'!AC31="L",'Table 3C'!AC31="L",'Table 3D'!AC31="L",'Table 3E'!AC31="L",AC48="L",'Table 3B'!AC48="L",'Table 3C'!AC48="L",'Table 3D'!AC48="L",'Table 3E'!AC48="L"),"NC",(AC12-SUM('Table 3B'!AC12,'Table 3C'!AC12,'Table 3D'!AC12,'Table 3E'!AC12))+(AC31-SUM('Table 3B'!AC31,'Table 3C'!AC31,'Table 3D'!AC31,'Table 3E'!AC31))-(AC48-SUM('Table 3B'!AC48,'Table 3C'!AC48,'Table 3D'!AC48,'Table 3E'!AC48))))</f>
        <v>0</v>
      </c>
      <c r="AD74" s="481">
        <f>IF(AND(AD12="0",'Table 3B'!AD12="0",'Table 3C'!AD12="0",'Table 3D'!AD12="0",'Table 3E'!AD12="0",AD31="0",'Table 3B'!AD31="0",'Table 3C'!AD31="0",'Table 3D'!AD31="0",'Table 3E'!AD31="0",AD48="0",'Table 3B'!AD48="0",'Table 3C'!AD48="0",'Table 3D'!AD48="0",'Table 3E'!AD48="0"),0,IF(AND(AD12="L",'Table 3B'!AD12="L",'Table 3C'!AD12="L",'Table 3D'!AD12="L",'Table 3E'!AD12="L",AD31="L",'Table 3B'!AD31="L",'Table 3C'!AD31="L",'Table 3D'!AD31="L",'Table 3E'!AD31="L",AD48="L",'Table 3B'!AD48="L",'Table 3C'!AD48="L",'Table 3D'!AD48="L",'Table 3E'!AD48="L"),"NC",(AD12-SUM('Table 3B'!AD12,'Table 3C'!AD12,'Table 3D'!AD12,'Table 3E'!AD12))+(AD31-SUM('Table 3B'!AD31,'Table 3C'!AD31,'Table 3D'!AD31,'Table 3E'!AD31))-(AD48-SUM('Table 3B'!AD48,'Table 3C'!AD48,'Table 3D'!AD48,'Table 3E'!AD48))))</f>
        <v>0</v>
      </c>
      <c r="AE74" s="481">
        <f>IF(AND(AE12="0",'Table 3B'!AE12="0",'Table 3C'!AE12="0",'Table 3D'!AE12="0",'Table 3E'!AE12="0",AE31="0",'Table 3B'!AE31="0",'Table 3C'!AE31="0",'Table 3D'!AE31="0",'Table 3E'!AE31="0",AE48="0",'Table 3B'!AE48="0",'Table 3C'!AE48="0",'Table 3D'!AE48="0",'Table 3E'!AE48="0"),0,IF(AND(AE12="L",'Table 3B'!AE12="L",'Table 3C'!AE12="L",'Table 3D'!AE12="L",'Table 3E'!AE12="L",AE31="L",'Table 3B'!AE31="L",'Table 3C'!AE31="L",'Table 3D'!AE31="L",'Table 3E'!AE31="L",AE48="L",'Table 3B'!AE48="L",'Table 3C'!AE48="L",'Table 3D'!AE48="L",'Table 3E'!AE48="L"),"NC",(AE12-SUM('Table 3B'!AE12,'Table 3C'!AE12,'Table 3D'!AE12,'Table 3E'!AE12))+(AE31-SUM('Table 3B'!AE31,'Table 3C'!AE31,'Table 3D'!AE31,'Table 3E'!AE31))-(AE48-SUM('Table 3B'!AE48,'Table 3C'!AE48,'Table 3D'!AE48,'Table 3E'!AE48))))</f>
        <v>0</v>
      </c>
      <c r="AF74" s="481">
        <f>IF(AND(AF12="0",'Table 3B'!AF12="0",'Table 3C'!AF12="0",'Table 3D'!AF12="0",'Table 3E'!AF12="0",AF31="0",'Table 3B'!AF31="0",'Table 3C'!AF31="0",'Table 3D'!AF31="0",'Table 3E'!AF31="0",AF48="0",'Table 3B'!AF48="0",'Table 3C'!AF48="0",'Table 3D'!AF48="0",'Table 3E'!AF48="0"),0,IF(AND(AF12="L",'Table 3B'!AF12="L",'Table 3C'!AF12="L",'Table 3D'!AF12="L",'Table 3E'!AF12="L",AF31="L",'Table 3B'!AF31="L",'Table 3C'!AF31="L",'Table 3D'!AF31="L",'Table 3E'!AF31="L",AF48="L",'Table 3B'!AF48="L",'Table 3C'!AF48="L",'Table 3D'!AF48="L",'Table 3E'!AF48="L"),"NC",(AF12-SUM('Table 3B'!AF12,'Table 3C'!AF12,'Table 3D'!AF12,'Table 3E'!AF12))+(AF31-SUM('Table 3B'!AF31,'Table 3C'!AF31,'Table 3D'!AF31,'Table 3E'!AF31))-(AF48-SUM('Table 3B'!AF48,'Table 3C'!AF48,'Table 3D'!AF48,'Table 3E'!AF48))))</f>
        <v>0</v>
      </c>
      <c r="AG74" s="481">
        <f>IF(AND(AG12="0",'Table 3B'!AG12="0",'Table 3C'!AG12="0",'Table 3D'!AG12="0",'Table 3E'!AG12="0",AG31="0",'Table 3B'!AG31="0",'Table 3C'!AG31="0",'Table 3D'!AG31="0",'Table 3E'!AG31="0",AG48="0",'Table 3B'!AG48="0",'Table 3C'!AG48="0",'Table 3D'!AG48="0",'Table 3E'!AG48="0"),0,IF(AND(AG12="L",'Table 3B'!AG12="L",'Table 3C'!AG12="L",'Table 3D'!AG12="L",'Table 3E'!AG12="L",AG31="L",'Table 3B'!AG31="L",'Table 3C'!AG31="L",'Table 3D'!AG31="L",'Table 3E'!AG31="L",AG48="L",'Table 3B'!AG48="L",'Table 3C'!AG48="L",'Table 3D'!AG48="L",'Table 3E'!AG48="L"),"NC",(AG12-SUM('Table 3B'!AG12,'Table 3C'!AG12,'Table 3D'!AG12,'Table 3E'!AG12))+(AG31-SUM('Table 3B'!AG31,'Table 3C'!AG31,'Table 3D'!AG31,'Table 3E'!AG31))-(AG48-SUM('Table 3B'!AG48,'Table 3C'!AG48,'Table 3D'!AG48,'Table 3E'!AG48))))</f>
        <v>0</v>
      </c>
      <c r="AH74" s="481">
        <f>IF(AND(AH12="0",'Table 3B'!AH12="0",'Table 3C'!AH12="0",'Table 3D'!AH12="0",'Table 3E'!AH12="0",AH31="0",'Table 3B'!AH31="0",'Table 3C'!AH31="0",'Table 3D'!AH31="0",'Table 3E'!AH31="0",AH48="0",'Table 3B'!AH48="0",'Table 3C'!AH48="0",'Table 3D'!AH48="0",'Table 3E'!AH48="0"),0,IF(AND(AH12="L",'Table 3B'!AH12="L",'Table 3C'!AH12="L",'Table 3D'!AH12="L",'Table 3E'!AH12="L",AH31="L",'Table 3B'!AH31="L",'Table 3C'!AH31="L",'Table 3D'!AH31="L",'Table 3E'!AH31="L",AH48="L",'Table 3B'!AH48="L",'Table 3C'!AH48="L",'Table 3D'!AH48="L",'Table 3E'!AH48="L"),"NC",(AH12-SUM('Table 3B'!AH12,'Table 3C'!AH12,'Table 3D'!AH12,'Table 3E'!AH12))+(AH31-SUM('Table 3B'!AH31,'Table 3C'!AH31,'Table 3D'!AH31,'Table 3E'!AH31))-(AH48-SUM('Table 3B'!AH48,'Table 3C'!AH48,'Table 3D'!AH48,'Table 3E'!AH48))))</f>
        <v>0</v>
      </c>
      <c r="AI74" s="481">
        <f>IF(AND(AI12="0",'Table 3B'!AI12="0",'Table 3C'!AI12="0",'Table 3D'!AI12="0",'Table 3E'!AI12="0",AI31="0",'Table 3B'!AI31="0",'Table 3C'!AI31="0",'Table 3D'!AI31="0",'Table 3E'!AI31="0",AI48="0",'Table 3B'!AI48="0",'Table 3C'!AI48="0",'Table 3D'!AI48="0",'Table 3E'!AI48="0"),0,IF(AND(AI12="L",'Table 3B'!AI12="L",'Table 3C'!AI12="L",'Table 3D'!AI12="L",'Table 3E'!AI12="L",AI31="L",'Table 3B'!AI31="L",'Table 3C'!AI31="L",'Table 3D'!AI31="L",'Table 3E'!AI31="L",AI48="L",'Table 3B'!AI48="L",'Table 3C'!AI48="L",'Table 3D'!AI48="L",'Table 3E'!AI48="L"),"NC",(AI12-SUM('Table 3B'!AI12,'Table 3C'!AI12,'Table 3D'!AI12,'Table 3E'!AI12))+(AI31-SUM('Table 3B'!AI31,'Table 3C'!AI31,'Table 3D'!AI31,'Table 3E'!AI31))-(AI48-SUM('Table 3B'!AI48,'Table 3C'!AI48,'Table 3D'!AI48,'Table 3E'!AI48))))</f>
        <v>0</v>
      </c>
      <c r="AP74"/>
      <c r="BL74" s="478"/>
    </row>
    <row r="75" spans="1:64" ht="22">
      <c r="C75" s="477" t="s">
        <v>555</v>
      </c>
      <c r="D75" s="338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38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38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38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0</v>
      </c>
      <c r="H75" s="338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0</v>
      </c>
      <c r="I75" s="338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0</v>
      </c>
      <c r="J75" s="338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0</v>
      </c>
      <c r="K75" s="338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0</v>
      </c>
      <c r="L75" s="338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0</v>
      </c>
      <c r="M75" s="338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0</v>
      </c>
      <c r="N75" s="338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0</v>
      </c>
      <c r="O75" s="338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0</v>
      </c>
      <c r="P75" s="338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0</v>
      </c>
      <c r="Q75" s="338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0</v>
      </c>
      <c r="R75" s="338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38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0</v>
      </c>
      <c r="T75" s="338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0</v>
      </c>
      <c r="U75" s="338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38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38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0</v>
      </c>
      <c r="X75" s="338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0</v>
      </c>
      <c r="Y75" s="338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38">
        <f>IF(AND(Z10="0",Z45="0",'Table 3B'!Z10="0",'Table 3B'!Z45="0",'Table 3C'!Z10="0",'Table 3C'!Z45="0",'Table 3D'!Z10="0",'Table 3D'!Z45="0",'Table 3E'!Z10="0",'Table 3E'!Z45="0"),0,IF(AND(Z10="L",Z45="L",'Table 3B'!Z10="L",'Table 3B'!Z45="L",'Table 3C'!Z10="L",'Table 3C'!Z45="L",'Table 3D'!Z10="L",'Table 3D'!Z45="L",'Table 3E'!Z10="L",'Table 3E'!Z45="L"),"NC",IF(Z10="M",0,Z10)+IF(Z45="M",0,Z45)-(IF('Table 3B'!Z10="M",0,'Table 3B'!Z10)+IF('Table 3B'!Z45="M",0,'Table 3B'!Z45))-(IF('Table 3C'!Z10="M",0,'Table 3C'!Z10)+IF('Table 3C'!Z45="M",0,'Table 3C'!Z45))-(IF('Table 3D'!Z10="M",0,'Table 3D'!Z10)+IF('Table 3D'!Z45="M",0,'Table 3D'!Z45))-(IF('Table 3E'!Z10="M",0,'Table 3E'!Z10)+IF('Table 3E'!Z45="M",0,'Table 3E'!Z45))))</f>
        <v>0</v>
      </c>
      <c r="AA75" s="338">
        <f>IF(AND(AA10="0",AA45="0",'Table 3B'!AA10="0",'Table 3B'!AA45="0",'Table 3C'!AA10="0",'Table 3C'!AA45="0",'Table 3D'!AA10="0",'Table 3D'!AA45="0",'Table 3E'!AA10="0",'Table 3E'!AA45="0"),0,IF(AND(AA10="L",AA45="L",'Table 3B'!AA10="L",'Table 3B'!AA45="L",'Table 3C'!AA10="L",'Table 3C'!AA45="L",'Table 3D'!AA10="L",'Table 3D'!AA45="L",'Table 3E'!AA10="L",'Table 3E'!AA45="L"),"NC",IF(AA10="M",0,AA10)+IF(AA45="M",0,AA45)-(IF('Table 3B'!AA10="M",0,'Table 3B'!AA10)+IF('Table 3B'!AA45="M",0,'Table 3B'!AA45))-(IF('Table 3C'!AA10="M",0,'Table 3C'!AA10)+IF('Table 3C'!AA45="M",0,'Table 3C'!AA45))-(IF('Table 3D'!AA10="M",0,'Table 3D'!AA10)+IF('Table 3D'!AA45="M",0,'Table 3D'!AA45))-(IF('Table 3E'!AA10="M",0,'Table 3E'!AA10)+IF('Table 3E'!AA45="M",0,'Table 3E'!AA45))))</f>
        <v>0</v>
      </c>
      <c r="AB75" s="338">
        <f>IF(AND(AB10="0",AB45="0",'Table 3B'!AB10="0",'Table 3B'!AB45="0",'Table 3C'!AB10="0",'Table 3C'!AB45="0",'Table 3D'!AB10="0",'Table 3D'!AB45="0",'Table 3E'!AB10="0",'Table 3E'!AB45="0"),0,IF(AND(AB10="L",AB45="L",'Table 3B'!AB10="L",'Table 3B'!AB45="L",'Table 3C'!AB10="L",'Table 3C'!AB45="L",'Table 3D'!AB10="L",'Table 3D'!AB45="L",'Table 3E'!AB10="L",'Table 3E'!AB45="L"),"NC",IF(AB10="M",0,AB10)+IF(AB45="M",0,AB45)-(IF('Table 3B'!AB10="M",0,'Table 3B'!AB10)+IF('Table 3B'!AB45="M",0,'Table 3B'!AB45))-(IF('Table 3C'!AB10="M",0,'Table 3C'!AB10)+IF('Table 3C'!AB45="M",0,'Table 3C'!AB45))-(IF('Table 3D'!AB10="M",0,'Table 3D'!AB10)+IF('Table 3D'!AB45="M",0,'Table 3D'!AB45))-(IF('Table 3E'!AB10="M",0,'Table 3E'!AB10)+IF('Table 3E'!AB45="M",0,'Table 3E'!AB45))))</f>
        <v>0</v>
      </c>
      <c r="AC75" s="338">
        <f>IF(AND(AC10="0",AC45="0",'Table 3B'!AC10="0",'Table 3B'!AC45="0",'Table 3C'!AC10="0",'Table 3C'!AC45="0",'Table 3D'!AC10="0",'Table 3D'!AC45="0",'Table 3E'!AC10="0",'Table 3E'!AC45="0"),0,IF(AND(AC10="L",AC45="L",'Table 3B'!AC10="L",'Table 3B'!AC45="L",'Table 3C'!AC10="L",'Table 3C'!AC45="L",'Table 3D'!AC10="L",'Table 3D'!AC45="L",'Table 3E'!AC10="L",'Table 3E'!AC45="L"),"NC",IF(AC10="M",0,AC10)+IF(AC45="M",0,AC45)-(IF('Table 3B'!AC10="M",0,'Table 3B'!AC10)+IF('Table 3B'!AC45="M",0,'Table 3B'!AC45))-(IF('Table 3C'!AC10="M",0,'Table 3C'!AC10)+IF('Table 3C'!AC45="M",0,'Table 3C'!AC45))-(IF('Table 3D'!AC10="M",0,'Table 3D'!AC10)+IF('Table 3D'!AC45="M",0,'Table 3D'!AC45))-(IF('Table 3E'!AC10="M",0,'Table 3E'!AC10)+IF('Table 3E'!AC45="M",0,'Table 3E'!AC45))))</f>
        <v>0</v>
      </c>
      <c r="AD75" s="338">
        <f>IF(AND(AD10="0",AD45="0",'Table 3B'!AD10="0",'Table 3B'!AD45="0",'Table 3C'!AD10="0",'Table 3C'!AD45="0",'Table 3D'!AD10="0",'Table 3D'!AD45="0",'Table 3E'!AD10="0",'Table 3E'!AD45="0"),0,IF(AND(AD10="L",AD45="L",'Table 3B'!AD10="L",'Table 3B'!AD45="L",'Table 3C'!AD10="L",'Table 3C'!AD45="L",'Table 3D'!AD10="L",'Table 3D'!AD45="L",'Table 3E'!AD10="L",'Table 3E'!AD45="L"),"NC",IF(AD10="M",0,AD10)+IF(AD45="M",0,AD45)-(IF('Table 3B'!AD10="M",0,'Table 3B'!AD10)+IF('Table 3B'!AD45="M",0,'Table 3B'!AD45))-(IF('Table 3C'!AD10="M",0,'Table 3C'!AD10)+IF('Table 3C'!AD45="M",0,'Table 3C'!AD45))-(IF('Table 3D'!AD10="M",0,'Table 3D'!AD10)+IF('Table 3D'!AD45="M",0,'Table 3D'!AD45))-(IF('Table 3E'!AD10="M",0,'Table 3E'!AD10)+IF('Table 3E'!AD45="M",0,'Table 3E'!AD45))))</f>
        <v>0</v>
      </c>
      <c r="AE75" s="338">
        <f>IF(AND(AE10="0",AE45="0",'Table 3B'!AE10="0",'Table 3B'!AE45="0",'Table 3C'!AE10="0",'Table 3C'!AE45="0",'Table 3D'!AE10="0",'Table 3D'!AE45="0",'Table 3E'!AE10="0",'Table 3E'!AE45="0"),0,IF(AND(AE10="L",AE45="L",'Table 3B'!AE10="L",'Table 3B'!AE45="L",'Table 3C'!AE10="L",'Table 3C'!AE45="L",'Table 3D'!AE10="L",'Table 3D'!AE45="L",'Table 3E'!AE10="L",'Table 3E'!AE45="L"),"NC",IF(AE10="M",0,AE10)+IF(AE45="M",0,AE45)-(IF('Table 3B'!AE10="M",0,'Table 3B'!AE10)+IF('Table 3B'!AE45="M",0,'Table 3B'!AE45))-(IF('Table 3C'!AE10="M",0,'Table 3C'!AE10)+IF('Table 3C'!AE45="M",0,'Table 3C'!AE45))-(IF('Table 3D'!AE10="M",0,'Table 3D'!AE10)+IF('Table 3D'!AE45="M",0,'Table 3D'!AE45))-(IF('Table 3E'!AE10="M",0,'Table 3E'!AE10)+IF('Table 3E'!AE45="M",0,'Table 3E'!AE45))))</f>
        <v>0</v>
      </c>
      <c r="AF75" s="338">
        <f>IF(AND(AF10="0",AF45="0",'Table 3B'!AF10="0",'Table 3B'!AF45="0",'Table 3C'!AF10="0",'Table 3C'!AF45="0",'Table 3D'!AF10="0",'Table 3D'!AF45="0",'Table 3E'!AF10="0",'Table 3E'!AF45="0"),0,IF(AND(AF10="L",AF45="L",'Table 3B'!AF10="L",'Table 3B'!AF45="L",'Table 3C'!AF10="L",'Table 3C'!AF45="L",'Table 3D'!AF10="L",'Table 3D'!AF45="L",'Table 3E'!AF10="L",'Table 3E'!AF45="L"),"NC",IF(AF10="M",0,AF10)+IF(AF45="M",0,AF45)-(IF('Table 3B'!AF10="M",0,'Table 3B'!AF10)+IF('Table 3B'!AF45="M",0,'Table 3B'!AF45))-(IF('Table 3C'!AF10="M",0,'Table 3C'!AF10)+IF('Table 3C'!AF45="M",0,'Table 3C'!AF45))-(IF('Table 3D'!AF10="M",0,'Table 3D'!AF10)+IF('Table 3D'!AF45="M",0,'Table 3D'!AF45))-(IF('Table 3E'!AF10="M",0,'Table 3E'!AF10)+IF('Table 3E'!AF45="M",0,'Table 3E'!AF45))))</f>
        <v>0</v>
      </c>
      <c r="AG75" s="338">
        <f>IF(AND(AG10="0",AG45="0",'Table 3B'!AG10="0",'Table 3B'!AG45="0",'Table 3C'!AG10="0",'Table 3C'!AG45="0",'Table 3D'!AG10="0",'Table 3D'!AG45="0",'Table 3E'!AG10="0",'Table 3E'!AG45="0"),0,IF(AND(AG10="L",AG45="L",'Table 3B'!AG10="L",'Table 3B'!AG45="L",'Table 3C'!AG10="L",'Table 3C'!AG45="L",'Table 3D'!AG10="L",'Table 3D'!AG45="L",'Table 3E'!AG10="L",'Table 3E'!AG45="L"),"NC",IF(AG10="M",0,AG10)+IF(AG45="M",0,AG45)-(IF('Table 3B'!AG10="M",0,'Table 3B'!AG10)+IF('Table 3B'!AG45="M",0,'Table 3B'!AG45))-(IF('Table 3C'!AG10="M",0,'Table 3C'!AG10)+IF('Table 3C'!AG45="M",0,'Table 3C'!AG45))-(IF('Table 3D'!AG10="M",0,'Table 3D'!AG10)+IF('Table 3D'!AG45="M",0,'Table 3D'!AG45))-(IF('Table 3E'!AG10="M",0,'Table 3E'!AG10)+IF('Table 3E'!AG45="M",0,'Table 3E'!AG45))))</f>
        <v>0</v>
      </c>
      <c r="AH75" s="338">
        <f>IF(AND(AH10="0",AH45="0",'Table 3B'!AH10="0",'Table 3B'!AH45="0",'Table 3C'!AH10="0",'Table 3C'!AH45="0",'Table 3D'!AH10="0",'Table 3D'!AH45="0",'Table 3E'!AH10="0",'Table 3E'!AH45="0"),0,IF(AND(AH10="L",AH45="L",'Table 3B'!AH10="L",'Table 3B'!AH45="L",'Table 3C'!AH10="L",'Table 3C'!AH45="L",'Table 3D'!AH10="L",'Table 3D'!AH45="L",'Table 3E'!AH10="L",'Table 3E'!AH45="L"),"NC",IF(AH10="M",0,AH10)+IF(AH45="M",0,AH45)-(IF('Table 3B'!AH10="M",0,'Table 3B'!AH10)+IF('Table 3B'!AH45="M",0,'Table 3B'!AH45))-(IF('Table 3C'!AH10="M",0,'Table 3C'!AH10)+IF('Table 3C'!AH45="M",0,'Table 3C'!AH45))-(IF('Table 3D'!AH10="M",0,'Table 3D'!AH10)+IF('Table 3D'!AH45="M",0,'Table 3D'!AH45))-(IF('Table 3E'!AH10="M",0,'Table 3E'!AH10)+IF('Table 3E'!AH45="M",0,'Table 3E'!AH45))))</f>
        <v>0</v>
      </c>
      <c r="AI75" s="338">
        <f>IF(AND(AI10="0",AI45="0",'Table 3B'!AI10="0",'Table 3B'!AI45="0",'Table 3C'!AI10="0",'Table 3C'!AI45="0",'Table 3D'!AI10="0",'Table 3D'!AI45="0",'Table 3E'!AI10="0",'Table 3E'!AI45="0"),0,IF(AND(AI10="L",AI45="L",'Table 3B'!AI10="L",'Table 3B'!AI45="L",'Table 3C'!AI10="L",'Table 3C'!AI45="L",'Table 3D'!AI10="L",'Table 3D'!AI45="L",'Table 3E'!AI10="L",'Table 3E'!AI45="L"),"NC",IF(AI10="M",0,AI10)+IF(AI45="M",0,AI45)-(IF('Table 3B'!AI10="M",0,'Table 3B'!AI10)+IF('Table 3B'!AI45="M",0,'Table 3B'!AI45))-(IF('Table 3C'!AI10="M",0,'Table 3C'!AI10)+IF('Table 3C'!AI45="M",0,'Table 3C'!AI45))-(IF('Table 3D'!AI10="M",0,'Table 3D'!AI10)+IF('Table 3D'!AI45="M",0,'Table 3D'!AI45))-(IF('Table 3E'!AI10="M",0,'Table 3E'!AI10)+IF('Table 3E'!AI45="M",0,'Table 3E'!AI45))))</f>
        <v>0</v>
      </c>
      <c r="AJ75" s="296"/>
      <c r="AK75" s="297"/>
    </row>
  </sheetData>
  <sheetProtection algorithmName="SHA-512" hashValue="rnRxeDYB2gwYX0NPXJM8w+BULM6etRIzlPvw9+VVufSl+savuU1mu73CCYpyTaJXtCcoizSYD2p1Vgsqv98mow==" saltValue="G/k3F1Vyw8KP/jPc9drYxw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">
    <cfRule type="cellIs" dxfId="20" priority="5" operator="equal">
      <formula>""</formula>
    </cfRule>
  </conditionalFormatting>
  <conditionalFormatting sqref="U7:AI7 U10:AI10 U12:AI29 U31:AI34 U36:AI38 U40:AI42 U44:AI46 U48:AI48">
    <cfRule type="expression" dxfId="19" priority="2">
      <formula>LEN(U$7)=0</formula>
    </cfRule>
  </conditionalFormatting>
  <conditionalFormatting sqref="D59:AI59">
    <cfRule type="containsText" dxfId="18" priority="1" operator="containsText" text="NOT">
      <formula>NOT(ISERROR(SEARCH("NOT",D59)))</formula>
    </cfRule>
  </conditionalFormatting>
  <dataValidations count="1">
    <dataValidation type="list" allowBlank="1" showInputMessage="1" showErrorMessage="1" sqref="D1" xr:uid="{00000000-0002-0000-0700-000000000000}">
      <formula1>"L,M"</formula1>
    </dataValidation>
  </dataValidations>
  <printOptions horizontalCentered="1" verticalCentered="1"/>
  <pageMargins left="0.31" right="0.31496062992125984" top="0.19685039370078741" bottom="0.15748031496062992" header="0" footer="0"/>
  <pageSetup paperSize="9" scale="1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BM77"/>
  <sheetViews>
    <sheetView showGridLines="0" defaultGridColor="0" topLeftCell="C34" colorId="22" zoomScale="85" zoomScaleNormal="85" zoomScaleSheetLayoutView="80" workbookViewId="0">
      <pane xSplit="1" topLeftCell="Y1" activePane="topRight" state="frozen"/>
      <selection activeCell="D64" sqref="D64:I64"/>
      <selection pane="topRight" activeCell="AC54" sqref="AC54"/>
    </sheetView>
  </sheetViews>
  <sheetFormatPr defaultColWidth="9.765625" defaultRowHeight="15.5"/>
  <cols>
    <col min="1" max="1" width="31.765625" style="30" hidden="1" customWidth="1"/>
    <col min="2" max="2" width="38.765625" style="20" hidden="1" customWidth="1"/>
    <col min="3" max="3" width="117.4609375" style="28" customWidth="1"/>
    <col min="4" max="35" width="13.23046875" style="23" customWidth="1"/>
    <col min="36" max="36" width="86.765625" style="23" customWidth="1"/>
    <col min="37" max="37" width="5.23046875" style="23" customWidth="1"/>
    <col min="38" max="38" width="1" style="23" customWidth="1"/>
    <col min="39" max="39" width="0.53515625" style="23" customWidth="1"/>
    <col min="40" max="40" width="9.765625" style="23"/>
    <col min="41" max="44" width="5.765625" style="23" customWidth="1"/>
    <col min="45" max="64" width="9.765625" style="23"/>
    <col min="65" max="65" width="9.765625" style="290"/>
    <col min="66" max="16384" width="9.765625" style="23"/>
  </cols>
  <sheetData>
    <row r="1" spans="1:65">
      <c r="A1" s="259"/>
      <c r="B1" s="195"/>
      <c r="C1" s="34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N1" s="194" t="s">
        <v>1019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A2" s="259"/>
      <c r="B2" s="259" t="s">
        <v>35</v>
      </c>
      <c r="C2" s="268" t="s">
        <v>580</v>
      </c>
      <c r="D2" s="198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8"/>
      <c r="AM2" s="13"/>
      <c r="AN2" s="485">
        <f>IF($AN$1='Cover page'!$N$2,0,1)</f>
        <v>0</v>
      </c>
    </row>
    <row r="3" spans="1:65" ht="18">
      <c r="A3" s="259"/>
      <c r="B3" s="259"/>
      <c r="C3" s="268" t="s">
        <v>57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" thickBot="1">
      <c r="A4" s="259"/>
      <c r="B4" s="259"/>
      <c r="C4" s="318"/>
      <c r="D4" s="341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6.5" thickTop="1" thickBot="1">
      <c r="A5" s="261"/>
      <c r="B5" s="300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" thickBot="1">
      <c r="A6" s="209"/>
      <c r="B6" s="20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 t="str">
        <f>IF(VLOOKUP('Cover page'!$F$15,'Cover page'!$BD$1:$BF$15,3,FALSE)&lt;AB65+1,"",AB65+1)</f>
        <v/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>
      <c r="A8" s="209"/>
      <c r="B8" s="263"/>
      <c r="C8" s="213" t="str">
        <f>'Cover page'!E14</f>
        <v>Date: 30/09/2024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6.5" thickTop="1" thickBot="1">
      <c r="A10" s="265" t="s">
        <v>314</v>
      </c>
      <c r="B10" s="388" t="s">
        <v>826</v>
      </c>
      <c r="C10" s="287" t="s">
        <v>564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".T3.B9.S1311.MNAC." &amp; RefVintage</f>
        <v>SE.T3.B9.S1311.MNAC.S.2024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315</v>
      </c>
      <c r="B12" s="388" t="s">
        <v>827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".T3.FA.S1311.MNAC." &amp; RefVintage</f>
        <v>SE.T3.FA.S1311.MNAC.S.2024</v>
      </c>
    </row>
    <row r="13" spans="1:65" s="18" customFormat="1" ht="16.5" customHeight="1">
      <c r="A13" s="265" t="s">
        <v>316</v>
      </c>
      <c r="B13" s="388" t="s">
        <v>828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".T3.F2.S1311.MNAC." &amp; RefVintage</f>
        <v>SE.T3.F2.S1311.MNAC.S.2024</v>
      </c>
    </row>
    <row r="14" spans="1:65" s="18" customFormat="1" ht="16.5" customHeight="1">
      <c r="A14" s="265" t="s">
        <v>317</v>
      </c>
      <c r="B14" s="388" t="s">
        <v>829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".T3.F3.S1311.MNAC." &amp; RefVintage</f>
        <v>SE.T3.F3.S1311.MNAC.S.2024</v>
      </c>
    </row>
    <row r="15" spans="1:65" s="18" customFormat="1" ht="16.5" customHeight="1">
      <c r="A15" s="265" t="s">
        <v>318</v>
      </c>
      <c r="B15" s="388" t="s">
        <v>830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".T3.F4.S1311.MNAC." &amp; RefVintage</f>
        <v>SE.T3.F4.S1311.MNAC.S.2024</v>
      </c>
    </row>
    <row r="16" spans="1:65" s="18" customFormat="1" ht="16.5" customHeight="1">
      <c r="A16" s="265" t="s">
        <v>319</v>
      </c>
      <c r="B16" s="388" t="s">
        <v>831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".T3.F4ACQ.S1311.MNAC." &amp; RefVintage</f>
        <v>SE.T3.F4ACQ.S1311.MNAC.S.2024</v>
      </c>
    </row>
    <row r="17" spans="1:65" s="18" customFormat="1" ht="16.5" customHeight="1">
      <c r="A17" s="265" t="s">
        <v>320</v>
      </c>
      <c r="B17" s="388" t="s">
        <v>832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".T3.F4DIS.S1311.MNAC." &amp; RefVintage</f>
        <v>SE.T3.F4DIS.S1311.MNAC.S.2024</v>
      </c>
    </row>
    <row r="18" spans="1:65" s="18" customFormat="1" ht="16.5" customHeight="1">
      <c r="A18" s="265" t="s">
        <v>321</v>
      </c>
      <c r="B18" s="388" t="s">
        <v>833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".T3.F41.S1311.MNAC." &amp; RefVintage</f>
        <v>SE.T3.F41.S1311.MNAC.S.2024</v>
      </c>
    </row>
    <row r="19" spans="1:65" s="18" customFormat="1" ht="16.5" customHeight="1">
      <c r="A19" s="265" t="s">
        <v>322</v>
      </c>
      <c r="B19" s="388" t="s">
        <v>834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".T3.F42.S1311.MNAC." &amp; RefVintage</f>
        <v>SE.T3.F42.S1311.MNAC.S.2024</v>
      </c>
    </row>
    <row r="20" spans="1:65" s="18" customFormat="1" ht="16.5" customHeight="1">
      <c r="A20" s="265" t="s">
        <v>323</v>
      </c>
      <c r="B20" s="388" t="s">
        <v>835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".T3.F42ACQ.S1311.MNAC." &amp; RefVintage</f>
        <v>SE.T3.F42ACQ.S1311.MNAC.S.2024</v>
      </c>
    </row>
    <row r="21" spans="1:65" s="18" customFormat="1" ht="16.5" customHeight="1">
      <c r="A21" s="265" t="s">
        <v>324</v>
      </c>
      <c r="B21" s="388" t="s">
        <v>836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".T3.F42DIS.S1311.MNAC." &amp; RefVintage</f>
        <v>SE.T3.F42DIS.S1311.MNAC.S.2024</v>
      </c>
    </row>
    <row r="22" spans="1:65" s="18" customFormat="1" ht="16.5" customHeight="1">
      <c r="A22" s="265" t="s">
        <v>325</v>
      </c>
      <c r="B22" s="388" t="s">
        <v>837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".T3.F5.S1311.MNAC." &amp; RefVintage</f>
        <v>SE.T3.F5.S1311.MNAC.S.2024</v>
      </c>
    </row>
    <row r="23" spans="1:65" s="18" customFormat="1" ht="16.5" customHeight="1">
      <c r="A23" s="265" t="s">
        <v>326</v>
      </c>
      <c r="B23" s="388" t="s">
        <v>838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".T3.F5PN.S1311.MNAC." &amp; RefVintage</f>
        <v>SE.T3.F5PN.S1311.MNAC.S.2024</v>
      </c>
    </row>
    <row r="24" spans="1:65" s="18" customFormat="1" ht="16.5" customHeight="1">
      <c r="A24" s="265" t="s">
        <v>327</v>
      </c>
      <c r="B24" s="388" t="s">
        <v>839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".T3.F5OP.S1311.MNAC." &amp; RefVintage</f>
        <v>SE.T3.F5OP.S1311.MNAC.S.2024</v>
      </c>
    </row>
    <row r="25" spans="1:65" s="18" customFormat="1" ht="16.5" customHeight="1">
      <c r="A25" s="265" t="s">
        <v>328</v>
      </c>
      <c r="B25" s="388" t="s">
        <v>840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".T3.F5OPACQ.S1311.MNAC." &amp; RefVintage</f>
        <v>SE.T3.F5OPACQ.S1311.MNAC.S.2024</v>
      </c>
    </row>
    <row r="26" spans="1:65" s="18" customFormat="1" ht="16.5" customHeight="1" thickBot="1">
      <c r="A26" s="265" t="s">
        <v>329</v>
      </c>
      <c r="B26" s="388" t="s">
        <v>841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".T3.F5OPDIS.S1311.MNAC." &amp; RefVintage</f>
        <v>SE.T3.F5OPDIS.S1311.MNAC.S.2024</v>
      </c>
    </row>
    <row r="27" spans="1:65" s="18" customFormat="1" ht="16.5" customHeight="1">
      <c r="A27" s="321" t="s">
        <v>501</v>
      </c>
      <c r="B27" s="388" t="s">
        <v>842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".T3.F71.S1311.MNAC." &amp; RefVintage</f>
        <v>SE.T3.F71.S1311.MNAC.S.2024</v>
      </c>
    </row>
    <row r="28" spans="1:65" s="18" customFormat="1" ht="16.5" customHeight="1" thickBot="1">
      <c r="A28" s="322" t="s">
        <v>500</v>
      </c>
      <c r="B28" s="388" t="s">
        <v>843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".T3.F8.S1311.MNAC." &amp; RefVintage</f>
        <v>SE.T3.F8.S1311.MNAC.S.2024</v>
      </c>
    </row>
    <row r="29" spans="1:65" s="18" customFormat="1" ht="16.5" customHeight="1">
      <c r="A29" s="265" t="s">
        <v>493</v>
      </c>
      <c r="B29" s="388" t="s">
        <v>844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".T3.OFA.S1311.MNAC." &amp; RefVintage</f>
        <v>SE.T3.OFA.S1311.MNAC.S.2024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330</v>
      </c>
      <c r="B31" s="388" t="s">
        <v>845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".T3.ADJ.S1311.MNAC." &amp; RefVintage</f>
        <v>SE.T3.ADJ.S1311.MNAC.S.2024</v>
      </c>
    </row>
    <row r="32" spans="1:65" s="18" customFormat="1" ht="16.5" customHeight="1" thickBot="1">
      <c r="A32" s="265" t="s">
        <v>331</v>
      </c>
      <c r="B32" s="388" t="s">
        <v>846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".T3.LIA.S1311.MNAC." &amp; RefVintage</f>
        <v>SE.T3.LIA.S1311.MNAC.S.2024</v>
      </c>
    </row>
    <row r="33" spans="1:65" s="18" customFormat="1" ht="16.5" customHeight="1" thickBot="1">
      <c r="A33" s="247" t="s">
        <v>502</v>
      </c>
      <c r="B33" s="388" t="s">
        <v>847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".T3.OAP.S1311.MNAC." &amp; RefVintage</f>
        <v>SE.T3.OAP.S1311.MNAC.S.2024</v>
      </c>
    </row>
    <row r="34" spans="1:65" s="18" customFormat="1" ht="16.5" customHeight="1">
      <c r="A34" s="265" t="s">
        <v>332</v>
      </c>
      <c r="B34" s="388" t="s">
        <v>848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".T3.OLIA.S1311.MNAC." &amp; RefVintage</f>
        <v>SE.T3.OLIA.S1311.MNAC.S.2024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333</v>
      </c>
      <c r="B36" s="388" t="s">
        <v>849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".T3.ISS_A.S1311.MNAC." &amp; RefVintage</f>
        <v>SE.T3.ISS_A.S1311.MNAC.S.2024</v>
      </c>
    </row>
    <row r="37" spans="1:65" s="18" customFormat="1" ht="16.5" customHeight="1">
      <c r="A37" s="265" t="s">
        <v>334</v>
      </c>
      <c r="B37" s="388" t="s">
        <v>850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".T3.D41_A.S1311.MNAC." &amp; RefVintage</f>
        <v>SE.T3.D41_A.S1311.MNAC.S.2024</v>
      </c>
    </row>
    <row r="38" spans="1:65" s="18" customFormat="1" ht="16.5" customHeight="1">
      <c r="A38" s="265" t="s">
        <v>335</v>
      </c>
      <c r="B38" s="388" t="s">
        <v>851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3" t="str">
        <f>CountryCode &amp; ".T3.RED_A.S1311.MNAC." &amp; RefVintage</f>
        <v>SE.T3.RED_A.S1311.MNAC.S.2024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336</v>
      </c>
      <c r="B40" s="388" t="s">
        <v>852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".T3.FREV_A.S1311.MNAC." &amp; RefVintage</f>
        <v>SE.T3.FREV_A.S1311.MNAC.S.2024</v>
      </c>
    </row>
    <row r="41" spans="1:65" s="18" customFormat="1" ht="16.5" customHeight="1">
      <c r="A41" s="265" t="s">
        <v>518</v>
      </c>
      <c r="B41" s="388" t="s">
        <v>853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".T3.K61.S1311.MNAC." &amp; RefVintage</f>
        <v>SE.T3.K61.S1311.MNAC.S.2024</v>
      </c>
    </row>
    <row r="42" spans="1:65" s="18" customFormat="1" ht="16.5" customHeight="1">
      <c r="A42" s="265" t="s">
        <v>337</v>
      </c>
      <c r="B42" s="388" t="s">
        <v>854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".T3.OCVO_A.S1311.MNAC." &amp; RefVintage</f>
        <v>SE.T3.OCVO_A.S1311.MNAC.S.2024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338</v>
      </c>
      <c r="B44" s="388" t="s">
        <v>855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".T3.SD.S1311.MNAC." &amp; RefVintage</f>
        <v>SE.T3.SD.S1311.MNAC.S.2024</v>
      </c>
    </row>
    <row r="45" spans="1:65" s="18" customFormat="1" ht="16.5" customHeight="1">
      <c r="A45" s="265" t="s">
        <v>339</v>
      </c>
      <c r="B45" s="388" t="s">
        <v>856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".T3.B9_SD.S1311.MNAC." &amp; RefVintage</f>
        <v>SE.T3.B9_SD.S1311.MNAC.S.2024</v>
      </c>
    </row>
    <row r="46" spans="1:65" s="18" customFormat="1" ht="16.5" customHeight="1">
      <c r="A46" s="265" t="s">
        <v>340</v>
      </c>
      <c r="B46" s="388" t="s">
        <v>857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".T3.OSD.S1311.MNAC." &amp; RefVintage</f>
        <v>SE.T3.OSD.S1311.MNAC.S.2024</v>
      </c>
    </row>
    <row r="47" spans="1:65" s="18" customFormat="1" ht="13.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21.75" customHeight="1" thickTop="1" thickBot="1">
      <c r="A48" s="265" t="s">
        <v>341</v>
      </c>
      <c r="B48" s="388" t="s">
        <v>858</v>
      </c>
      <c r="C48" s="287" t="s">
        <v>101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".T3.CHDEBT.S1311.MNAC." &amp; RefVintage</f>
        <v>SE.T3.CHDEBT.S1311.MNAC.S.2024</v>
      </c>
    </row>
    <row r="49" spans="1:65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7.5" thickTop="1" thickBot="1">
      <c r="A51" s="265" t="s">
        <v>342</v>
      </c>
      <c r="B51" s="388" t="s">
        <v>859</v>
      </c>
      <c r="C51" s="287" t="s">
        <v>106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".T3.CTDEBT.S1311.MNAC." &amp; RefVintage</f>
        <v>SE.T3.CTDEBT.S1311.MNAC.S.2024</v>
      </c>
    </row>
    <row r="52" spans="1:65" ht="16" thickTop="1">
      <c r="A52" s="265" t="s">
        <v>343</v>
      </c>
      <c r="B52" s="388" t="s">
        <v>860</v>
      </c>
      <c r="C52" s="328" t="s">
        <v>102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".T3.DEBT.S1311.MNAC." &amp; RefVintage</f>
        <v>SE.T3.DEBT.S1311.MNAC.S.2024</v>
      </c>
    </row>
    <row r="53" spans="1:65" ht="18.75" customHeight="1">
      <c r="A53" s="265" t="s">
        <v>344</v>
      </c>
      <c r="B53" s="388" t="s">
        <v>861</v>
      </c>
      <c r="C53" s="346" t="s">
        <v>109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".T3.HOLD.S1311.MNAC." &amp; RefVintage</f>
        <v>SE.T3.HOLD.S1311.MNAC.S.2024</v>
      </c>
    </row>
    <row r="54" spans="1:65" ht="9.75" customHeight="1" thickBot="1">
      <c r="A54" s="127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18.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7"/>
      <c r="AK55" s="50"/>
      <c r="AM55" s="13"/>
    </row>
    <row r="56" spans="1:65" ht="8.25" customHeight="1" thickTop="1">
      <c r="A56" s="127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</row>
    <row r="57" spans="1:65">
      <c r="A57" s="127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20"/>
      <c r="AK58" s="50"/>
      <c r="AM58" s="13"/>
    </row>
    <row r="59" spans="1:65">
      <c r="A59" s="127"/>
      <c r="B59" s="126"/>
      <c r="C59" s="199" t="s">
        <v>100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20"/>
      <c r="AK59" s="50"/>
      <c r="AM59" s="13"/>
    </row>
    <row r="60" spans="1:65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20"/>
      <c r="AK60" s="50"/>
      <c r="AM60" s="13"/>
    </row>
    <row r="61" spans="1:65" ht="9.75" customHeight="1" thickBot="1">
      <c r="A61" s="153"/>
      <c r="B61" s="146"/>
      <c r="C61" s="155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52"/>
      <c r="AM61" s="13"/>
    </row>
    <row r="62" spans="1:65" ht="16" thickTop="1">
      <c r="B62" s="188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65" ht="57" customHeight="1">
      <c r="C64" s="298" t="s">
        <v>121</v>
      </c>
      <c r="D64" s="550" t="str">
        <f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ref="E64:AI64" si="3">IF(OR(COUNTA(E10:E10,E12:E29,E31:E34,E36:E38,E40:E42,E44:E46,E48:E48,E51:E53)=36,NOT(ISNUMBER(E7))),"OK","NOT fully completed, pls.fill with L, M or 0")</f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OK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</row>
    <row r="65" spans="3:38"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ref="U65:AH65" si="5">T65+1</f>
        <v>2012</v>
      </c>
      <c r="V65" s="242">
        <f t="shared" si="5"/>
        <v>2013</v>
      </c>
      <c r="W65" s="242">
        <f t="shared" si="5"/>
        <v>2014</v>
      </c>
      <c r="X65" s="242">
        <f t="shared" si="5"/>
        <v>2015</v>
      </c>
      <c r="Y65" s="242">
        <f t="shared" si="5"/>
        <v>2016</v>
      </c>
      <c r="Z65" s="242">
        <f t="shared" si="5"/>
        <v>2017</v>
      </c>
      <c r="AA65" s="242">
        <f t="shared" si="5"/>
        <v>2018</v>
      </c>
      <c r="AB65" s="242">
        <f t="shared" si="5"/>
        <v>2019</v>
      </c>
      <c r="AC65" s="242">
        <f t="shared" si="5"/>
        <v>2020</v>
      </c>
      <c r="AD65" s="242">
        <f t="shared" si="5"/>
        <v>2021</v>
      </c>
      <c r="AE65" s="242">
        <f t="shared" si="5"/>
        <v>2022</v>
      </c>
      <c r="AF65" s="242">
        <f t="shared" si="5"/>
        <v>2023</v>
      </c>
      <c r="AG65" s="242">
        <f t="shared" si="5"/>
        <v>2024</v>
      </c>
      <c r="AH65" s="242">
        <f t="shared" si="5"/>
        <v>2025</v>
      </c>
      <c r="AI65" s="242">
        <f t="shared" si="4"/>
        <v>2026</v>
      </c>
      <c r="AJ65" s="173"/>
      <c r="AK65" s="174"/>
      <c r="AL65" s="29"/>
    </row>
    <row r="66" spans="3:38">
      <c r="C66" s="292" t="s">
        <v>176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6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6"/>
        <v>0</v>
      </c>
      <c r="G66" s="293">
        <f t="shared" si="6"/>
        <v>0</v>
      </c>
      <c r="H66" s="293">
        <f t="shared" si="6"/>
        <v>0</v>
      </c>
      <c r="I66" s="293">
        <f t="shared" si="6"/>
        <v>0</v>
      </c>
      <c r="J66" s="293">
        <f t="shared" si="6"/>
        <v>0</v>
      </c>
      <c r="K66" s="293">
        <f t="shared" si="6"/>
        <v>0</v>
      </c>
      <c r="L66" s="293">
        <f t="shared" si="6"/>
        <v>0</v>
      </c>
      <c r="M66" s="293">
        <f t="shared" si="6"/>
        <v>0</v>
      </c>
      <c r="N66" s="293">
        <f t="shared" si="6"/>
        <v>0</v>
      </c>
      <c r="O66" s="293">
        <f t="shared" si="6"/>
        <v>0</v>
      </c>
      <c r="P66" s="293">
        <f t="shared" si="6"/>
        <v>0</v>
      </c>
      <c r="Q66" s="293">
        <f t="shared" si="6"/>
        <v>0</v>
      </c>
      <c r="R66" s="293">
        <f t="shared" si="6"/>
        <v>0</v>
      </c>
      <c r="S66" s="293">
        <f t="shared" si="6"/>
        <v>0</v>
      </c>
      <c r="T66" s="293">
        <f t="shared" ref="T66:AH66" si="7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7"/>
        <v>0</v>
      </c>
      <c r="V66" s="293">
        <f t="shared" si="7"/>
        <v>0</v>
      </c>
      <c r="W66" s="293">
        <f t="shared" si="7"/>
        <v>0</v>
      </c>
      <c r="X66" s="293">
        <f t="shared" si="7"/>
        <v>0</v>
      </c>
      <c r="Y66" s="293">
        <f t="shared" si="7"/>
        <v>0</v>
      </c>
      <c r="Z66" s="293">
        <f t="shared" si="7"/>
        <v>0</v>
      </c>
      <c r="AA66" s="293">
        <f t="shared" si="7"/>
        <v>0</v>
      </c>
      <c r="AB66" s="293">
        <f t="shared" si="7"/>
        <v>0</v>
      </c>
      <c r="AC66" s="293">
        <f t="shared" si="7"/>
        <v>0</v>
      </c>
      <c r="AD66" s="293">
        <f t="shared" si="7"/>
        <v>0</v>
      </c>
      <c r="AE66" s="293">
        <f t="shared" si="7"/>
        <v>0</v>
      </c>
      <c r="AF66" s="293">
        <f t="shared" si="7"/>
        <v>0</v>
      </c>
      <c r="AG66" s="293">
        <f t="shared" si="7"/>
        <v>0</v>
      </c>
      <c r="AH66" s="293">
        <f t="shared" si="7"/>
        <v>0</v>
      </c>
      <c r="AI66" s="293">
        <f t="shared" ref="AI66" si="8">IF(AND(AI48="0",AI10="0",AI12="0",AI31="0",AI44="0")=0,IF(AND(AI48="L",AI10="L",AI12="L",AI31="L",AI44="L")="NC",IF(AI48="M",0,AI48)-IF(AI10="M",0,AI10)-IF(AI12="M",0,AI12)-IF(AI31="M",0,AI31)-IF(AI44="M",0,AI44)))</f>
        <v>0</v>
      </c>
      <c r="AJ66" s="337"/>
      <c r="AK66" s="174"/>
      <c r="AL66" s="29"/>
    </row>
    <row r="67" spans="3:38">
      <c r="C67" s="292" t="s">
        <v>520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9"/>
        <v>0</v>
      </c>
      <c r="G67" s="293">
        <f t="shared" si="9"/>
        <v>0</v>
      </c>
      <c r="H67" s="293">
        <f t="shared" si="9"/>
        <v>0</v>
      </c>
      <c r="I67" s="293">
        <f t="shared" si="9"/>
        <v>0</v>
      </c>
      <c r="J67" s="293">
        <f t="shared" si="9"/>
        <v>0</v>
      </c>
      <c r="K67" s="293">
        <f t="shared" si="9"/>
        <v>0</v>
      </c>
      <c r="L67" s="293">
        <f t="shared" si="9"/>
        <v>0</v>
      </c>
      <c r="M67" s="293">
        <f t="shared" si="9"/>
        <v>0</v>
      </c>
      <c r="N67" s="293">
        <f t="shared" si="9"/>
        <v>0</v>
      </c>
      <c r="O67" s="293">
        <f t="shared" si="9"/>
        <v>0</v>
      </c>
      <c r="P67" s="293">
        <f t="shared" si="9"/>
        <v>0</v>
      </c>
      <c r="Q67" s="293">
        <f t="shared" si="9"/>
        <v>0</v>
      </c>
      <c r="R67" s="293">
        <f t="shared" si="9"/>
        <v>0</v>
      </c>
      <c r="S67" s="293">
        <f t="shared" si="9"/>
        <v>0</v>
      </c>
      <c r="T67" s="293">
        <f t="shared" ref="T67:AH67" si="1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10"/>
        <v>0</v>
      </c>
      <c r="V67" s="293">
        <f t="shared" si="10"/>
        <v>0</v>
      </c>
      <c r="W67" s="293">
        <f t="shared" si="10"/>
        <v>0</v>
      </c>
      <c r="X67" s="293">
        <f t="shared" si="10"/>
        <v>0</v>
      </c>
      <c r="Y67" s="293">
        <f t="shared" si="10"/>
        <v>0</v>
      </c>
      <c r="Z67" s="293">
        <f t="shared" si="10"/>
        <v>0</v>
      </c>
      <c r="AA67" s="293">
        <f t="shared" si="10"/>
        <v>0</v>
      </c>
      <c r="AB67" s="293">
        <f t="shared" si="10"/>
        <v>0</v>
      </c>
      <c r="AC67" s="293">
        <f t="shared" si="10"/>
        <v>0</v>
      </c>
      <c r="AD67" s="293">
        <f t="shared" si="10"/>
        <v>0</v>
      </c>
      <c r="AE67" s="293">
        <f t="shared" si="10"/>
        <v>0</v>
      </c>
      <c r="AF67" s="293">
        <f t="shared" si="10"/>
        <v>0</v>
      </c>
      <c r="AG67" s="293">
        <f t="shared" si="10"/>
        <v>0</v>
      </c>
      <c r="AH67" s="293">
        <f t="shared" si="10"/>
        <v>0</v>
      </c>
      <c r="AI67" s="293">
        <f t="shared" ref="AI67" si="11">IF(AND(AI12="0",AI13="0",AI14="0",AI15="0",AI22="0",AI27="0",AI28="0",AI29="0"),0,IF(AND(AI12="L",AI13="L",AI14="L",AI15="L",AI22="L",AI27="L",AI28="L",AI29="L"),"NC",IF(AI12="M",0,AI12)-IF(AI13="M",0,AI13)-IF(AI14="M",0,AI14)-IF(AI15="M",0,AI15)-IF(AI22="M",0,AI22)-IF(AI27="M",0,AI27)-IF(AI28="M",0,AI28)-IF(AI29="M",0,AI29)))</f>
        <v>0</v>
      </c>
      <c r="AJ67" s="337"/>
      <c r="AK67" s="174"/>
      <c r="AL67" s="29"/>
    </row>
    <row r="68" spans="3:38">
      <c r="C68" s="339" t="s">
        <v>177</v>
      </c>
      <c r="D68" s="293">
        <f>IF(AND(D15="0",D18="0",D19="0"),0,IF(AND(D15="L",D18="L",D19="L"),"NC",IF(D15="M",0,D15)-IF(D18="M",0,D18)-IF(D19="M",0,D19)))</f>
        <v>0</v>
      </c>
      <c r="E68" s="293">
        <f t="shared" ref="E68:S68" si="12">IF(AND(E15="0",E18="0",E19="0"),0,IF(AND(E15="L",E18="L",E19="L"),"NC",IF(E15="M",0,E15)-IF(E18="M",0,E18)-IF(E19="M",0,E19)))</f>
        <v>0</v>
      </c>
      <c r="F68" s="293">
        <f t="shared" si="12"/>
        <v>0</v>
      </c>
      <c r="G68" s="293">
        <f t="shared" si="12"/>
        <v>0</v>
      </c>
      <c r="H68" s="293">
        <f t="shared" si="12"/>
        <v>0</v>
      </c>
      <c r="I68" s="293">
        <f t="shared" si="12"/>
        <v>0</v>
      </c>
      <c r="J68" s="293">
        <f t="shared" si="12"/>
        <v>0</v>
      </c>
      <c r="K68" s="293">
        <f t="shared" si="12"/>
        <v>0</v>
      </c>
      <c r="L68" s="293">
        <f t="shared" si="12"/>
        <v>0</v>
      </c>
      <c r="M68" s="293">
        <f t="shared" si="12"/>
        <v>0</v>
      </c>
      <c r="N68" s="293">
        <f t="shared" si="12"/>
        <v>0</v>
      </c>
      <c r="O68" s="293">
        <f t="shared" si="12"/>
        <v>0</v>
      </c>
      <c r="P68" s="293">
        <f t="shared" si="12"/>
        <v>0</v>
      </c>
      <c r="Q68" s="293">
        <f t="shared" si="12"/>
        <v>0</v>
      </c>
      <c r="R68" s="293">
        <f t="shared" si="12"/>
        <v>0</v>
      </c>
      <c r="S68" s="293">
        <f t="shared" si="12"/>
        <v>0</v>
      </c>
      <c r="T68" s="293">
        <f t="shared" ref="T68:AH68" si="13">IF(AND(T15="0",T18="0",T19="0"),0,IF(AND(T15="L",T18="L",T19="L"),"NC",IF(T15="M",0,T15)-IF(T18="M",0,T18)-IF(T19="M",0,T19)))</f>
        <v>0</v>
      </c>
      <c r="U68" s="293">
        <f t="shared" si="13"/>
        <v>0</v>
      </c>
      <c r="V68" s="293">
        <f t="shared" si="13"/>
        <v>0</v>
      </c>
      <c r="W68" s="293">
        <f t="shared" si="13"/>
        <v>0</v>
      </c>
      <c r="X68" s="293">
        <f t="shared" si="13"/>
        <v>0</v>
      </c>
      <c r="Y68" s="293">
        <f t="shared" si="13"/>
        <v>0</v>
      </c>
      <c r="Z68" s="293">
        <f t="shared" si="13"/>
        <v>0</v>
      </c>
      <c r="AA68" s="293">
        <f t="shared" si="13"/>
        <v>0</v>
      </c>
      <c r="AB68" s="293">
        <f t="shared" si="13"/>
        <v>0</v>
      </c>
      <c r="AC68" s="293">
        <f t="shared" si="13"/>
        <v>0</v>
      </c>
      <c r="AD68" s="293">
        <f t="shared" si="13"/>
        <v>0</v>
      </c>
      <c r="AE68" s="293">
        <f t="shared" si="13"/>
        <v>0</v>
      </c>
      <c r="AF68" s="293">
        <f t="shared" si="13"/>
        <v>0</v>
      </c>
      <c r="AG68" s="293">
        <f t="shared" si="13"/>
        <v>0</v>
      </c>
      <c r="AH68" s="293">
        <f t="shared" si="13"/>
        <v>0</v>
      </c>
      <c r="AI68" s="293">
        <f t="shared" ref="AI68" si="14">IF(AND(AI15="0",AI18="0",AI19="0"),0,IF(AND(AI15="L",AI18="L",AI19="L"),"NC",IF(AI15="M",0,AI15)-IF(AI18="M",0,AI18)-IF(AI19="M",0,AI19)))</f>
        <v>0</v>
      </c>
      <c r="AJ68" s="337"/>
      <c r="AK68" s="174"/>
      <c r="AL68" s="29"/>
    </row>
    <row r="69" spans="3:38">
      <c r="C69" s="479" t="s">
        <v>178</v>
      </c>
      <c r="D69" s="293">
        <f>IF(AND(D16="",D17=""),0,IF(AND(D16="L",D17="L"),"NC",IF(D15="M",0,D15)-IF(D16="M",0,D16)-IF(D17="M",0,D17)))</f>
        <v>0</v>
      </c>
      <c r="E69" s="293">
        <f t="shared" ref="E69:S69" si="15">IF(AND(E16="",E17=""),0,IF(AND(E16="L",E17="L"),"NC",IF(E15="M",0,E15)-IF(E16="M",0,E16)-IF(E17="M",0,E17)))</f>
        <v>0</v>
      </c>
      <c r="F69" s="293">
        <f t="shared" si="15"/>
        <v>0</v>
      </c>
      <c r="G69" s="293">
        <f t="shared" si="15"/>
        <v>0</v>
      </c>
      <c r="H69" s="293">
        <f t="shared" si="15"/>
        <v>0</v>
      </c>
      <c r="I69" s="293">
        <f t="shared" si="15"/>
        <v>0</v>
      </c>
      <c r="J69" s="293">
        <f t="shared" si="15"/>
        <v>0</v>
      </c>
      <c r="K69" s="293">
        <f t="shared" si="15"/>
        <v>0</v>
      </c>
      <c r="L69" s="293">
        <f t="shared" si="15"/>
        <v>0</v>
      </c>
      <c r="M69" s="293">
        <f t="shared" si="15"/>
        <v>0</v>
      </c>
      <c r="N69" s="293">
        <f t="shared" si="15"/>
        <v>0</v>
      </c>
      <c r="O69" s="293">
        <f t="shared" si="15"/>
        <v>0</v>
      </c>
      <c r="P69" s="293">
        <f t="shared" si="15"/>
        <v>0</v>
      </c>
      <c r="Q69" s="293">
        <f t="shared" si="15"/>
        <v>0</v>
      </c>
      <c r="R69" s="293">
        <f t="shared" si="15"/>
        <v>0</v>
      </c>
      <c r="S69" s="293">
        <f t="shared" si="15"/>
        <v>0</v>
      </c>
      <c r="T69" s="293">
        <f t="shared" ref="T69:AH69" si="16">IF(AND(T16="",T17=""),0,IF(AND(T16="L",T17="L"),"NC",IF(T15="M",0,T15)-IF(T16="M",0,T16)-IF(T17="M",0,T17)))</f>
        <v>0</v>
      </c>
      <c r="U69" s="293">
        <f t="shared" si="16"/>
        <v>0</v>
      </c>
      <c r="V69" s="293">
        <f t="shared" si="16"/>
        <v>0</v>
      </c>
      <c r="W69" s="293">
        <f t="shared" si="16"/>
        <v>0</v>
      </c>
      <c r="X69" s="293">
        <f t="shared" si="16"/>
        <v>0</v>
      </c>
      <c r="Y69" s="293">
        <f t="shared" si="16"/>
        <v>0</v>
      </c>
      <c r="Z69" s="293">
        <f t="shared" si="16"/>
        <v>0</v>
      </c>
      <c r="AA69" s="293">
        <f t="shared" si="16"/>
        <v>0</v>
      </c>
      <c r="AB69" s="293">
        <f t="shared" si="16"/>
        <v>0</v>
      </c>
      <c r="AC69" s="293">
        <f t="shared" si="16"/>
        <v>0</v>
      </c>
      <c r="AD69" s="293">
        <f t="shared" si="16"/>
        <v>0</v>
      </c>
      <c r="AE69" s="293">
        <f t="shared" si="16"/>
        <v>0</v>
      </c>
      <c r="AF69" s="293">
        <f t="shared" si="16"/>
        <v>0</v>
      </c>
      <c r="AG69" s="293">
        <f t="shared" si="16"/>
        <v>0</v>
      </c>
      <c r="AH69" s="293">
        <f t="shared" si="16"/>
        <v>0</v>
      </c>
      <c r="AI69" s="293">
        <f t="shared" ref="AI69" si="17">IF(AND(AI16="",AI17=""),0,IF(AND(AI16="L",AI17="L"),"NC",IF(AI15="M",0,AI15)-IF(AI16="M",0,AI16)-IF(AI17="M",0,AI17)))</f>
        <v>0</v>
      </c>
      <c r="AJ69" s="337"/>
      <c r="AK69" s="174"/>
      <c r="AL69" s="29"/>
    </row>
    <row r="70" spans="3:38">
      <c r="C70" s="479" t="s">
        <v>179</v>
      </c>
      <c r="D70" s="293">
        <f>IF(AND(D20="",D21=""),0,IF(AND(D20="L",D21="L"),"NC",IF(D19="M",0,D19)-IF(D20="M",0,D20)-IF(D21="M",0,D21)))</f>
        <v>0</v>
      </c>
      <c r="E70" s="293">
        <f t="shared" ref="E70:S70" si="18">IF(AND(E20="",E21=""),0,IF(AND(E20="L",E21="L"),"NC",IF(E19="M",0,E19)-IF(E20="M",0,E20)-IF(E21="M",0,E21)))</f>
        <v>0</v>
      </c>
      <c r="F70" s="293">
        <f t="shared" si="18"/>
        <v>0</v>
      </c>
      <c r="G70" s="293">
        <f t="shared" si="18"/>
        <v>0</v>
      </c>
      <c r="H70" s="293">
        <f t="shared" si="18"/>
        <v>0</v>
      </c>
      <c r="I70" s="293">
        <f t="shared" si="18"/>
        <v>0</v>
      </c>
      <c r="J70" s="293">
        <f t="shared" si="18"/>
        <v>0</v>
      </c>
      <c r="K70" s="293">
        <f t="shared" si="18"/>
        <v>0</v>
      </c>
      <c r="L70" s="293">
        <f t="shared" si="18"/>
        <v>0</v>
      </c>
      <c r="M70" s="293">
        <f t="shared" si="18"/>
        <v>0</v>
      </c>
      <c r="N70" s="293">
        <f t="shared" si="18"/>
        <v>0</v>
      </c>
      <c r="O70" s="293">
        <f t="shared" si="18"/>
        <v>0</v>
      </c>
      <c r="P70" s="293">
        <f t="shared" si="18"/>
        <v>0</v>
      </c>
      <c r="Q70" s="293">
        <f t="shared" si="18"/>
        <v>0</v>
      </c>
      <c r="R70" s="293">
        <f t="shared" si="18"/>
        <v>0</v>
      </c>
      <c r="S70" s="293">
        <f t="shared" si="18"/>
        <v>0</v>
      </c>
      <c r="T70" s="293">
        <f t="shared" ref="T70:AH70" si="19">IF(AND(T20="",T21=""),0,IF(AND(T20="L",T21="L"),"NC",IF(T19="M",0,T19)-IF(T20="M",0,T20)-IF(T21="M",0,T21)))</f>
        <v>0</v>
      </c>
      <c r="U70" s="293">
        <f t="shared" si="19"/>
        <v>0</v>
      </c>
      <c r="V70" s="293">
        <f t="shared" si="19"/>
        <v>0</v>
      </c>
      <c r="W70" s="293">
        <f t="shared" si="19"/>
        <v>0</v>
      </c>
      <c r="X70" s="293">
        <f t="shared" si="19"/>
        <v>0</v>
      </c>
      <c r="Y70" s="293">
        <f t="shared" si="19"/>
        <v>0</v>
      </c>
      <c r="Z70" s="293">
        <f t="shared" si="19"/>
        <v>0</v>
      </c>
      <c r="AA70" s="293">
        <f t="shared" si="19"/>
        <v>0</v>
      </c>
      <c r="AB70" s="293">
        <f t="shared" si="19"/>
        <v>0</v>
      </c>
      <c r="AC70" s="293">
        <f t="shared" si="19"/>
        <v>0</v>
      </c>
      <c r="AD70" s="293">
        <f t="shared" si="19"/>
        <v>0</v>
      </c>
      <c r="AE70" s="293">
        <f t="shared" si="19"/>
        <v>0</v>
      </c>
      <c r="AF70" s="293">
        <f t="shared" si="19"/>
        <v>0</v>
      </c>
      <c r="AG70" s="293">
        <f t="shared" si="19"/>
        <v>0</v>
      </c>
      <c r="AH70" s="293">
        <f t="shared" si="19"/>
        <v>0</v>
      </c>
      <c r="AI70" s="293">
        <f t="shared" ref="AI70" si="20">IF(AND(AI20="",AI21=""),0,IF(AND(AI20="L",AI21="L"),"NC",IF(AI19="M",0,AI19)-IF(AI20="M",0,AI20)-IF(AI21="M",0,AI21)))</f>
        <v>0</v>
      </c>
      <c r="AJ70" s="337"/>
      <c r="AK70" s="174"/>
      <c r="AL70" s="29"/>
    </row>
    <row r="71" spans="3:38">
      <c r="C71" s="479" t="s">
        <v>180</v>
      </c>
      <c r="D71" s="293">
        <f>IF(AND(D22="0",D23="0",D24="0"),0,IF(AND(D22="L",D23="L",D24="L"),"NC",IF(D22="M",0,D22)-IF(D23="M",0,D23)-IF(D24="M",0,D24)))</f>
        <v>0</v>
      </c>
      <c r="E71" s="293">
        <f t="shared" ref="E71:S71" si="21">IF(AND(E22="0",E23="0",E24="0"),0,IF(AND(E22="L",E23="L",E24="L"),"NC",IF(E22="M",0,E22)-IF(E23="M",0,E23)-IF(E24="M",0,E24)))</f>
        <v>0</v>
      </c>
      <c r="F71" s="293">
        <f t="shared" si="21"/>
        <v>0</v>
      </c>
      <c r="G71" s="293">
        <f t="shared" si="21"/>
        <v>0</v>
      </c>
      <c r="H71" s="293">
        <f t="shared" si="21"/>
        <v>0</v>
      </c>
      <c r="I71" s="293">
        <f t="shared" si="21"/>
        <v>0</v>
      </c>
      <c r="J71" s="293">
        <f t="shared" si="21"/>
        <v>0</v>
      </c>
      <c r="K71" s="293">
        <f t="shared" si="21"/>
        <v>0</v>
      </c>
      <c r="L71" s="293">
        <f t="shared" si="21"/>
        <v>0</v>
      </c>
      <c r="M71" s="293">
        <f t="shared" si="21"/>
        <v>0</v>
      </c>
      <c r="N71" s="293">
        <f t="shared" si="21"/>
        <v>0</v>
      </c>
      <c r="O71" s="293">
        <f t="shared" si="21"/>
        <v>0</v>
      </c>
      <c r="P71" s="293">
        <f t="shared" si="21"/>
        <v>0</v>
      </c>
      <c r="Q71" s="293">
        <f t="shared" si="21"/>
        <v>0</v>
      </c>
      <c r="R71" s="293">
        <f t="shared" si="21"/>
        <v>0</v>
      </c>
      <c r="S71" s="293">
        <f t="shared" si="21"/>
        <v>0</v>
      </c>
      <c r="T71" s="293">
        <f t="shared" ref="T71:AH71" si="22">IF(AND(T22="0",T23="0",T24="0"),0,IF(AND(T22="L",T23="L",T24="L"),"NC",IF(T22="M",0,T22)-IF(T23="M",0,T23)-IF(T24="M",0,T24)))</f>
        <v>0</v>
      </c>
      <c r="U71" s="293">
        <f t="shared" si="22"/>
        <v>0</v>
      </c>
      <c r="V71" s="293">
        <f t="shared" si="22"/>
        <v>0</v>
      </c>
      <c r="W71" s="293">
        <f t="shared" si="22"/>
        <v>0</v>
      </c>
      <c r="X71" s="293">
        <f t="shared" si="22"/>
        <v>0</v>
      </c>
      <c r="Y71" s="293">
        <f t="shared" si="22"/>
        <v>0</v>
      </c>
      <c r="Z71" s="293">
        <f t="shared" si="22"/>
        <v>0</v>
      </c>
      <c r="AA71" s="293">
        <f t="shared" si="22"/>
        <v>0</v>
      </c>
      <c r="AB71" s="293">
        <f t="shared" si="22"/>
        <v>0</v>
      </c>
      <c r="AC71" s="293">
        <f t="shared" si="22"/>
        <v>0</v>
      </c>
      <c r="AD71" s="293">
        <f t="shared" si="22"/>
        <v>0</v>
      </c>
      <c r="AE71" s="293">
        <f t="shared" si="22"/>
        <v>0</v>
      </c>
      <c r="AF71" s="293">
        <f t="shared" si="22"/>
        <v>0</v>
      </c>
      <c r="AG71" s="293">
        <f t="shared" si="22"/>
        <v>0</v>
      </c>
      <c r="AH71" s="293">
        <f t="shared" si="22"/>
        <v>0</v>
      </c>
      <c r="AI71" s="293">
        <f t="shared" ref="AI71" si="23">IF(AND(AI22="0",AI23="0",AI24="0"),0,IF(AND(AI22="L",AI23="L",AI24="L"),"NC",IF(AI22="M",0,AI22)-IF(AI23="M",0,AI23)-IF(AI24="M",0,AI24)))</f>
        <v>0</v>
      </c>
      <c r="AJ71" s="337"/>
      <c r="AK71" s="174"/>
      <c r="AL71" s="29"/>
    </row>
    <row r="72" spans="3:38">
      <c r="C72" s="479" t="s">
        <v>181</v>
      </c>
      <c r="D72" s="293">
        <f>IF(AND(D25="",D26=""),0,IF(AND(D25="L",D26="L"),"NC",IF(D24="M",0,D24)-IF(D25="M",0,D25)-IF(D26="M",0,D26)))</f>
        <v>0</v>
      </c>
      <c r="E72" s="293">
        <f t="shared" ref="E72:S72" si="24">IF(AND(E25="",E26=""),0,IF(AND(E25="L",E26="L"),"NC",IF(E24="M",0,E24)-IF(E25="M",0,E25)-IF(E26="M",0,E26)))</f>
        <v>0</v>
      </c>
      <c r="F72" s="293">
        <f t="shared" si="24"/>
        <v>0</v>
      </c>
      <c r="G72" s="293">
        <f t="shared" si="24"/>
        <v>0</v>
      </c>
      <c r="H72" s="293">
        <f t="shared" si="24"/>
        <v>0</v>
      </c>
      <c r="I72" s="293">
        <f t="shared" si="24"/>
        <v>0</v>
      </c>
      <c r="J72" s="293">
        <f t="shared" si="24"/>
        <v>0</v>
      </c>
      <c r="K72" s="293">
        <f t="shared" si="24"/>
        <v>0</v>
      </c>
      <c r="L72" s="293">
        <f t="shared" si="24"/>
        <v>0</v>
      </c>
      <c r="M72" s="293">
        <f t="shared" si="24"/>
        <v>0</v>
      </c>
      <c r="N72" s="293">
        <f t="shared" si="24"/>
        <v>0</v>
      </c>
      <c r="O72" s="293">
        <f t="shared" si="24"/>
        <v>0</v>
      </c>
      <c r="P72" s="293">
        <f t="shared" si="24"/>
        <v>0</v>
      </c>
      <c r="Q72" s="293">
        <f t="shared" si="24"/>
        <v>0</v>
      </c>
      <c r="R72" s="293">
        <f t="shared" si="24"/>
        <v>0</v>
      </c>
      <c r="S72" s="293">
        <f t="shared" si="24"/>
        <v>0</v>
      </c>
      <c r="T72" s="293">
        <f t="shared" ref="T72:AH72" si="25">IF(AND(T25="",T26=""),0,IF(AND(T25="L",T26="L"),"NC",IF(T24="M",0,T24)-IF(T25="M",0,T25)-IF(T26="M",0,T26)))</f>
        <v>0</v>
      </c>
      <c r="U72" s="293">
        <f t="shared" si="25"/>
        <v>0</v>
      </c>
      <c r="V72" s="293">
        <f t="shared" si="25"/>
        <v>0</v>
      </c>
      <c r="W72" s="293">
        <f t="shared" si="25"/>
        <v>0</v>
      </c>
      <c r="X72" s="293">
        <f t="shared" si="25"/>
        <v>0</v>
      </c>
      <c r="Y72" s="293">
        <f t="shared" si="25"/>
        <v>0</v>
      </c>
      <c r="Z72" s="293">
        <f t="shared" si="25"/>
        <v>0</v>
      </c>
      <c r="AA72" s="293">
        <f t="shared" si="25"/>
        <v>0</v>
      </c>
      <c r="AB72" s="293">
        <f t="shared" si="25"/>
        <v>0</v>
      </c>
      <c r="AC72" s="293">
        <f t="shared" si="25"/>
        <v>0</v>
      </c>
      <c r="AD72" s="293">
        <f t="shared" si="25"/>
        <v>0</v>
      </c>
      <c r="AE72" s="293">
        <f t="shared" si="25"/>
        <v>0</v>
      </c>
      <c r="AF72" s="293">
        <f t="shared" si="25"/>
        <v>0</v>
      </c>
      <c r="AG72" s="293">
        <f t="shared" si="25"/>
        <v>0</v>
      </c>
      <c r="AH72" s="293">
        <f t="shared" si="25"/>
        <v>0</v>
      </c>
      <c r="AI72" s="293">
        <f t="shared" ref="AI72" si="26">IF(AND(AI25="",AI26=""),0,IF(AND(AI25="L",AI26="L"),"NC",IF(AI24="M",0,AI24)-IF(AI25="M",0,AI25)-IF(AI26="M",0,AI26)))</f>
        <v>0</v>
      </c>
      <c r="AJ72" s="337"/>
      <c r="AK72" s="174"/>
      <c r="AL72" s="29"/>
    </row>
    <row r="73" spans="3:38">
      <c r="C73" s="292" t="s">
        <v>1014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27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27"/>
        <v>0</v>
      </c>
      <c r="G73" s="293">
        <f t="shared" si="27"/>
        <v>0</v>
      </c>
      <c r="H73" s="293">
        <f t="shared" si="27"/>
        <v>0</v>
      </c>
      <c r="I73" s="293">
        <f t="shared" si="27"/>
        <v>0</v>
      </c>
      <c r="J73" s="293">
        <f t="shared" si="27"/>
        <v>0</v>
      </c>
      <c r="K73" s="293">
        <f t="shared" si="27"/>
        <v>0</v>
      </c>
      <c r="L73" s="293">
        <f t="shared" si="27"/>
        <v>0</v>
      </c>
      <c r="M73" s="293">
        <f t="shared" si="27"/>
        <v>0</v>
      </c>
      <c r="N73" s="293">
        <f t="shared" si="27"/>
        <v>0</v>
      </c>
      <c r="O73" s="293">
        <f t="shared" si="27"/>
        <v>0</v>
      </c>
      <c r="P73" s="293">
        <f t="shared" si="27"/>
        <v>0</v>
      </c>
      <c r="Q73" s="293">
        <f t="shared" si="27"/>
        <v>0</v>
      </c>
      <c r="R73" s="293">
        <f t="shared" si="27"/>
        <v>0</v>
      </c>
      <c r="S73" s="293">
        <f t="shared" si="27"/>
        <v>0</v>
      </c>
      <c r="T73" s="293">
        <f t="shared" ref="T73:AH73" si="28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8"/>
        <v>0</v>
      </c>
      <c r="V73" s="293">
        <f t="shared" si="28"/>
        <v>0</v>
      </c>
      <c r="W73" s="293">
        <f t="shared" si="28"/>
        <v>0</v>
      </c>
      <c r="X73" s="293">
        <f t="shared" si="28"/>
        <v>0</v>
      </c>
      <c r="Y73" s="293">
        <f t="shared" si="28"/>
        <v>0</v>
      </c>
      <c r="Z73" s="293">
        <f t="shared" si="28"/>
        <v>0</v>
      </c>
      <c r="AA73" s="293">
        <f t="shared" si="28"/>
        <v>0</v>
      </c>
      <c r="AB73" s="293">
        <f t="shared" si="28"/>
        <v>0</v>
      </c>
      <c r="AC73" s="293">
        <f t="shared" si="28"/>
        <v>0</v>
      </c>
      <c r="AD73" s="293">
        <f t="shared" si="28"/>
        <v>0</v>
      </c>
      <c r="AE73" s="293">
        <f t="shared" si="28"/>
        <v>0</v>
      </c>
      <c r="AF73" s="293">
        <f t="shared" si="28"/>
        <v>0</v>
      </c>
      <c r="AG73" s="293">
        <f t="shared" si="28"/>
        <v>0</v>
      </c>
      <c r="AH73" s="293">
        <f t="shared" si="28"/>
        <v>0</v>
      </c>
      <c r="AI73" s="293">
        <f t="shared" ref="AI73" si="29">IF(AND(AI31="0",AI32="0",AI33="0",AI34="0",AI36="0",AI37="0",AI38="0",AI40="0",AI41="0",AI42="0"),0,IF(AND(AI31="L",AI32="L",AI33="L",AI34="L",AI36="L",AI37="L",AI38="L",AI40="L",AI41="L",AI42="L"),"NC",IF(AI31="M",0,AI31)-IF(AI32="M",0,AI32)-IF(AI33="M",0,AI33)-IF(AI34="M",0,AI34)-IF(AI36="M",0,AI36)-IF(AI37="M",0,AI37)-IF(AI38="M",0,AI38)-IF(AI40="M",0,AI40)-IF(AI41="M",0,AI41)-IF(AI42="M",0,AI42)))</f>
        <v>0</v>
      </c>
      <c r="AJ73" s="337"/>
      <c r="AK73" s="174"/>
      <c r="AL73" s="29"/>
    </row>
    <row r="74" spans="3:38">
      <c r="C74" s="292" t="s">
        <v>182</v>
      </c>
      <c r="D74" s="293">
        <f>IF(AND(D44="0",D45="0",D46="0"),0,IF(AND(D44="L",D45="L",D46="L"),"NC",IF(D44="M",0,D44)-IF(D45="M",0,D45)-IF(D46="M",0,D46)))</f>
        <v>0</v>
      </c>
      <c r="E74" s="293">
        <f t="shared" ref="E74:S74" si="30">IF(AND(E44="0",E45="0",E46="0"),0,IF(AND(E44="L",E45="L",E46="L"),"NC",IF(E44="M",0,E44)-IF(E45="M",0,E45)-IF(E46="M",0,E46)))</f>
        <v>0</v>
      </c>
      <c r="F74" s="293">
        <f t="shared" si="30"/>
        <v>0</v>
      </c>
      <c r="G74" s="293">
        <f t="shared" si="30"/>
        <v>0</v>
      </c>
      <c r="H74" s="293">
        <f t="shared" si="30"/>
        <v>0</v>
      </c>
      <c r="I74" s="293">
        <f t="shared" si="30"/>
        <v>0</v>
      </c>
      <c r="J74" s="293">
        <f t="shared" si="30"/>
        <v>0</v>
      </c>
      <c r="K74" s="293">
        <f t="shared" si="30"/>
        <v>0</v>
      </c>
      <c r="L74" s="293">
        <f t="shared" si="30"/>
        <v>0</v>
      </c>
      <c r="M74" s="293">
        <f t="shared" si="30"/>
        <v>0</v>
      </c>
      <c r="N74" s="293">
        <f t="shared" si="30"/>
        <v>0</v>
      </c>
      <c r="O74" s="293">
        <f t="shared" si="30"/>
        <v>0</v>
      </c>
      <c r="P74" s="293">
        <f t="shared" si="30"/>
        <v>0</v>
      </c>
      <c r="Q74" s="293">
        <f t="shared" si="30"/>
        <v>0</v>
      </c>
      <c r="R74" s="293">
        <f t="shared" si="30"/>
        <v>0</v>
      </c>
      <c r="S74" s="293">
        <f t="shared" si="30"/>
        <v>0</v>
      </c>
      <c r="T74" s="293">
        <f t="shared" ref="T74:AH74" si="31">IF(AND(T44="0",T45="0",T46="0"),0,IF(AND(T44="L",T45="L",T46="L"),"NC",IF(T44="M",0,T44)-IF(T45="M",0,T45)-IF(T46="M",0,T46)))</f>
        <v>0</v>
      </c>
      <c r="U74" s="293">
        <f t="shared" si="31"/>
        <v>0</v>
      </c>
      <c r="V74" s="293">
        <f t="shared" si="31"/>
        <v>0</v>
      </c>
      <c r="W74" s="293">
        <f t="shared" si="31"/>
        <v>0</v>
      </c>
      <c r="X74" s="293">
        <f t="shared" si="31"/>
        <v>0</v>
      </c>
      <c r="Y74" s="293">
        <f t="shared" si="31"/>
        <v>0</v>
      </c>
      <c r="Z74" s="293">
        <f t="shared" si="31"/>
        <v>0</v>
      </c>
      <c r="AA74" s="293">
        <f t="shared" si="31"/>
        <v>0</v>
      </c>
      <c r="AB74" s="293">
        <f t="shared" si="31"/>
        <v>0</v>
      </c>
      <c r="AC74" s="293">
        <f t="shared" si="31"/>
        <v>0</v>
      </c>
      <c r="AD74" s="293">
        <f t="shared" si="31"/>
        <v>0</v>
      </c>
      <c r="AE74" s="293">
        <f t="shared" si="31"/>
        <v>0</v>
      </c>
      <c r="AF74" s="293">
        <f t="shared" si="31"/>
        <v>0</v>
      </c>
      <c r="AG74" s="293">
        <f t="shared" si="31"/>
        <v>0</v>
      </c>
      <c r="AH74" s="293">
        <f t="shared" si="31"/>
        <v>0</v>
      </c>
      <c r="AI74" s="293">
        <f t="shared" ref="AI74" si="32">IF(AND(AI44="0",AI45="0",AI46="0"),0,IF(AND(AI44="L",AI45="L",AI46="L"),"NC",IF(AI44="M",0,AI44)-IF(AI45="M",0,AI45)-IF(AI46="M",0,AI46)))</f>
        <v>0</v>
      </c>
      <c r="AJ74" s="173"/>
      <c r="AK74" s="174"/>
    </row>
    <row r="75" spans="3:38">
      <c r="C75" s="292" t="s">
        <v>142</v>
      </c>
      <c r="D75" s="293">
        <f>IF(AND(D51="0",D52="0",D53="0"),0,IF(AND(D51="L",D52="L",D53="L"),"NC",IF(D51="M",0,D51)-IF(D52="M",0,D52)+IF(D53="M",0,D53)))</f>
        <v>0</v>
      </c>
      <c r="E75" s="293">
        <f t="shared" ref="E75:S75" si="33">IF(AND(E51="0",E52="0",E53="0"),0,IF(AND(E51="L",E52="L",E53="L"),"NC",IF(E51="M",0,E51)-IF(E52="M",0,E52)+IF(E53="M",0,E53)))</f>
        <v>0</v>
      </c>
      <c r="F75" s="293">
        <f t="shared" si="33"/>
        <v>0</v>
      </c>
      <c r="G75" s="293">
        <f t="shared" si="33"/>
        <v>0</v>
      </c>
      <c r="H75" s="293">
        <f t="shared" si="33"/>
        <v>0</v>
      </c>
      <c r="I75" s="293">
        <f t="shared" si="33"/>
        <v>0</v>
      </c>
      <c r="J75" s="293">
        <f t="shared" si="33"/>
        <v>0</v>
      </c>
      <c r="K75" s="293">
        <f t="shared" si="33"/>
        <v>0</v>
      </c>
      <c r="L75" s="293">
        <f t="shared" si="33"/>
        <v>0</v>
      </c>
      <c r="M75" s="293">
        <f t="shared" si="33"/>
        <v>0</v>
      </c>
      <c r="N75" s="293">
        <f t="shared" si="33"/>
        <v>0</v>
      </c>
      <c r="O75" s="293">
        <f t="shared" si="33"/>
        <v>0</v>
      </c>
      <c r="P75" s="293">
        <f t="shared" si="33"/>
        <v>0</v>
      </c>
      <c r="Q75" s="293">
        <f t="shared" si="33"/>
        <v>0</v>
      </c>
      <c r="R75" s="293">
        <f t="shared" si="33"/>
        <v>0</v>
      </c>
      <c r="S75" s="293">
        <f t="shared" si="33"/>
        <v>0</v>
      </c>
      <c r="T75" s="293">
        <f t="shared" ref="T75:AH75" si="34">IF(AND(T51="0",T52="0",T53="0"),0,IF(AND(T51="L",T52="L",T53="L"),"NC",IF(T51="M",0,T51)-IF(T52="M",0,T52)+IF(T53="M",0,T53)))</f>
        <v>0</v>
      </c>
      <c r="U75" s="293">
        <f t="shared" si="34"/>
        <v>0</v>
      </c>
      <c r="V75" s="293">
        <f t="shared" si="34"/>
        <v>0</v>
      </c>
      <c r="W75" s="293">
        <f t="shared" si="34"/>
        <v>0</v>
      </c>
      <c r="X75" s="293">
        <f t="shared" si="34"/>
        <v>0</v>
      </c>
      <c r="Y75" s="293">
        <f t="shared" si="34"/>
        <v>0</v>
      </c>
      <c r="Z75" s="293">
        <f t="shared" si="34"/>
        <v>0</v>
      </c>
      <c r="AA75" s="293">
        <f t="shared" si="34"/>
        <v>0</v>
      </c>
      <c r="AB75" s="293">
        <f t="shared" si="34"/>
        <v>0</v>
      </c>
      <c r="AC75" s="293">
        <f t="shared" si="34"/>
        <v>0</v>
      </c>
      <c r="AD75" s="293">
        <f t="shared" si="34"/>
        <v>0</v>
      </c>
      <c r="AE75" s="293">
        <f t="shared" si="34"/>
        <v>0</v>
      </c>
      <c r="AF75" s="293">
        <f t="shared" si="34"/>
        <v>0</v>
      </c>
      <c r="AG75" s="293">
        <f t="shared" si="34"/>
        <v>0</v>
      </c>
      <c r="AH75" s="293">
        <f t="shared" si="34"/>
        <v>0</v>
      </c>
      <c r="AI75" s="293">
        <f t="shared" ref="AI75" si="35">IF(AND(AI51="0",AI52="0",AI53="0"),0,IF(AND(AI51="L",AI52="L",AI53="L"),"NC",IF(AI51="M",0,AI51)-IF(AI52="M",0,AI52)+IF(AI53="M",0,AI53)))</f>
        <v>0</v>
      </c>
      <c r="AJ75" s="173"/>
      <c r="AK75" s="174"/>
    </row>
    <row r="76" spans="3:38"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</row>
    <row r="77" spans="3:38">
      <c r="C77" s="295" t="s">
        <v>183</v>
      </c>
      <c r="D77" s="179">
        <f>IF(AND('Table 1'!E11="0",D10="0"),0,IF(AND('Table 1'!E11="L",D10="L"),"NC",IF('Table 1'!E11="M",0,'Table 1'!E11)+IF(D10="M",0,D10)))</f>
        <v>-141189</v>
      </c>
      <c r="E77" s="179">
        <f>IF(AND('Table 1'!F11="0",E10="0"),0,IF(AND('Table 1'!F11="L",E10="L"),"NC",IF('Table 1'!F11="M",0,'Table 1'!F11)+IF(E10="M",0,E10)))</f>
        <v>-66773</v>
      </c>
      <c r="F77" s="179">
        <f>IF(AND('Table 1'!G11="0",F10="0"),0,IF(AND('Table 1'!G11="L",F10="L"),"NC",IF('Table 1'!G11="M",0,'Table 1'!G11)+IF(F10="M",0,F10)))</f>
        <v>-32563</v>
      </c>
      <c r="G77" s="179">
        <f>IF(AND('Table 1'!H11="0",G10="0"),0,IF(AND('Table 1'!H11="L",G10="L"),"NC",IF('Table 1'!H11="M",0,'Table 1'!H11)+IF(G10="M",0,G10)))</f>
        <v>-3650</v>
      </c>
      <c r="H77" s="179">
        <f>IF(AND('Table 1'!I11="0",H10="0"),0,IF(AND('Table 1'!I11="L",H10="L"),"NC",IF('Table 1'!I11="M",0,'Table 1'!I11)+IF(H10="M",0,H10)))</f>
        <v>62110</v>
      </c>
      <c r="I77" s="179">
        <f>IF(AND('Table 1'!J11="0",I10="0"),0,IF(AND('Table 1'!J11="L",I10="L"),"NC",IF('Table 1'!J11="M",0,'Table 1'!J11)+IF(I10="M",0,I10)))</f>
        <v>82491</v>
      </c>
      <c r="J77" s="179">
        <f>IF(AND('Table 1'!K11="0",J10="0"),0,IF(AND('Table 1'!K11="L",J10="L"),"NC",IF('Table 1'!K11="M",0,'Table 1'!K11)+IF(J10="M",0,J10)))</f>
        <v>164557</v>
      </c>
      <c r="K77" s="179">
        <f>IF(AND('Table 1'!L11="0",K10="0"),0,IF(AND('Table 1'!L11="L",K10="L"),"NC",IF('Table 1'!L11="M",0,'Table 1'!L11)+IF(K10="M",0,K10)))</f>
        <v>-46312</v>
      </c>
      <c r="L77" s="179">
        <f>IF(AND('Table 1'!M11="0",L10="0"),0,IF(AND('Table 1'!M11="L",L10="L"),"NC",IF('Table 1'!M11="M",0,'Table 1'!M11)+IF(L10="M",0,L10)))</f>
        <v>-49495</v>
      </c>
      <c r="M77" s="179">
        <f>IF(AND('Table 1'!N11="0",M10="0"),0,IF(AND('Table 1'!N11="L",M10="L"),"NC",IF('Table 1'!N11="M",0,'Table 1'!N11)+IF(M10="M",0,M10)))</f>
        <v>-19691</v>
      </c>
      <c r="N77" s="179">
        <f>IF(AND('Table 1'!O11="0",N10="0"),0,IF(AND('Table 1'!O11="L",N10="L"),"NC",IF('Table 1'!O11="M",0,'Table 1'!O11)+IF(N10="M",0,N10)))</f>
        <v>21689</v>
      </c>
      <c r="O77" s="179">
        <f>IF(AND('Table 1'!P11="0",O10="0"),0,IF(AND('Table 1'!P11="L",O10="L"),"NC",IF('Table 1'!P11="M",0,'Table 1'!P11)+IF(O10="M",0,O10)))</f>
        <v>37636</v>
      </c>
      <c r="P77" s="179">
        <f>IF(AND('Table 1'!Q11="0",P10="0"),0,IF(AND('Table 1'!Q11="L",P10="L"),"NC",IF('Table 1'!Q11="M",0,'Table 1'!Q11)+IF(P10="M",0,P10)))</f>
        <v>76543</v>
      </c>
      <c r="Q77" s="179">
        <f>IF(AND('Table 1'!R11="0",Q10="0"),0,IF(AND('Table 1'!R11="L",Q10="L"),"NC",IF('Table 1'!R11="M",0,'Table 1'!R11)+IF(Q10="M",0,Q10)))</f>
        <v>35368</v>
      </c>
      <c r="R77" s="179">
        <f>IF(AND('Table 1'!S11="0",R10="0"),0,IF(AND('Table 1'!S11="L",R10="L"),"NC",IF('Table 1'!S11="M",0,'Table 1'!S11)+IF(R10="M",0,R10)))</f>
        <v>-27581</v>
      </c>
      <c r="S77" s="179">
        <f>IF(AND('Table 1'!T11="0",S10="0"),0,IF(AND('Table 1'!T11="L",S10="L"),"NC",IF('Table 1'!T11="M",0,'Table 1'!T11)+IF(S10="M",0,S10)))</f>
        <v>-12860</v>
      </c>
      <c r="T77" s="179">
        <f>IF(AND('Table 1'!U11="0",T10="0"),0,IF(AND('Table 1'!U11="L",T10="L"),"NC",IF('Table 1'!U11="M",0,'Table 1'!U11)+IF(T10="M",0,T10)))</f>
        <v>-18925</v>
      </c>
      <c r="U77" s="179">
        <f>IF(AND('Table 1'!V11="0",U10="0"),0,IF(AND('Table 1'!V11="L",U10="L"),"NC",IF('Table 1'!V11="M",0,'Table 1'!V11)+IF(U10="M",0,U10)))</f>
        <v>-43849</v>
      </c>
      <c r="V77" s="179">
        <f>IF(AND('Table 1'!W11="0",V10="0"),0,IF(AND('Table 1'!W11="L",V10="L"),"NC",IF('Table 1'!W11="M",0,'Table 1'!W11)+IF(V10="M",0,V10)))</f>
        <v>-47997</v>
      </c>
      <c r="W77" s="179">
        <f>IF(AND('Table 1'!X11="0",W10="0"),0,IF(AND('Table 1'!X11="L",W10="L"),"NC",IF('Table 1'!X11="M",0,'Table 1'!X11)+IF(W10="M",0,W10)))</f>
        <v>-51874</v>
      </c>
      <c r="X77" s="179">
        <f>IF(AND('Table 1'!Y11="0",X10="0"),0,IF(AND('Table 1'!Y11="L",X10="L"),"NC",IF('Table 1'!Y11="M",0,'Table 1'!Y11)+IF(X10="M",0,X10)))</f>
        <v>4854</v>
      </c>
      <c r="Y77" s="179">
        <f>IF(AND('Table 1'!Z11="0",Y10="0"),0,IF(AND('Table 1'!Z11="L",Y10="L"),"NC",IF('Table 1'!Z11="M",0,'Table 1'!Z11)+IF(Y10="M",0,Y10)))</f>
        <v>63641</v>
      </c>
      <c r="Z77" s="179">
        <f>IF(AND('Table 1'!AA11="0",Z10="0"),0,IF(AND('Table 1'!AA11="L",Z10="L"),"NC",IF('Table 1'!AA11="M",0,'Table 1'!AA11)+IF(Z10="M",0,Z10)))</f>
        <v>76109</v>
      </c>
      <c r="AA77" s="179">
        <f>IF(AND('Table 1'!AB11="0",AA10="0"),0,IF(AND('Table 1'!AB11="L",AA10="L"),"NC",IF('Table 1'!AB11="M",0,'Table 1'!AB11)+IF(AA10="M",0,AA10)))</f>
        <v>63439</v>
      </c>
      <c r="AB77" s="179">
        <f>IF(AND('Table 1'!AC11="0",AB10="0"),0,IF(AND('Table 1'!AC11="L",AB10="L"),"NC",IF('Table 1'!AC11="M",0,'Table 1'!AC11)+IF(AB10="M",0,AB10)))</f>
        <v>65769</v>
      </c>
      <c r="AC77" s="179">
        <f>IF(AND('Table 1'!AD11="0",AC10="0"),0,IF(AND('Table 1'!AD11="L",AC10="L"),"NC",IF('Table 1'!AD11="M",0,'Table 1'!AD11)+IF(AC10="M",0,AC10)))</f>
        <v>0</v>
      </c>
      <c r="AD77" s="179">
        <f>IF(AND('Table 1'!AE11="0",AD10="0"),0,IF(AND('Table 1'!AE11="L",AD10="L"),"NC",IF('Table 1'!AE11="M",0,'Table 1'!AE11)+IF(AD10="M",0,AD10)))</f>
        <v>0</v>
      </c>
      <c r="AE77" s="179">
        <f>IF(AND('Table 1'!AF11="0",AE10="0"),0,IF(AND('Table 1'!AF11="L",AE10="L"),"NC",IF('Table 1'!AF11="M",0,'Table 1'!AF11)+IF(AE10="M",0,AE10)))</f>
        <v>0</v>
      </c>
      <c r="AF77" s="179">
        <f>IF(AND('Table 1'!AG11="0",AF10="0"),0,IF(AND('Table 1'!AG11="L",AF10="L"),"NC",IF('Table 1'!AG11="M",0,'Table 1'!AG11)+IF(AF10="M",0,AF10)))</f>
        <v>0</v>
      </c>
      <c r="AG77" s="179">
        <f>IF(AND('Table 1'!AH11="0",AG10="0"),0,IF(AND('Table 1'!AH11="L",AG10="L"),"NC",IF('Table 1'!AH11="M",0,'Table 1'!AH11)+IF(AG10="M",0,AG10)))</f>
        <v>0</v>
      </c>
      <c r="AH77" s="179">
        <f>IF(AND('Table 1'!AI11="0",AH10="0"),0,IF(AND('Table 1'!AI11="L",AH10="L"),"NC",IF('Table 1'!AI11="M",0,'Table 1'!AI11)+IF(AH10="M",0,AH10)))</f>
        <v>0</v>
      </c>
      <c r="AI77" s="179">
        <f>IF(AND('Table 1'!AJ11="0",AI10="0"),0,IF(AND('Table 1'!AJ11="L",AI10="L"),"NC",IF('Table 1'!AJ11="M",0,'Table 1'!AJ11)+IF(AI10="M",0,AI10)))</f>
        <v>0</v>
      </c>
      <c r="AJ77" s="296"/>
      <c r="AK77" s="297"/>
    </row>
  </sheetData>
  <sheetProtection algorithmName="SHA-512" hashValue="G23plbOc+lGLEKvIRI04KPNS1OiD3jQzkGlPkQ/kYEvKnNTB/1I40XiaNK28oBinZNRESI0McoJymoaivFPTXg==" saltValue="4QRM/rPIev3f2A1VARAFvg==" spinCount="100000" sheet="1" objects="1" formatColumns="0" formatRows="0" insertHyperlinks="0"/>
  <mergeCells count="1">
    <mergeCell ref="D6:AI6"/>
  </mergeCells>
  <phoneticPr fontId="35" type="noConversion"/>
  <conditionalFormatting sqref="D10:AI10 D32:AI34 D36:AI38 D40:AI42 D44:AI46 D51:AI53 D48:AI48 D13:AI29">
    <cfRule type="cellIs" dxfId="17" priority="5" operator="equal">
      <formula>""</formula>
    </cfRule>
  </conditionalFormatting>
  <conditionalFormatting sqref="U7:AI7 U10:AI10 U12:AI29 U31:AI34 U36:AI38 U40:AI42 U44:AI46 U48:AI48 U51:AI53">
    <cfRule type="expression" dxfId="16" priority="2">
      <formula>LEN(U$7)=0</formula>
    </cfRule>
  </conditionalFormatting>
  <conditionalFormatting sqref="D64:AI64">
    <cfRule type="containsText" dxfId="15" priority="1" operator="containsText" text="NOT">
      <formula>NOT(ISERROR(SEARCH("NOT",D64)))</formula>
    </cfRule>
  </conditionalFormatting>
  <dataValidations count="1">
    <dataValidation type="list" allowBlank="1" showInputMessage="1" showErrorMessage="1" sqref="D1" xr:uid="{00000000-0002-0000-08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Tareke Miykal ESA/BFN/FSR-S</cp:lastModifiedBy>
  <cp:lastPrinted>2016-02-10T22:26:28Z</cp:lastPrinted>
  <dcterms:created xsi:type="dcterms:W3CDTF">1997-11-05T15:09:39Z</dcterms:created>
  <dcterms:modified xsi:type="dcterms:W3CDTF">2024-09-25T05:10:36Z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2023-11-08T10:16:53Z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2fdfbe61-b0cb-41b2-9277-e70fef9c26ba</vt:lpwstr>
  </property>
  <property fmtid="{D5CDD505-2E9C-101B-9397-08002B2CF9AE}" pid="8" name="MSIP_Label_6bd9ddd1-4d20-43f6-abfa-fc3c07406f94_ContentBits">
    <vt:lpwstr>0</vt:lpwstr>
  </property>
</Properties>
</file>