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Excessive Deficit Procedure\2024_April\Till Eurostat\20240328\"/>
    </mc:Choice>
  </mc:AlternateContent>
  <xr:revisionPtr revIDLastSave="0" documentId="13_ncr:1_{D9429D29-A94C-4346-A78A-EEC20B2102EF}" xr6:coauthVersionLast="47" xr6:coauthVersionMax="47" xr10:uidLastSave="{00000000-0000-0000-0000-000000000000}"/>
  <bookViews>
    <workbookView xWindow="-110" yWindow="-110" windowWidth="19420" windowHeight="10300" tabRatio="576" activeTab="2" xr2:uid="{00000000-000D-0000-FFFF-FFFF00000000}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1'!$B$1:$AD$38</definedName>
    <definedName name="_TAB4" localSheetId="12">'Table 4'!$C$1:$AE$31</definedName>
    <definedName name="CodeRng1" localSheetId="2">'Table 1'!$BF$8:$BF$35</definedName>
    <definedName name="CodeRng1" localSheetId="3">'Table 2A'!$BF$8:$BF$47</definedName>
    <definedName name="CodeRng1" localSheetId="4">'Table 2B'!$BF$8:$BF$43</definedName>
    <definedName name="CodeRng1" localSheetId="5">'Table 2C'!$BF$8:$BF$43</definedName>
    <definedName name="CodeRng1" localSheetId="6">'Table 2D'!$BF$8:$BF$43</definedName>
    <definedName name="CodeRng1" localSheetId="7">'Table 3A'!$BF$10:$BF$48</definedName>
    <definedName name="CodeRng1" localSheetId="8">'Table 3B'!$BF$10:$BF$53</definedName>
    <definedName name="CodeRng1" localSheetId="9">'Table 3C'!$BF$10:$BF$53</definedName>
    <definedName name="CodeRng1" localSheetId="10">'Table 3D'!$BF$10:$BF$53</definedName>
    <definedName name="CodeRng1" localSheetId="11">'Table 3E'!$BF$10:$BF$53</definedName>
    <definedName name="CodeRng1" localSheetId="12">'Table 4'!$BF$8:$BF$38</definedName>
    <definedName name="CountryArray" localSheetId="1">'Cover page'!$BA$1:$BC$43</definedName>
    <definedName name="CountryCode">readme!$B$2</definedName>
    <definedName name="COVER" localSheetId="0">'Cover page'!$A$1:$N$40</definedName>
    <definedName name="DataRng1" localSheetId="2">'Table 1'!$E$8:$AC$35</definedName>
    <definedName name="DataRng1" localSheetId="3">'Table 2A'!$D$8:$AB$47</definedName>
    <definedName name="DataRng1" localSheetId="4">'Table 2B'!$D$8:$AB$43</definedName>
    <definedName name="DataRng1" localSheetId="5">'Table 2C'!$D$8:$AB$43</definedName>
    <definedName name="DataRng1" localSheetId="6">'Table 2D'!$D$8:$AB$43</definedName>
    <definedName name="DataRng1" localSheetId="7">'Table 3A'!$D$10:$AB$48</definedName>
    <definedName name="DataRng1" localSheetId="8">'Table 3B'!$D$10:$AB$53</definedName>
    <definedName name="DataRng1" localSheetId="9">'Table 3C'!$D$10:$AB$53</definedName>
    <definedName name="DataRng1" localSheetId="10">'Table 3D'!$D$10:$AB$53</definedName>
    <definedName name="DataRng1" localSheetId="11">'Table 3E'!$D$10:$AB$53</definedName>
    <definedName name="DataRng1" localSheetId="12">'Table 4'!$F$8:$AD$38</definedName>
    <definedName name="Domain" localSheetId="1">readme!$B$5</definedName>
    <definedName name="FileType" localSheetId="1">readme!$B$1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2A'!$A$1:$AE$52</definedName>
    <definedName name="TAB2B" localSheetId="4">'Table 2B'!$B$1:$AE$48</definedName>
    <definedName name="TAB2C" localSheetId="5">'Table 2C'!$B$1:$AE$48</definedName>
    <definedName name="TAB2D" localSheetId="6">'Table 2D'!$B$1:$AE$48</definedName>
    <definedName name="TAB3A" localSheetId="8">'Table 3B'!$B$2:$AF$62</definedName>
    <definedName name="TAB3B" localSheetId="9">'Table 3C'!$B$2:$AF$62</definedName>
    <definedName name="TAB3C" localSheetId="10">'Table 3D'!$B$1:$AF$62</definedName>
    <definedName name="TAB3D" localSheetId="11">'Table 3E'!$B$1:$AF$63</definedName>
    <definedName name="TAB3E" localSheetId="7">'Table 3A'!$B$2:$AF$57</definedName>
    <definedName name="TimeRng1" localSheetId="2">'Table 1'!$E$5:$AC$5</definedName>
    <definedName name="TimeRng1" localSheetId="3">'Table 2A'!$D$5:$AB$5</definedName>
    <definedName name="TimeRng1" localSheetId="4">'Table 2B'!$D$5:$AB$5</definedName>
    <definedName name="TimeRng1" localSheetId="5">'Table 2C'!$D$5:$AB$5</definedName>
    <definedName name="TimeRng1" localSheetId="6">'Table 2D'!$D$5:$AB$5</definedName>
    <definedName name="TimeRng1" localSheetId="7">'Table 3A'!$D$7:$AB$7</definedName>
    <definedName name="TimeRng1" localSheetId="8">'Table 3B'!$D$7:$AB$7</definedName>
    <definedName name="TimeRng1" localSheetId="9">'Table 3C'!$D$7:$AB$7</definedName>
    <definedName name="TimeRng1" localSheetId="10">'Table 3D'!$D$7:$AB$7</definedName>
    <definedName name="TimeRng1" localSheetId="11">'Table 3E'!$D$7:$AB$7</definedName>
    <definedName name="TimeRng1" localSheetId="12">'Table 4'!$F$6:$AD$6</definedName>
    <definedName name="_xlnm.Print_Area" localSheetId="0">'Cover page'!$A$1:$N$36</definedName>
    <definedName name="_xlnm.Print_Area" localSheetId="2">'Table 1'!$C$1:$AD$38</definedName>
    <definedName name="_xlnm.Print_Area" localSheetId="3">'Table 2A'!$C$1:$AD$52</definedName>
    <definedName name="_xlnm.Print_Area" localSheetId="4">'Table 2B'!$C$1:$AD$48</definedName>
    <definedName name="_xlnm.Print_Area" localSheetId="5">'Table 2C'!$C$1:$AD$48</definedName>
    <definedName name="_xlnm.Print_Area" localSheetId="6">'Table 2D'!$C$1:$AD$48</definedName>
    <definedName name="_xlnm.Print_Area" localSheetId="7">'Table 3A'!$C$1:$AD$56</definedName>
    <definedName name="_xlnm.Print_Area" localSheetId="8">'Table 3B'!$C$1:$AD$61</definedName>
    <definedName name="_xlnm.Print_Area" localSheetId="9">'Table 3C'!$C$1:$AD$61</definedName>
    <definedName name="_xlnm.Print_Area" localSheetId="10">'Table 3D'!$C$1:$AD$61</definedName>
    <definedName name="_xlnm.Print_Area" localSheetId="11">'Table 3E'!$C$1:$AD$61</definedName>
    <definedName name="_xlnm.Print_Area" localSheetId="12">'Table 4'!$C$1:$AE$42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3" i="15" l="1"/>
  <c r="AB73" i="15"/>
  <c r="AA74" i="15"/>
  <c r="AB74" i="15"/>
  <c r="AA75" i="15"/>
  <c r="AB75" i="15"/>
  <c r="F44" i="2"/>
  <c r="D51" i="8"/>
  <c r="D51" i="9"/>
  <c r="D51" i="10"/>
  <c r="D55" i="11"/>
  <c r="E41" i="12"/>
  <c r="AD6" i="2"/>
  <c r="AD8" i="2"/>
  <c r="AB68" i="3"/>
  <c r="AB69" i="3"/>
  <c r="AB70" i="3"/>
  <c r="AB71" i="3"/>
  <c r="AB72" i="3"/>
  <c r="AB74" i="3"/>
  <c r="AB75" i="3"/>
  <c r="AB77" i="3"/>
  <c r="AB7" i="3"/>
  <c r="AB12" i="3"/>
  <c r="AB31" i="3"/>
  <c r="AB73" i="3" s="1"/>
  <c r="AB68" i="4"/>
  <c r="AB69" i="4"/>
  <c r="AB70" i="4"/>
  <c r="AB71" i="4"/>
  <c r="AB72" i="4"/>
  <c r="AB74" i="4"/>
  <c r="AB75" i="4"/>
  <c r="AB77" i="4"/>
  <c r="AB7" i="4"/>
  <c r="AB12" i="4"/>
  <c r="AB31" i="4"/>
  <c r="AB73" i="4" s="1"/>
  <c r="AB68" i="5"/>
  <c r="AB69" i="5"/>
  <c r="AB70" i="5"/>
  <c r="AB71" i="5"/>
  <c r="AB72" i="5"/>
  <c r="AB74" i="5"/>
  <c r="AB75" i="5"/>
  <c r="AB77" i="5"/>
  <c r="AB7" i="5"/>
  <c r="AB12" i="5"/>
  <c r="AB31" i="5"/>
  <c r="AB73" i="5" s="1"/>
  <c r="AB68" i="6"/>
  <c r="AB69" i="6"/>
  <c r="AB70" i="6"/>
  <c r="AB71" i="6"/>
  <c r="AB72" i="6"/>
  <c r="AB74" i="6"/>
  <c r="AB75" i="6"/>
  <c r="AB77" i="6"/>
  <c r="AB7" i="6"/>
  <c r="AB12" i="6"/>
  <c r="AB31" i="6"/>
  <c r="AB73" i="6" s="1"/>
  <c r="AB63" i="15"/>
  <c r="AB64" i="15"/>
  <c r="AB65" i="15"/>
  <c r="AB66" i="15"/>
  <c r="AB67" i="15"/>
  <c r="AB69" i="15"/>
  <c r="AB71" i="15"/>
  <c r="AB72" i="15"/>
  <c r="AB7" i="15"/>
  <c r="AB12" i="15"/>
  <c r="AB31" i="15"/>
  <c r="AB68" i="15" s="1"/>
  <c r="AB53" i="8"/>
  <c r="AB54" i="8"/>
  <c r="AB55" i="8"/>
  <c r="AB57" i="8"/>
  <c r="AB5" i="8"/>
  <c r="AB10" i="8"/>
  <c r="AB5" i="9"/>
  <c r="AB10" i="9"/>
  <c r="AB53" i="9"/>
  <c r="AB54" i="9"/>
  <c r="AB55" i="9"/>
  <c r="AB57" i="9"/>
  <c r="AB53" i="10"/>
  <c r="AB54" i="10"/>
  <c r="AB55" i="10"/>
  <c r="AB57" i="10"/>
  <c r="AB5" i="10"/>
  <c r="AB10" i="10"/>
  <c r="AB5" i="11"/>
  <c r="AB10" i="11"/>
  <c r="AB57" i="11"/>
  <c r="AB58" i="11"/>
  <c r="AB59" i="11"/>
  <c r="AB61" i="11"/>
  <c r="AC43" i="12"/>
  <c r="AC44" i="12"/>
  <c r="AC45" i="12"/>
  <c r="AC46" i="12"/>
  <c r="AC5" i="12"/>
  <c r="AC9" i="12"/>
  <c r="AC17" i="12"/>
  <c r="AA77" i="3"/>
  <c r="AA75" i="3"/>
  <c r="AA74" i="3"/>
  <c r="AA72" i="3"/>
  <c r="AA71" i="3"/>
  <c r="AA70" i="3"/>
  <c r="AA69" i="3"/>
  <c r="AA68" i="3"/>
  <c r="AA77" i="4"/>
  <c r="AA75" i="4"/>
  <c r="AA74" i="4"/>
  <c r="AA72" i="4"/>
  <c r="AA71" i="4"/>
  <c r="AA70" i="4"/>
  <c r="AA69" i="4"/>
  <c r="AA68" i="4"/>
  <c r="AA77" i="6"/>
  <c r="AA75" i="6"/>
  <c r="AA74" i="6"/>
  <c r="AA72" i="6"/>
  <c r="AA71" i="6"/>
  <c r="AA70" i="6"/>
  <c r="AA69" i="6"/>
  <c r="AA68" i="6"/>
  <c r="AA72" i="15"/>
  <c r="AA71" i="15"/>
  <c r="AA69" i="15"/>
  <c r="AA67" i="15"/>
  <c r="AA66" i="15"/>
  <c r="AA65" i="15"/>
  <c r="AA64" i="15"/>
  <c r="AA63" i="15"/>
  <c r="AA57" i="8"/>
  <c r="AA55" i="8"/>
  <c r="AA54" i="8"/>
  <c r="AA53" i="8"/>
  <c r="AA57" i="9"/>
  <c r="AA55" i="9"/>
  <c r="AA54" i="9"/>
  <c r="AA53" i="9"/>
  <c r="AA57" i="10"/>
  <c r="AA55" i="10"/>
  <c r="AA54" i="10"/>
  <c r="AA53" i="10"/>
  <c r="AA61" i="11"/>
  <c r="AA59" i="11"/>
  <c r="AA58" i="11"/>
  <c r="AA57" i="11"/>
  <c r="AB46" i="12"/>
  <c r="AB45" i="12"/>
  <c r="AB44" i="12"/>
  <c r="AB43" i="12"/>
  <c r="D64" i="3" l="1"/>
  <c r="AB66" i="3"/>
  <c r="AB67" i="3"/>
  <c r="D64" i="4"/>
  <c r="AB66" i="4"/>
  <c r="AB67" i="4"/>
  <c r="D64" i="5"/>
  <c r="AB67" i="5"/>
  <c r="AB66" i="5"/>
  <c r="D64" i="6"/>
  <c r="AB66" i="6"/>
  <c r="AB67" i="6"/>
  <c r="D59" i="15"/>
  <c r="AB62" i="15"/>
  <c r="AB61" i="15"/>
  <c r="AC8" i="2"/>
  <c r="AA12" i="3"/>
  <c r="AA31" i="3"/>
  <c r="AA73" i="3" s="1"/>
  <c r="AA12" i="4"/>
  <c r="AA31" i="4"/>
  <c r="AA73" i="4" s="1"/>
  <c r="AA68" i="5"/>
  <c r="AA69" i="5"/>
  <c r="AA70" i="5"/>
  <c r="AA71" i="5"/>
  <c r="AA72" i="5"/>
  <c r="AA74" i="5"/>
  <c r="AA75" i="5"/>
  <c r="AA77" i="5"/>
  <c r="AA12" i="5"/>
  <c r="AA66" i="5" s="1"/>
  <c r="AA31" i="5"/>
  <c r="AA73" i="5" s="1"/>
  <c r="AA12" i="6"/>
  <c r="AA31" i="6"/>
  <c r="AA73" i="6" s="1"/>
  <c r="AA12" i="15"/>
  <c r="AA31" i="15"/>
  <c r="AA68" i="15" s="1"/>
  <c r="AA10" i="8"/>
  <c r="AA10" i="9"/>
  <c r="AA10" i="10"/>
  <c r="AA10" i="11"/>
  <c r="AB9" i="12"/>
  <c r="AB17" i="12"/>
  <c r="AA67" i="5" l="1"/>
  <c r="AA66" i="6"/>
  <c r="AA67" i="6"/>
  <c r="AA67" i="4"/>
  <c r="AA66" i="4"/>
  <c r="AA67" i="3"/>
  <c r="AA66" i="3"/>
  <c r="AA61" i="15"/>
  <c r="AA62" i="15"/>
  <c r="Z73" i="15"/>
  <c r="BA36" i="13" l="1"/>
  <c r="BA38" i="13"/>
  <c r="BA41" i="13"/>
  <c r="BA43" i="13"/>
  <c r="Z64" i="15" l="1"/>
  <c r="Z63" i="15"/>
  <c r="Z75" i="15" l="1"/>
  <c r="AB8" i="2" l="1"/>
  <c r="Z68" i="3"/>
  <c r="Z69" i="3"/>
  <c r="Z70" i="3"/>
  <c r="Z71" i="3"/>
  <c r="Z72" i="3"/>
  <c r="Z74" i="3"/>
  <c r="Z75" i="3"/>
  <c r="Z77" i="3"/>
  <c r="Z12" i="3"/>
  <c r="Z31" i="3"/>
  <c r="Z73" i="3" s="1"/>
  <c r="Z68" i="4"/>
  <c r="Z69" i="4"/>
  <c r="Z70" i="4"/>
  <c r="Z71" i="4"/>
  <c r="Z72" i="4"/>
  <c r="Z74" i="4"/>
  <c r="Z75" i="4"/>
  <c r="Z77" i="4"/>
  <c r="Z12" i="4"/>
  <c r="Z31" i="4"/>
  <c r="Z73" i="4" s="1"/>
  <c r="Z68" i="5"/>
  <c r="Z69" i="5"/>
  <c r="Z70" i="5"/>
  <c r="Z71" i="5"/>
  <c r="Z72" i="5"/>
  <c r="Z74" i="5"/>
  <c r="Z75" i="5"/>
  <c r="Z77" i="5"/>
  <c r="Z12" i="5"/>
  <c r="Z31" i="5"/>
  <c r="Z73" i="5" s="1"/>
  <c r="Z68" i="6"/>
  <c r="Z69" i="6"/>
  <c r="Z70" i="6"/>
  <c r="Z71" i="6"/>
  <c r="Z72" i="6"/>
  <c r="Z74" i="6"/>
  <c r="Z75" i="6"/>
  <c r="Z77" i="6"/>
  <c r="Z12" i="6"/>
  <c r="Z31" i="6"/>
  <c r="Z73" i="6" s="1"/>
  <c r="Z65" i="15"/>
  <c r="Z66" i="15"/>
  <c r="Z67" i="15"/>
  <c r="Z69" i="15"/>
  <c r="Z71" i="15"/>
  <c r="Z72" i="15"/>
  <c r="Z12" i="15"/>
  <c r="Z62" i="15" s="1"/>
  <c r="Z31" i="15"/>
  <c r="Z68" i="15" s="1"/>
  <c r="Z53" i="8"/>
  <c r="Z54" i="8"/>
  <c r="Z55" i="8"/>
  <c r="Z57" i="8"/>
  <c r="Z10" i="8"/>
  <c r="Z53" i="9"/>
  <c r="Z54" i="9"/>
  <c r="Z55" i="9"/>
  <c r="Z57" i="9"/>
  <c r="Z10" i="9"/>
  <c r="Z53" i="10"/>
  <c r="Z54" i="10"/>
  <c r="Z55" i="10"/>
  <c r="Z57" i="10"/>
  <c r="Z10" i="10"/>
  <c r="Z57" i="11"/>
  <c r="Z58" i="11"/>
  <c r="Z59" i="11"/>
  <c r="Z61" i="11"/>
  <c r="AA43" i="12"/>
  <c r="AA44" i="12"/>
  <c r="AA45" i="12"/>
  <c r="AA46" i="12"/>
  <c r="Z10" i="11"/>
  <c r="AA9" i="12"/>
  <c r="AA17" i="12"/>
  <c r="Z66" i="4" l="1"/>
  <c r="Z66" i="5"/>
  <c r="Z66" i="3"/>
  <c r="Z67" i="3"/>
  <c r="Z67" i="4"/>
  <c r="Z67" i="5"/>
  <c r="Z66" i="6"/>
  <c r="Z67" i="6"/>
  <c r="Z61" i="15"/>
  <c r="Z74" i="15"/>
  <c r="X10" i="11"/>
  <c r="Y10" i="11"/>
  <c r="Y73" i="15" l="1"/>
  <c r="Y75" i="15"/>
  <c r="AA8" i="2" l="1"/>
  <c r="Y68" i="3"/>
  <c r="Y69" i="3"/>
  <c r="Y70" i="3"/>
  <c r="Y71" i="3"/>
  <c r="Y72" i="3"/>
  <c r="Y74" i="3"/>
  <c r="Y75" i="3"/>
  <c r="Y77" i="3"/>
  <c r="Y12" i="3"/>
  <c r="Y31" i="3"/>
  <c r="Y73" i="3" s="1"/>
  <c r="Y68" i="4"/>
  <c r="Y69" i="4"/>
  <c r="Y70" i="4"/>
  <c r="Y71" i="4"/>
  <c r="Y72" i="4"/>
  <c r="Y74" i="4"/>
  <c r="Y75" i="4"/>
  <c r="Y77" i="4"/>
  <c r="Y12" i="4"/>
  <c r="Y31" i="4"/>
  <c r="Y73" i="4" s="1"/>
  <c r="Y68" i="5"/>
  <c r="Y69" i="5"/>
  <c r="Y70" i="5"/>
  <c r="Y71" i="5"/>
  <c r="Y72" i="5"/>
  <c r="Y74" i="5"/>
  <c r="Y75" i="5"/>
  <c r="Y77" i="5"/>
  <c r="Y12" i="5"/>
  <c r="Y31" i="5"/>
  <c r="Y73" i="5" s="1"/>
  <c r="Y68" i="6"/>
  <c r="Y69" i="6"/>
  <c r="Y70" i="6"/>
  <c r="Y71" i="6"/>
  <c r="Y72" i="6"/>
  <c r="Y74" i="6"/>
  <c r="Y75" i="6"/>
  <c r="Y77" i="6"/>
  <c r="Y12" i="6"/>
  <c r="Y31" i="6"/>
  <c r="Y73" i="6" s="1"/>
  <c r="Y63" i="15"/>
  <c r="Y64" i="15"/>
  <c r="Y65" i="15"/>
  <c r="Y66" i="15"/>
  <c r="Y67" i="15"/>
  <c r="Y69" i="15"/>
  <c r="Y71" i="15"/>
  <c r="Y72" i="15"/>
  <c r="Y12" i="15"/>
  <c r="Y31" i="15"/>
  <c r="Y68" i="15" s="1"/>
  <c r="Y53" i="8"/>
  <c r="Y54" i="8"/>
  <c r="Y55" i="8"/>
  <c r="Y57" i="8"/>
  <c r="Y10" i="8"/>
  <c r="Y53" i="9"/>
  <c r="Y54" i="9"/>
  <c r="Y55" i="9"/>
  <c r="Y57" i="9"/>
  <c r="Y10" i="9"/>
  <c r="Y53" i="10"/>
  <c r="Y54" i="10"/>
  <c r="Y55" i="10"/>
  <c r="Y57" i="10"/>
  <c r="Y10" i="10"/>
  <c r="Y57" i="11"/>
  <c r="Y58" i="11"/>
  <c r="Y59" i="11"/>
  <c r="Y61" i="11"/>
  <c r="Z43" i="12"/>
  <c r="Z44" i="12"/>
  <c r="Z45" i="12"/>
  <c r="Z46" i="12"/>
  <c r="Z9" i="12"/>
  <c r="Z17" i="12"/>
  <c r="Y66" i="6" l="1"/>
  <c r="Y66" i="3"/>
  <c r="Y67" i="3"/>
  <c r="Y66" i="4"/>
  <c r="Y67" i="4"/>
  <c r="Y66" i="5"/>
  <c r="Y67" i="5"/>
  <c r="Y67" i="6"/>
  <c r="Y74" i="15"/>
  <c r="Y62" i="15"/>
  <c r="Y61" i="15"/>
  <c r="P4" i="13" l="1"/>
  <c r="P3" i="13"/>
  <c r="G31" i="15" l="1"/>
  <c r="X71" i="15" l="1"/>
  <c r="X72" i="15"/>
  <c r="X73" i="15"/>
  <c r="X75" i="15"/>
  <c r="P2" i="13" l="1"/>
  <c r="Z8" i="2" l="1"/>
  <c r="X77" i="3"/>
  <c r="X75" i="3"/>
  <c r="X74" i="3"/>
  <c r="X72" i="3"/>
  <c r="X71" i="3"/>
  <c r="X70" i="3"/>
  <c r="X69" i="3"/>
  <c r="X68" i="3"/>
  <c r="X12" i="3"/>
  <c r="X31" i="3"/>
  <c r="X73" i="3" s="1"/>
  <c r="X77" i="4"/>
  <c r="X75" i="4"/>
  <c r="X74" i="4"/>
  <c r="X72" i="4"/>
  <c r="X71" i="4"/>
  <c r="X70" i="4"/>
  <c r="X69" i="4"/>
  <c r="X68" i="4"/>
  <c r="X31" i="4"/>
  <c r="X73" i="4" s="1"/>
  <c r="X12" i="4"/>
  <c r="X77" i="5"/>
  <c r="X75" i="5"/>
  <c r="X74" i="5"/>
  <c r="X72" i="5"/>
  <c r="X71" i="5"/>
  <c r="X70" i="5"/>
  <c r="X69" i="5"/>
  <c r="X68" i="5"/>
  <c r="X31" i="5"/>
  <c r="X73" i="5" s="1"/>
  <c r="X12" i="5"/>
  <c r="X77" i="6"/>
  <c r="X75" i="6"/>
  <c r="X74" i="6"/>
  <c r="X72" i="6"/>
  <c r="X71" i="6"/>
  <c r="X70" i="6"/>
  <c r="X69" i="6"/>
  <c r="X68" i="6"/>
  <c r="X31" i="6"/>
  <c r="X73" i="6" s="1"/>
  <c r="X12" i="6"/>
  <c r="X69" i="15"/>
  <c r="X67" i="15"/>
  <c r="X66" i="15"/>
  <c r="X65" i="15"/>
  <c r="X64" i="15"/>
  <c r="X63" i="15"/>
  <c r="X31" i="15"/>
  <c r="X68" i="15" s="1"/>
  <c r="X12" i="15"/>
  <c r="X62" i="15" s="1"/>
  <c r="X57" i="8"/>
  <c r="X53" i="8"/>
  <c r="X54" i="8"/>
  <c r="X55" i="8"/>
  <c r="X10" i="8"/>
  <c r="X57" i="9"/>
  <c r="X53" i="9"/>
  <c r="X54" i="9"/>
  <c r="X55" i="9"/>
  <c r="X10" i="9"/>
  <c r="X61" i="11"/>
  <c r="X57" i="10"/>
  <c r="W57" i="10"/>
  <c r="Y43" i="12"/>
  <c r="Y44" i="12"/>
  <c r="Y45" i="12"/>
  <c r="Y46" i="12"/>
  <c r="Y17" i="12"/>
  <c r="Y9" i="12"/>
  <c r="E5" i="12"/>
  <c r="X53" i="10"/>
  <c r="X54" i="10"/>
  <c r="X55" i="10"/>
  <c r="X10" i="10"/>
  <c r="X57" i="11"/>
  <c r="X58" i="11"/>
  <c r="X59" i="11"/>
  <c r="X66" i="5" l="1"/>
  <c r="X66" i="4"/>
  <c r="X66" i="3"/>
  <c r="X66" i="6"/>
  <c r="X67" i="3"/>
  <c r="X67" i="4"/>
  <c r="X67" i="5"/>
  <c r="X67" i="6"/>
  <c r="X74" i="15"/>
  <c r="X61" i="15"/>
  <c r="W63" i="15"/>
  <c r="W64" i="15"/>
  <c r="W65" i="15"/>
  <c r="W66" i="15"/>
  <c r="W67" i="15"/>
  <c r="W69" i="15"/>
  <c r="W71" i="15"/>
  <c r="W72" i="15"/>
  <c r="W73" i="15"/>
  <c r="W75" i="15"/>
  <c r="AF2" i="2" l="1"/>
  <c r="AG2" i="3"/>
  <c r="AG2" i="4"/>
  <c r="AG2" i="5"/>
  <c r="AG2" i="6"/>
  <c r="AG2" i="15"/>
  <c r="AG2" i="8"/>
  <c r="AG2" i="9"/>
  <c r="AG2" i="10"/>
  <c r="AE2" i="12"/>
  <c r="AG2" i="11"/>
  <c r="N1" i="13" l="1"/>
  <c r="BA31" i="13"/>
  <c r="BA32" i="13"/>
  <c r="BA33" i="13"/>
  <c r="BA34" i="13"/>
  <c r="BA35" i="13"/>
  <c r="BA37" i="13"/>
  <c r="BA30" i="13"/>
  <c r="BA2" i="13"/>
  <c r="Y8" i="2" l="1"/>
  <c r="W68" i="3"/>
  <c r="W69" i="3"/>
  <c r="W70" i="3"/>
  <c r="W71" i="3"/>
  <c r="W72" i="3"/>
  <c r="W74" i="3"/>
  <c r="W75" i="3"/>
  <c r="W77" i="3"/>
  <c r="W31" i="3"/>
  <c r="W73" i="3" s="1"/>
  <c r="W12" i="3"/>
  <c r="W68" i="4"/>
  <c r="W69" i="4"/>
  <c r="W70" i="4"/>
  <c r="W71" i="4"/>
  <c r="W72" i="4"/>
  <c r="W74" i="4"/>
  <c r="W75" i="4"/>
  <c r="W77" i="4"/>
  <c r="W31" i="4"/>
  <c r="W73" i="4" s="1"/>
  <c r="W12" i="4"/>
  <c r="W67" i="4" s="1"/>
  <c r="W68" i="5"/>
  <c r="W69" i="5"/>
  <c r="W70" i="5"/>
  <c r="W71" i="5"/>
  <c r="W72" i="5"/>
  <c r="W74" i="5"/>
  <c r="W75" i="5"/>
  <c r="W77" i="5"/>
  <c r="W31" i="5"/>
  <c r="W73" i="5" s="1"/>
  <c r="W12" i="5"/>
  <c r="W67" i="5" s="1"/>
  <c r="W68" i="6"/>
  <c r="W69" i="6"/>
  <c r="W70" i="6"/>
  <c r="W71" i="6"/>
  <c r="W72" i="6"/>
  <c r="W74" i="6"/>
  <c r="W75" i="6"/>
  <c r="W77" i="6"/>
  <c r="W31" i="6"/>
  <c r="W73" i="6" s="1"/>
  <c r="W12" i="6"/>
  <c r="W67" i="6" s="1"/>
  <c r="W31" i="15"/>
  <c r="W68" i="15" s="1"/>
  <c r="W12" i="15"/>
  <c r="W53" i="8"/>
  <c r="W54" i="8"/>
  <c r="W55" i="8"/>
  <c r="W57" i="8"/>
  <c r="W10" i="8"/>
  <c r="W53" i="9"/>
  <c r="W54" i="9"/>
  <c r="W55" i="9"/>
  <c r="W57" i="9"/>
  <c r="W10" i="9"/>
  <c r="W53" i="10"/>
  <c r="W54" i="10"/>
  <c r="W55" i="10"/>
  <c r="W10" i="10"/>
  <c r="W57" i="11"/>
  <c r="W58" i="11"/>
  <c r="W59" i="11"/>
  <c r="W61" i="11"/>
  <c r="W10" i="11"/>
  <c r="X43" i="12"/>
  <c r="X44" i="12"/>
  <c r="X45" i="12"/>
  <c r="X46" i="12"/>
  <c r="X17" i="12"/>
  <c r="X9" i="12"/>
  <c r="W66" i="3" l="1"/>
  <c r="W66" i="4"/>
  <c r="W66" i="5"/>
  <c r="W66" i="6"/>
  <c r="W67" i="3"/>
  <c r="W61" i="15"/>
  <c r="W62" i="15"/>
  <c r="W74" i="15"/>
  <c r="T63" i="15"/>
  <c r="U63" i="15"/>
  <c r="V63" i="15"/>
  <c r="T64" i="15"/>
  <c r="U64" i="15"/>
  <c r="V64" i="15"/>
  <c r="T65" i="15"/>
  <c r="U65" i="15"/>
  <c r="V65" i="15"/>
  <c r="T66" i="15"/>
  <c r="U66" i="15"/>
  <c r="V66" i="15"/>
  <c r="T67" i="15"/>
  <c r="U67" i="15"/>
  <c r="V67" i="15"/>
  <c r="T69" i="15"/>
  <c r="U69" i="15"/>
  <c r="V69" i="15"/>
  <c r="T71" i="15"/>
  <c r="U71" i="15"/>
  <c r="V71" i="15"/>
  <c r="T72" i="15"/>
  <c r="U72" i="15"/>
  <c r="V72" i="15"/>
  <c r="T73" i="15"/>
  <c r="U73" i="15"/>
  <c r="V73" i="15"/>
  <c r="T75" i="15"/>
  <c r="U75" i="15"/>
  <c r="V75" i="15"/>
  <c r="V8" i="2" l="1"/>
  <c r="W8" i="2"/>
  <c r="X8" i="2"/>
  <c r="T68" i="5"/>
  <c r="U68" i="5"/>
  <c r="V68" i="5"/>
  <c r="T69" i="5"/>
  <c r="U69" i="5"/>
  <c r="V69" i="5"/>
  <c r="T70" i="5"/>
  <c r="U70" i="5"/>
  <c r="V70" i="5"/>
  <c r="T71" i="5"/>
  <c r="U71" i="5"/>
  <c r="V71" i="5"/>
  <c r="T72" i="5"/>
  <c r="U72" i="5"/>
  <c r="V72" i="5"/>
  <c r="T74" i="5"/>
  <c r="U74" i="5"/>
  <c r="V74" i="5"/>
  <c r="T75" i="5"/>
  <c r="U75" i="5"/>
  <c r="V75" i="5"/>
  <c r="T77" i="5"/>
  <c r="U77" i="5"/>
  <c r="V77" i="5"/>
  <c r="T68" i="4"/>
  <c r="U68" i="4"/>
  <c r="V68" i="4"/>
  <c r="T69" i="4"/>
  <c r="U69" i="4"/>
  <c r="V69" i="4"/>
  <c r="T70" i="4"/>
  <c r="U70" i="4"/>
  <c r="V70" i="4"/>
  <c r="T71" i="4"/>
  <c r="U71" i="4"/>
  <c r="V71" i="4"/>
  <c r="T72" i="4"/>
  <c r="U72" i="4"/>
  <c r="V72" i="4"/>
  <c r="T74" i="4"/>
  <c r="U74" i="4"/>
  <c r="V74" i="4"/>
  <c r="T75" i="4"/>
  <c r="U75" i="4"/>
  <c r="V75" i="4"/>
  <c r="T77" i="4"/>
  <c r="U77" i="4"/>
  <c r="V77" i="4"/>
  <c r="T68" i="3"/>
  <c r="U68" i="3"/>
  <c r="V68" i="3"/>
  <c r="T69" i="3"/>
  <c r="U69" i="3"/>
  <c r="V69" i="3"/>
  <c r="T70" i="3"/>
  <c r="U70" i="3"/>
  <c r="V70" i="3"/>
  <c r="T71" i="3"/>
  <c r="U71" i="3"/>
  <c r="V71" i="3"/>
  <c r="T72" i="3"/>
  <c r="U72" i="3"/>
  <c r="V72" i="3"/>
  <c r="T74" i="3"/>
  <c r="U74" i="3"/>
  <c r="V74" i="3"/>
  <c r="T75" i="3"/>
  <c r="U75" i="3"/>
  <c r="V75" i="3"/>
  <c r="T77" i="3"/>
  <c r="U77" i="3"/>
  <c r="V77" i="3"/>
  <c r="T68" i="6"/>
  <c r="U68" i="6"/>
  <c r="V68" i="6"/>
  <c r="T69" i="6"/>
  <c r="U69" i="6"/>
  <c r="V69" i="6"/>
  <c r="T70" i="6"/>
  <c r="U70" i="6"/>
  <c r="V70" i="6"/>
  <c r="T71" i="6"/>
  <c r="U71" i="6"/>
  <c r="V71" i="6"/>
  <c r="T72" i="6"/>
  <c r="U72" i="6"/>
  <c r="V72" i="6"/>
  <c r="T74" i="6"/>
  <c r="U74" i="6"/>
  <c r="V74" i="6"/>
  <c r="T75" i="6"/>
  <c r="U75" i="6"/>
  <c r="V75" i="6"/>
  <c r="T77" i="6"/>
  <c r="U77" i="6"/>
  <c r="V77" i="6"/>
  <c r="T12" i="5"/>
  <c r="T67" i="5" s="1"/>
  <c r="U12" i="5"/>
  <c r="U67" i="5" s="1"/>
  <c r="V12" i="5"/>
  <c r="T31" i="5"/>
  <c r="T73" i="5" s="1"/>
  <c r="U31" i="5"/>
  <c r="U73" i="5" s="1"/>
  <c r="V31" i="5"/>
  <c r="V73" i="5" s="1"/>
  <c r="T12" i="4"/>
  <c r="T67" i="4" s="1"/>
  <c r="U12" i="4"/>
  <c r="V12" i="4"/>
  <c r="V67" i="4" s="1"/>
  <c r="T31" i="4"/>
  <c r="T73" i="4" s="1"/>
  <c r="U31" i="4"/>
  <c r="U73" i="4" s="1"/>
  <c r="V31" i="4"/>
  <c r="V73" i="4" s="1"/>
  <c r="T12" i="3"/>
  <c r="T66" i="3" s="1"/>
  <c r="U12" i="3"/>
  <c r="U67" i="3" s="1"/>
  <c r="V12" i="3"/>
  <c r="T31" i="3"/>
  <c r="T73" i="3" s="1"/>
  <c r="U31" i="3"/>
  <c r="U73" i="3" s="1"/>
  <c r="V31" i="3"/>
  <c r="V73" i="3" s="1"/>
  <c r="T12" i="6"/>
  <c r="T67" i="6" s="1"/>
  <c r="U12" i="6"/>
  <c r="V12" i="6"/>
  <c r="T31" i="6"/>
  <c r="U31" i="6"/>
  <c r="U73" i="6" s="1"/>
  <c r="V31" i="6"/>
  <c r="V73" i="6" s="1"/>
  <c r="T12" i="15"/>
  <c r="U12" i="15"/>
  <c r="V12" i="15"/>
  <c r="T31" i="15"/>
  <c r="T68" i="15" s="1"/>
  <c r="U31" i="15"/>
  <c r="U68" i="15" s="1"/>
  <c r="V31" i="15"/>
  <c r="V68" i="15" s="1"/>
  <c r="T53" i="9"/>
  <c r="U53" i="9"/>
  <c r="V53" i="9"/>
  <c r="T54" i="9"/>
  <c r="U54" i="9"/>
  <c r="V54" i="9"/>
  <c r="T55" i="9"/>
  <c r="U55" i="9"/>
  <c r="V55" i="9"/>
  <c r="T57" i="9"/>
  <c r="U57" i="9"/>
  <c r="V57" i="9"/>
  <c r="T53" i="8"/>
  <c r="U53" i="8"/>
  <c r="V53" i="8"/>
  <c r="T54" i="8"/>
  <c r="U54" i="8"/>
  <c r="V54" i="8"/>
  <c r="T55" i="8"/>
  <c r="U55" i="8"/>
  <c r="V55" i="8"/>
  <c r="T57" i="8"/>
  <c r="U57" i="8"/>
  <c r="V57" i="8"/>
  <c r="T53" i="10"/>
  <c r="U53" i="10"/>
  <c r="V53" i="10"/>
  <c r="T54" i="10"/>
  <c r="U54" i="10"/>
  <c r="V54" i="10"/>
  <c r="T55" i="10"/>
  <c r="U55" i="10"/>
  <c r="V55" i="10"/>
  <c r="T57" i="10"/>
  <c r="U57" i="10"/>
  <c r="V57" i="10"/>
  <c r="T10" i="9"/>
  <c r="U10" i="9"/>
  <c r="V10" i="9"/>
  <c r="T10" i="8"/>
  <c r="U10" i="8"/>
  <c r="V10" i="8"/>
  <c r="T10" i="10"/>
  <c r="U10" i="10"/>
  <c r="V10" i="10"/>
  <c r="T57" i="11"/>
  <c r="U57" i="11"/>
  <c r="V57" i="11"/>
  <c r="T58" i="11"/>
  <c r="U58" i="11"/>
  <c r="V58" i="11"/>
  <c r="T59" i="11"/>
  <c r="U59" i="11"/>
  <c r="V59" i="11"/>
  <c r="T61" i="11"/>
  <c r="U61" i="11"/>
  <c r="V61" i="11"/>
  <c r="T10" i="11"/>
  <c r="U10" i="11"/>
  <c r="V10" i="11"/>
  <c r="U43" i="12"/>
  <c r="V43" i="12"/>
  <c r="W43" i="12"/>
  <c r="U44" i="12"/>
  <c r="V44" i="12"/>
  <c r="W44" i="12"/>
  <c r="U45" i="12"/>
  <c r="V45" i="12"/>
  <c r="W45" i="12"/>
  <c r="U46" i="12"/>
  <c r="V46" i="12"/>
  <c r="W46" i="12"/>
  <c r="U9" i="12"/>
  <c r="V9" i="12"/>
  <c r="W9" i="12"/>
  <c r="U17" i="12"/>
  <c r="V17" i="12"/>
  <c r="W17" i="12"/>
  <c r="V61" i="15" l="1"/>
  <c r="V62" i="15"/>
  <c r="U62" i="15"/>
  <c r="U74" i="15"/>
  <c r="U61" i="15"/>
  <c r="T74" i="15"/>
  <c r="T62" i="15"/>
  <c r="T61" i="15"/>
  <c r="U66" i="4"/>
  <c r="V66" i="3"/>
  <c r="V67" i="6"/>
  <c r="V74" i="15"/>
  <c r="U66" i="3"/>
  <c r="V67" i="3"/>
  <c r="T67" i="3"/>
  <c r="T66" i="4"/>
  <c r="V66" i="4"/>
  <c r="U67" i="4"/>
  <c r="V66" i="5"/>
  <c r="T66" i="5"/>
  <c r="V67" i="5"/>
  <c r="U66" i="5"/>
  <c r="U66" i="6"/>
  <c r="T66" i="6"/>
  <c r="U67" i="6"/>
  <c r="V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D54" i="8"/>
  <c r="D53" i="8"/>
  <c r="D55" i="8"/>
  <c r="D55" i="9"/>
  <c r="D54" i="9"/>
  <c r="D53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S57" i="11" l="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12" i="5"/>
  <c r="R12" i="5"/>
  <c r="S12" i="5"/>
  <c r="Q31" i="5"/>
  <c r="Q73" i="5" s="1"/>
  <c r="R31" i="5"/>
  <c r="R73" i="5" s="1"/>
  <c r="S31" i="5"/>
  <c r="S73" i="5" s="1"/>
  <c r="Q12" i="4"/>
  <c r="R12" i="4"/>
  <c r="S12" i="4"/>
  <c r="Q31" i="4"/>
  <c r="Q73" i="4" s="1"/>
  <c r="R31" i="4"/>
  <c r="R73" i="4" s="1"/>
  <c r="S31" i="4"/>
  <c r="S73" i="4" s="1"/>
  <c r="Q12" i="3"/>
  <c r="R12" i="3"/>
  <c r="S12" i="3"/>
  <c r="Q31" i="3"/>
  <c r="Q73" i="3" s="1"/>
  <c r="R31" i="3"/>
  <c r="R73" i="3" s="1"/>
  <c r="S31" i="3"/>
  <c r="S73" i="3" s="1"/>
  <c r="Q12" i="6"/>
  <c r="R12" i="6"/>
  <c r="S12" i="6"/>
  <c r="Q31" i="6"/>
  <c r="Q73" i="6" s="1"/>
  <c r="R31" i="6"/>
  <c r="R73" i="6" s="1"/>
  <c r="S31" i="6"/>
  <c r="S73" i="6" s="1"/>
  <c r="R12" i="15"/>
  <c r="S12" i="15"/>
  <c r="R31" i="15"/>
  <c r="R68" i="15" s="1"/>
  <c r="S31" i="15"/>
  <c r="S68" i="15" s="1"/>
  <c r="Q10" i="9"/>
  <c r="R10" i="9"/>
  <c r="S10" i="9"/>
  <c r="Q10" i="8"/>
  <c r="R10" i="8"/>
  <c r="S10" i="8"/>
  <c r="Q10" i="10"/>
  <c r="R10" i="10"/>
  <c r="S10" i="10"/>
  <c r="R10" i="11"/>
  <c r="S10" i="11"/>
  <c r="P31" i="6"/>
  <c r="P73" i="6" s="1"/>
  <c r="O31" i="6"/>
  <c r="O73" i="6" s="1"/>
  <c r="N31" i="6"/>
  <c r="N73" i="6" s="1"/>
  <c r="M31" i="6"/>
  <c r="M73" i="6" s="1"/>
  <c r="L31" i="6"/>
  <c r="L73" i="6" s="1"/>
  <c r="K31" i="6"/>
  <c r="K73" i="6" s="1"/>
  <c r="J31" i="6"/>
  <c r="J73" i="6" s="1"/>
  <c r="I31" i="6"/>
  <c r="I73" i="6" s="1"/>
  <c r="H31" i="6"/>
  <c r="H73" i="6" s="1"/>
  <c r="G31" i="6"/>
  <c r="G73" i="6" s="1"/>
  <c r="F31" i="6"/>
  <c r="F73" i="6" s="1"/>
  <c r="E31" i="6"/>
  <c r="E73" i="6" s="1"/>
  <c r="D31" i="6"/>
  <c r="D73" i="6" s="1"/>
  <c r="P31" i="5"/>
  <c r="P73" i="5" s="1"/>
  <c r="O31" i="5"/>
  <c r="O73" i="5" s="1"/>
  <c r="N31" i="5"/>
  <c r="N73" i="5" s="1"/>
  <c r="M31" i="5"/>
  <c r="M73" i="5" s="1"/>
  <c r="L31" i="5"/>
  <c r="L73" i="5" s="1"/>
  <c r="K31" i="5"/>
  <c r="K73" i="5" s="1"/>
  <c r="J31" i="5"/>
  <c r="J73" i="5" s="1"/>
  <c r="I31" i="5"/>
  <c r="I73" i="5" s="1"/>
  <c r="H31" i="5"/>
  <c r="H73" i="5" s="1"/>
  <c r="G31" i="5"/>
  <c r="G73" i="5" s="1"/>
  <c r="F31" i="5"/>
  <c r="F73" i="5" s="1"/>
  <c r="E31" i="5"/>
  <c r="E73" i="5" s="1"/>
  <c r="D31" i="5"/>
  <c r="D73" i="5" s="1"/>
  <c r="P31" i="4"/>
  <c r="P73" i="4" s="1"/>
  <c r="O31" i="4"/>
  <c r="O73" i="4" s="1"/>
  <c r="N31" i="4"/>
  <c r="N73" i="4" s="1"/>
  <c r="M31" i="4"/>
  <c r="M73" i="4" s="1"/>
  <c r="L31" i="4"/>
  <c r="L73" i="4" s="1"/>
  <c r="K31" i="4"/>
  <c r="K73" i="4" s="1"/>
  <c r="J31" i="4"/>
  <c r="J73" i="4" s="1"/>
  <c r="I31" i="4"/>
  <c r="I73" i="4" s="1"/>
  <c r="H31" i="4"/>
  <c r="H73" i="4" s="1"/>
  <c r="G31" i="4"/>
  <c r="G73" i="4" s="1"/>
  <c r="F31" i="4"/>
  <c r="F73" i="4" s="1"/>
  <c r="E31" i="4"/>
  <c r="E73" i="4" s="1"/>
  <c r="D31" i="4"/>
  <c r="D73" i="4" s="1"/>
  <c r="P31" i="3"/>
  <c r="P73" i="3" s="1"/>
  <c r="O31" i="3"/>
  <c r="O73" i="3" s="1"/>
  <c r="N31" i="3"/>
  <c r="N73" i="3" s="1"/>
  <c r="M31" i="3"/>
  <c r="M73" i="3" s="1"/>
  <c r="L31" i="3"/>
  <c r="L73" i="3" s="1"/>
  <c r="K31" i="3"/>
  <c r="K73" i="3" s="1"/>
  <c r="J31" i="3"/>
  <c r="J73" i="3" s="1"/>
  <c r="I31" i="3"/>
  <c r="I73" i="3" s="1"/>
  <c r="H31" i="3"/>
  <c r="H73" i="3" s="1"/>
  <c r="G31" i="3"/>
  <c r="G73" i="3" s="1"/>
  <c r="F31" i="3"/>
  <c r="F73" i="3" s="1"/>
  <c r="E31" i="3"/>
  <c r="E73" i="3" s="1"/>
  <c r="D31" i="3"/>
  <c r="D73" i="3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31" i="15"/>
  <c r="Q68" i="15" s="1"/>
  <c r="P31" i="15"/>
  <c r="P68" i="15" s="1"/>
  <c r="O31" i="15"/>
  <c r="O68" i="15" s="1"/>
  <c r="N31" i="15"/>
  <c r="N68" i="15" s="1"/>
  <c r="M31" i="15"/>
  <c r="M68" i="15" s="1"/>
  <c r="L31" i="15"/>
  <c r="L68" i="15" s="1"/>
  <c r="K31" i="15"/>
  <c r="K68" i="15" s="1"/>
  <c r="J31" i="15"/>
  <c r="J68" i="15" s="1"/>
  <c r="I31" i="15"/>
  <c r="I68" i="15" s="1"/>
  <c r="H31" i="15"/>
  <c r="H68" i="15" s="1"/>
  <c r="G68" i="15"/>
  <c r="F31" i="15"/>
  <c r="F68" i="15" s="1"/>
  <c r="E31" i="15"/>
  <c r="E68" i="15" s="1"/>
  <c r="D31" i="15"/>
  <c r="D68" i="15" s="1"/>
  <c r="G66" i="3" l="1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R7" i="13" l="1"/>
  <c r="R6" i="13"/>
  <c r="R5" i="13"/>
  <c r="R4" i="13"/>
  <c r="R3" i="13"/>
  <c r="R2" i="13"/>
  <c r="P6" i="13"/>
  <c r="P5" i="13"/>
  <c r="B3" i="16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F36" i="9" l="1"/>
  <c r="BF14" i="12"/>
  <c r="BF43" i="11"/>
  <c r="BF38" i="2"/>
  <c r="BF16" i="4"/>
  <c r="BF24" i="5"/>
  <c r="BF12" i="15"/>
  <c r="BF12" i="9"/>
  <c r="BF20" i="11"/>
  <c r="BF26" i="10"/>
  <c r="BF36" i="3"/>
  <c r="BF44" i="4"/>
  <c r="BF20" i="6"/>
  <c r="BF13" i="8"/>
  <c r="BF21" i="12"/>
  <c r="BF15" i="10"/>
  <c r="BF26" i="3"/>
  <c r="BF33" i="4"/>
  <c r="BF51" i="5"/>
  <c r="BF38" i="15"/>
  <c r="BF12" i="12"/>
  <c r="BF41" i="11"/>
  <c r="BF18" i="3"/>
  <c r="BF24" i="4"/>
  <c r="BF33" i="5"/>
  <c r="BF24" i="15"/>
  <c r="BF43" i="9"/>
  <c r="BF22" i="9"/>
  <c r="BF39" i="8"/>
  <c r="BF18" i="8"/>
  <c r="BF40" i="15"/>
  <c r="BF21" i="15"/>
  <c r="BF45" i="6"/>
  <c r="BF25" i="6"/>
  <c r="BF52" i="5"/>
  <c r="BF29" i="5"/>
  <c r="BF13" i="5"/>
  <c r="BF34" i="4"/>
  <c r="BF17" i="4"/>
  <c r="BF40" i="3"/>
  <c r="BF21" i="3"/>
  <c r="BF41" i="10"/>
  <c r="BF21" i="10"/>
  <c r="BF40" i="11"/>
  <c r="BF19" i="11"/>
  <c r="BF24" i="12"/>
  <c r="BF30" i="9"/>
  <c r="BF11" i="9"/>
  <c r="BF27" i="8"/>
  <c r="BF48" i="15"/>
  <c r="BF27" i="15"/>
  <c r="BF10" i="15"/>
  <c r="BF32" i="6"/>
  <c r="BF15" i="6"/>
  <c r="BF37" i="5"/>
  <c r="BF19" i="5"/>
  <c r="BF42" i="4"/>
  <c r="BF23" i="4"/>
  <c r="BF48" i="3"/>
  <c r="BF27" i="3"/>
  <c r="BF10" i="3"/>
  <c r="BF29" i="10"/>
  <c r="BF10" i="10"/>
  <c r="BF32" i="11"/>
  <c r="BF13" i="11"/>
  <c r="BF17" i="12"/>
  <c r="BF29" i="9"/>
  <c r="BF23" i="12"/>
  <c r="BF38" i="11"/>
  <c r="BF43" i="10"/>
  <c r="BF41" i="3"/>
  <c r="BF36" i="4"/>
  <c r="BF31" i="5"/>
  <c r="BF26" i="6"/>
  <c r="BF22" i="15"/>
  <c r="BF20" i="8"/>
  <c r="BF31" i="9"/>
  <c r="BF22" i="6"/>
  <c r="BF18" i="15"/>
  <c r="BF15" i="8"/>
  <c r="BF21" i="9"/>
  <c r="BF31" i="12"/>
  <c r="BF8" i="10"/>
  <c r="BF20" i="3"/>
  <c r="BF28" i="4"/>
  <c r="BF38" i="5"/>
  <c r="BF16" i="11"/>
  <c r="BF20" i="10"/>
  <c r="BF33" i="3"/>
  <c r="BF41" i="4"/>
  <c r="BF16" i="6"/>
  <c r="BF8" i="8"/>
  <c r="BF18" i="12"/>
  <c r="BF45" i="11"/>
  <c r="BF12" i="3"/>
  <c r="BF20" i="4"/>
  <c r="BF26" i="5"/>
  <c r="BF16" i="15"/>
  <c r="BF16" i="9"/>
  <c r="BF23" i="11"/>
  <c r="BF40" i="10"/>
  <c r="BF12" i="4"/>
  <c r="BF18" i="5"/>
  <c r="BF44" i="6"/>
  <c r="BF38" i="8"/>
  <c r="BF14" i="11"/>
  <c r="BF30" i="10"/>
  <c r="BF44" i="3"/>
  <c r="BF53" i="4"/>
  <c r="BF28" i="6"/>
  <c r="BF22" i="8"/>
  <c r="BF33" i="9"/>
  <c r="BF13" i="9"/>
  <c r="BF29" i="8"/>
  <c r="BF10" i="8"/>
  <c r="BF29" i="15"/>
  <c r="BF13" i="15"/>
  <c r="BF34" i="6"/>
  <c r="BF17" i="6"/>
  <c r="BF40" i="5"/>
  <c r="BF21" i="5"/>
  <c r="BF45" i="4"/>
  <c r="BF25" i="4"/>
  <c r="BF52" i="3"/>
  <c r="BF29" i="3"/>
  <c r="BF13" i="3"/>
  <c r="BF31" i="10"/>
  <c r="BF12" i="10"/>
  <c r="BF30" i="11"/>
  <c r="BF11" i="11"/>
  <c r="BF40" i="9"/>
  <c r="BF20" i="9"/>
  <c r="BF36" i="8"/>
  <c r="BF16" i="8"/>
  <c r="BF37" i="15"/>
  <c r="BF19" i="15"/>
  <c r="BF42" i="6"/>
  <c r="BF23" i="6"/>
  <c r="BF48" i="5"/>
  <c r="BF27" i="5"/>
  <c r="BF10" i="5"/>
  <c r="BF32" i="4"/>
  <c r="BF15" i="4"/>
  <c r="BF37" i="3"/>
  <c r="BF19" i="3"/>
  <c r="BF39" i="10"/>
  <c r="BF18" i="10"/>
  <c r="BF42" i="11"/>
  <c r="BF22" i="11"/>
  <c r="BF26" i="12"/>
  <c r="BF39" i="9"/>
  <c r="BF18" i="9"/>
  <c r="BF18" i="11"/>
  <c r="BF22" i="10"/>
  <c r="BF22" i="3"/>
  <c r="BF18" i="4"/>
  <c r="BF14" i="5"/>
  <c r="BF53" i="5"/>
  <c r="BF46" i="6"/>
  <c r="BF41" i="15"/>
  <c r="BF40" i="8"/>
  <c r="BF46" i="5"/>
  <c r="BF41" i="6"/>
  <c r="BF36" i="15"/>
  <c r="BF35" i="8"/>
  <c r="BF31" i="11"/>
  <c r="BF33" i="6"/>
  <c r="BF35" i="12"/>
  <c r="BF24" i="3"/>
  <c r="BF44" i="5"/>
  <c r="BF10" i="12"/>
  <c r="BF16" i="3"/>
  <c r="BF28" i="5"/>
  <c r="BF27" i="9"/>
  <c r="BF10" i="2"/>
  <c r="BF20" i="5"/>
  <c r="BF43" i="8"/>
  <c r="BF8" i="9"/>
  <c r="BF45" i="15"/>
  <c r="BF52" i="6"/>
  <c r="BF13" i="6"/>
  <c r="BF17" i="5"/>
  <c r="BF21" i="4"/>
  <c r="BF25" i="3"/>
  <c r="BF27" i="10"/>
  <c r="BF24" i="11"/>
  <c r="BF35" i="9"/>
  <c r="BF31" i="8"/>
  <c r="BF32" i="15"/>
  <c r="BF37" i="6"/>
  <c r="BF42" i="5"/>
  <c r="BF48" i="4"/>
  <c r="BF10" i="4"/>
  <c r="BF15" i="3"/>
  <c r="BF14" i="10"/>
  <c r="BF17" i="11"/>
  <c r="BF34" i="9"/>
  <c r="BF29" i="11"/>
  <c r="BF31" i="3"/>
  <c r="BF22" i="5"/>
  <c r="BF14" i="15"/>
  <c r="BF14" i="9"/>
  <c r="BF53" i="6"/>
  <c r="BF10" i="9"/>
  <c r="BF35" i="10"/>
  <c r="BF28" i="15"/>
  <c r="BF33" i="11"/>
  <c r="BF51" i="3"/>
  <c r="BF38" i="6"/>
  <c r="BF12" i="11"/>
  <c r="BF38" i="3"/>
  <c r="BF24" i="6"/>
  <c r="BF25" i="12"/>
  <c r="BF28" i="3"/>
  <c r="BF12" i="6"/>
  <c r="BF38" i="9"/>
  <c r="BF34" i="8"/>
  <c r="BF34" i="15"/>
  <c r="BF40" i="6"/>
  <c r="BF45" i="5"/>
  <c r="BF52" i="4"/>
  <c r="BF13" i="4"/>
  <c r="BF17" i="3"/>
  <c r="BF16" i="10"/>
  <c r="BF15" i="11"/>
  <c r="BF26" i="9"/>
  <c r="BF21" i="8"/>
  <c r="BF23" i="15"/>
  <c r="BF27" i="6"/>
  <c r="BF32" i="5"/>
  <c r="BF37" i="4"/>
  <c r="BF42" i="3"/>
  <c r="BF8" i="2"/>
  <c r="BF47" i="11"/>
  <c r="BF8" i="11"/>
  <c r="BF24" i="9"/>
  <c r="BF13" i="10"/>
  <c r="BF53" i="3"/>
  <c r="BF41" i="5"/>
  <c r="BF31" i="15"/>
  <c r="BF36" i="5"/>
  <c r="BF26" i="15"/>
  <c r="BF41" i="9"/>
  <c r="BF46" i="3"/>
  <c r="BF28" i="8"/>
  <c r="BF11" i="10"/>
  <c r="BF31" i="4"/>
  <c r="BF33" i="15"/>
  <c r="BF36" i="11"/>
  <c r="BF22" i="4"/>
  <c r="BF20" i="15"/>
  <c r="BF26" i="11"/>
  <c r="BF14" i="4"/>
  <c r="BF51" i="6"/>
  <c r="BF28" i="9"/>
  <c r="BF24" i="8"/>
  <c r="BF25" i="15"/>
  <c r="BF29" i="6"/>
  <c r="BF34" i="5"/>
  <c r="BF40" i="4"/>
  <c r="BF45" i="3"/>
  <c r="BF16" i="2"/>
  <c r="BF44" i="11"/>
  <c r="BF32" i="12"/>
  <c r="BF15" i="9"/>
  <c r="BF12" i="8"/>
  <c r="BF15" i="15"/>
  <c r="BF19" i="6"/>
  <c r="BF23" i="5"/>
  <c r="BF27" i="4"/>
  <c r="BF32" i="3"/>
  <c r="BF34" i="10"/>
  <c r="BF37" i="11"/>
  <c r="BF22" i="12"/>
  <c r="BF13" i="12"/>
  <c r="BF33" i="10"/>
  <c r="BF26" i="4"/>
  <c r="BF18" i="6"/>
  <c r="BF11" i="8"/>
  <c r="BF14" i="6"/>
  <c r="BF46" i="15"/>
  <c r="BF12" i="5"/>
  <c r="BF9" i="12"/>
  <c r="BF38" i="10"/>
  <c r="BF16" i="5"/>
  <c r="BF33" i="8"/>
  <c r="BF28" i="10"/>
  <c r="BF51" i="4"/>
  <c r="BF17" i="8"/>
  <c r="BF17" i="10"/>
  <c r="BF38" i="4"/>
  <c r="BF44" i="15"/>
  <c r="BF17" i="9"/>
  <c r="BF14" i="8"/>
  <c r="BF17" i="15"/>
  <c r="BF21" i="6"/>
  <c r="BF25" i="5"/>
  <c r="BF29" i="4"/>
  <c r="BF34" i="3"/>
  <c r="BF36" i="10"/>
  <c r="BF35" i="11"/>
  <c r="BF20" i="12"/>
  <c r="BF41" i="8"/>
  <c r="BF42" i="15"/>
  <c r="BF48" i="6"/>
  <c r="BF10" i="6"/>
  <c r="BF15" i="5"/>
  <c r="BF19" i="4"/>
  <c r="BF23" i="3"/>
  <c r="BF24" i="10"/>
  <c r="BF28" i="11"/>
  <c r="BF11" i="12"/>
  <c r="BF10" i="11"/>
  <c r="BF14" i="3"/>
  <c r="BF46" i="4"/>
  <c r="BF36" i="6"/>
  <c r="BF30" i="8"/>
  <c r="BF31" i="6"/>
  <c r="BF26" i="8"/>
  <c r="C55" i="3"/>
  <c r="C55" i="4"/>
  <c r="C55" i="5"/>
  <c r="C55" i="6"/>
  <c r="AM1" i="2" l="1"/>
  <c r="AN1" i="2" s="1"/>
  <c r="AO1" i="2" s="1"/>
  <c r="AP1" i="2" s="1"/>
  <c r="AQ1" i="2" s="1"/>
  <c r="AR1" i="2" s="1"/>
  <c r="AS1" i="2" s="1"/>
  <c r="AT1" i="2" s="1"/>
  <c r="AU1" i="2" s="1"/>
  <c r="AV1" i="2" s="1"/>
  <c r="AW1" i="2" s="1"/>
  <c r="AX1" i="2" s="1"/>
  <c r="AY1" i="2" s="1"/>
  <c r="AL1" i="3"/>
  <c r="AM1" i="3" s="1"/>
  <c r="AN1" i="3" s="1"/>
  <c r="AO1" i="3" s="1"/>
  <c r="AP1" i="3" s="1"/>
  <c r="AQ1" i="3" s="1"/>
  <c r="AR1" i="3" s="1"/>
  <c r="AS1" i="3" s="1"/>
  <c r="AT1" i="3" s="1"/>
  <c r="AU1" i="3" s="1"/>
  <c r="AV1" i="3" s="1"/>
  <c r="AW1" i="3" s="1"/>
  <c r="AX1" i="3" s="1"/>
  <c r="AL1" i="4"/>
  <c r="AM1" i="4" s="1"/>
  <c r="AN1" i="4" s="1"/>
  <c r="AO1" i="4" s="1"/>
  <c r="AP1" i="4" s="1"/>
  <c r="AQ1" i="4" s="1"/>
  <c r="AR1" i="4" s="1"/>
  <c r="AS1" i="4" s="1"/>
  <c r="AT1" i="4" s="1"/>
  <c r="AU1" i="4" s="1"/>
  <c r="AV1" i="4" s="1"/>
  <c r="AW1" i="4" s="1"/>
  <c r="AX1" i="4" s="1"/>
  <c r="AL1" i="5"/>
  <c r="AM1" i="5" s="1"/>
  <c r="AN1" i="5" s="1"/>
  <c r="AO1" i="5" s="1"/>
  <c r="AP1" i="5" s="1"/>
  <c r="AQ1" i="5" s="1"/>
  <c r="AR1" i="5" s="1"/>
  <c r="AS1" i="5" s="1"/>
  <c r="AT1" i="5" s="1"/>
  <c r="AU1" i="5" s="1"/>
  <c r="AV1" i="5" s="1"/>
  <c r="AW1" i="5" s="1"/>
  <c r="AX1" i="5" s="1"/>
  <c r="AL1" i="6"/>
  <c r="AM1" i="6" s="1"/>
  <c r="AN1" i="6" s="1"/>
  <c r="AO1" i="6" s="1"/>
  <c r="AP1" i="6" s="1"/>
  <c r="AQ1" i="6" s="1"/>
  <c r="AR1" i="6" s="1"/>
  <c r="AS1" i="6" s="1"/>
  <c r="AT1" i="6" s="1"/>
  <c r="AU1" i="6" s="1"/>
  <c r="AV1" i="6" s="1"/>
  <c r="AW1" i="6" s="1"/>
  <c r="AX1" i="6" s="1"/>
  <c r="AL1" i="15"/>
  <c r="AM1" i="15" s="1"/>
  <c r="AN1" i="15" s="1"/>
  <c r="AO1" i="15" s="1"/>
  <c r="AP1" i="15" s="1"/>
  <c r="AQ1" i="15" s="1"/>
  <c r="AR1" i="15" s="1"/>
  <c r="AS1" i="15" s="1"/>
  <c r="AT1" i="15" s="1"/>
  <c r="AU1" i="15" s="1"/>
  <c r="AV1" i="15" s="1"/>
  <c r="AW1" i="15" s="1"/>
  <c r="AX1" i="15" s="1"/>
  <c r="AL1" i="8"/>
  <c r="AM1" i="8" s="1"/>
  <c r="AN1" i="8" s="1"/>
  <c r="AO1" i="8" s="1"/>
  <c r="AP1" i="8" s="1"/>
  <c r="AQ1" i="8" s="1"/>
  <c r="AR1" i="8" s="1"/>
  <c r="AS1" i="8" s="1"/>
  <c r="AT1" i="8" s="1"/>
  <c r="AU1" i="8" s="1"/>
  <c r="AV1" i="8" s="1"/>
  <c r="AW1" i="8" s="1"/>
  <c r="AX1" i="8" s="1"/>
  <c r="AM1" i="9"/>
  <c r="AN1" i="9" s="1"/>
  <c r="AO1" i="9" s="1"/>
  <c r="AP1" i="9" s="1"/>
  <c r="AQ1" i="9" s="1"/>
  <c r="AR1" i="9" s="1"/>
  <c r="AS1" i="9" s="1"/>
  <c r="AT1" i="9" s="1"/>
  <c r="AU1" i="9" s="1"/>
  <c r="AV1" i="9" s="1"/>
  <c r="AW1" i="9" s="1"/>
  <c r="AX1" i="9" s="1"/>
  <c r="AL1" i="9"/>
  <c r="AL1" i="10"/>
  <c r="AM1" i="10" s="1"/>
  <c r="AN1" i="10" s="1"/>
  <c r="AO1" i="10" s="1"/>
  <c r="AP1" i="10" s="1"/>
  <c r="AQ1" i="10" s="1"/>
  <c r="AR1" i="10" s="1"/>
  <c r="AS1" i="10" s="1"/>
  <c r="AT1" i="10" s="1"/>
  <c r="AU1" i="10" s="1"/>
  <c r="AV1" i="10" s="1"/>
  <c r="AW1" i="10" s="1"/>
  <c r="AX1" i="10" s="1"/>
  <c r="AM1" i="11" l="1"/>
  <c r="AN1" i="11" s="1"/>
  <c r="AO1" i="11" s="1"/>
  <c r="AP1" i="11" s="1"/>
  <c r="AQ1" i="11" s="1"/>
  <c r="AR1" i="11" s="1"/>
  <c r="AS1" i="11" s="1"/>
  <c r="AT1" i="11" s="1"/>
  <c r="AU1" i="11" s="1"/>
  <c r="AV1" i="11" s="1"/>
  <c r="AW1" i="11" s="1"/>
  <c r="AX1" i="11" s="1"/>
  <c r="AK1" i="12"/>
  <c r="AL1" i="12" s="1"/>
  <c r="AM1" i="12" s="1"/>
  <c r="AN1" i="12" s="1"/>
  <c r="AO1" i="12" s="1"/>
  <c r="AP1" i="12" s="1"/>
  <c r="AQ1" i="12" s="1"/>
  <c r="AR1" i="12" s="1"/>
  <c r="AS1" i="12" s="1"/>
  <c r="AT1" i="12" s="1"/>
  <c r="AU1" i="12" s="1"/>
  <c r="AV1" i="12" s="1"/>
  <c r="D7" i="5" l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D7" i="4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D7" i="15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X7" i="15" s="1"/>
  <c r="Y7" i="15" s="1"/>
  <c r="Z7" i="15" s="1"/>
  <c r="AA7" i="15" s="1"/>
  <c r="D5" i="10"/>
  <c r="E5" i="10" s="1"/>
  <c r="F5" i="10" s="1"/>
  <c r="G5" i="10" s="1"/>
  <c r="H5" i="10" s="1"/>
  <c r="I5" i="10" s="1"/>
  <c r="J5" i="10" s="1"/>
  <c r="K5" i="10" s="1"/>
  <c r="L5" i="10" s="1"/>
  <c r="M5" i="10" s="1"/>
  <c r="N5" i="10" s="1"/>
  <c r="O5" i="10" s="1"/>
  <c r="P5" i="10" s="1"/>
  <c r="Q5" i="10" s="1"/>
  <c r="R5" i="10" s="1"/>
  <c r="S5" i="10" s="1"/>
  <c r="T5" i="10" s="1"/>
  <c r="U5" i="10" s="1"/>
  <c r="V5" i="10" s="1"/>
  <c r="W5" i="10" s="1"/>
  <c r="X5" i="10" s="1"/>
  <c r="Y5" i="10" s="1"/>
  <c r="Z5" i="10" s="1"/>
  <c r="AA5" i="10" s="1"/>
  <c r="D5" i="11"/>
  <c r="E5" i="11" s="1"/>
  <c r="F5" i="11" s="1"/>
  <c r="G5" i="11" s="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V5" i="11" s="1"/>
  <c r="W5" i="11" s="1"/>
  <c r="X5" i="11" s="1"/>
  <c r="Y5" i="11" s="1"/>
  <c r="Z5" i="11" s="1"/>
  <c r="AA5" i="11" s="1"/>
  <c r="F5" i="12"/>
  <c r="G5" i="12" s="1"/>
  <c r="H5" i="12" l="1"/>
  <c r="I5" i="12" l="1"/>
  <c r="J5" i="12" l="1"/>
  <c r="K5" i="12" s="1"/>
  <c r="L5" i="12" s="1"/>
  <c r="M5" i="12" s="1"/>
  <c r="N5" i="12" s="1"/>
  <c r="O5" i="12" s="1"/>
  <c r="P5" i="12" s="1"/>
  <c r="Q5" i="12" s="1"/>
  <c r="R5" i="12" s="1"/>
  <c r="S5" i="12" s="1"/>
  <c r="T5" i="12" l="1"/>
  <c r="U5" i="12" s="1"/>
  <c r="V5" i="12" s="1"/>
  <c r="W5" i="12" s="1"/>
  <c r="X5" i="12" s="1"/>
  <c r="Y5" i="12" s="1"/>
  <c r="Z5" i="12" s="1"/>
  <c r="AA5" i="12" s="1"/>
  <c r="AB5" i="12" s="1"/>
  <c r="D5" i="9" l="1"/>
  <c r="E5" i="9" s="1"/>
  <c r="F5" i="9" s="1"/>
  <c r="G5" i="9" s="1"/>
  <c r="H5" i="9" s="1"/>
  <c r="I5" i="9" s="1"/>
  <c r="J5" i="9" s="1"/>
  <c r="K5" i="9" s="1"/>
  <c r="L5" i="9" s="1"/>
  <c r="M5" i="9" s="1"/>
  <c r="N5" i="9" s="1"/>
  <c r="O5" i="9" s="1"/>
  <c r="P5" i="9" s="1"/>
  <c r="Q5" i="9" s="1"/>
  <c r="R5" i="9" s="1"/>
  <c r="S5" i="9" s="1"/>
  <c r="T5" i="9" s="1"/>
  <c r="U5" i="9" s="1"/>
  <c r="V5" i="9" s="1"/>
  <c r="W5" i="9" s="1"/>
  <c r="X5" i="9" s="1"/>
  <c r="Y5" i="9" s="1"/>
  <c r="Z5" i="9" s="1"/>
  <c r="AA5" i="9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<sst xmlns="http://schemas.openxmlformats.org/spreadsheetml/2006/main" count="1541" uniqueCount="1026">
  <si>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</si>
  <si>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</si>
  <si>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</si>
  <si>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</si>
  <si>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</si>
  <si>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</si>
  <si>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</si>
  <si>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</si>
  <si>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</si>
  <si>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</si>
  <si>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</si>
  <si>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</si>
  <si>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</si>
  <si>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</si>
  <si>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</si>
  <si>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</si>
  <si>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</si>
  <si>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</si>
  <si>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</si>
  <si>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</si>
  <si>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</si>
  <si>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</si>
  <si>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</si>
  <si>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</si>
  <si>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</si>
  <si>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</si>
  <si>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</si>
  <si>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</si>
  <si>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</si>
  <si>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</si>
  <si>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</si>
  <si>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</si>
  <si>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</si>
  <si>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</si>
  <si>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</si>
  <si>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</si>
  <si>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</si>
  <si>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</si>
  <si>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</si>
  <si>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</si>
  <si>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</si>
  <si>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</si>
  <si>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</si>
  <si>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</si>
  <si>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</si>
  <si>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</si>
  <si>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</si>
  <si>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</si>
  <si>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</si>
  <si>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</si>
  <si>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</si>
  <si>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</si>
  <si>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</si>
  <si>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</si>
  <si>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</si>
  <si>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</si>
  <si>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</si>
  <si>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</si>
  <si>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</si>
  <si>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</si>
  <si>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</si>
  <si>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</si>
  <si>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</si>
  <si>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</si>
  <si>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</si>
  <si>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</si>
  <si>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</si>
  <si>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</si>
  <si>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</si>
  <si>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</si>
  <si>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</si>
  <si>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</si>
  <si>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</si>
  <si>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</si>
  <si>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</si>
  <si>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</si>
  <si>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</si>
  <si>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</si>
  <si>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</si>
  <si>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</si>
  <si>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</si>
  <si>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</si>
  <si>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</si>
  <si>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</si>
  <si>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</si>
  <si>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</si>
  <si>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</si>
  <si>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</si>
  <si>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</si>
  <si>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</si>
  <si>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</si>
  <si>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</si>
  <si>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</si>
  <si>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</si>
  <si>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</si>
  <si>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</si>
  <si>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</si>
  <si>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</si>
  <si>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</si>
  <si>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</si>
  <si>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</si>
  <si>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</si>
  <si>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</si>
  <si>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</si>
  <si>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</si>
  <si>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</si>
  <si>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</si>
  <si>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</si>
  <si>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</si>
  <si>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</si>
  <si>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</si>
  <si>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</si>
  <si>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</si>
  <si>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</si>
  <si>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</si>
  <si>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</si>
  <si>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</si>
  <si>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</si>
  <si>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</si>
  <si>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</si>
  <si>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</si>
  <si>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</si>
  <si>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</si>
  <si>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</si>
  <si>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</si>
  <si>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</si>
  <si>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</si>
  <si>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</si>
  <si>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</si>
  <si>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</si>
  <si>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</si>
  <si>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</si>
  <si>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</si>
  <si>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</si>
  <si>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</si>
  <si>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</si>
  <si>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</si>
  <si>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</si>
  <si>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</si>
  <si>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</si>
  <si>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</si>
  <si>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</si>
  <si>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</si>
  <si>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</si>
  <si>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</si>
  <si>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</si>
  <si>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</si>
  <si>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</si>
  <si>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</si>
  <si>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</si>
  <si>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</si>
  <si>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</si>
  <si>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</si>
  <si>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</si>
  <si>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</si>
  <si>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</si>
  <si>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</si>
  <si>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</si>
  <si>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</si>
  <si>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</si>
  <si>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</si>
  <si>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</si>
  <si>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</si>
  <si>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</si>
  <si>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</si>
  <si>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</si>
  <si>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</si>
  <si>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</si>
  <si>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</si>
  <si>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</si>
  <si>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</si>
  <si>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</si>
  <si>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</si>
  <si>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</si>
  <si>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</si>
  <si>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</si>
  <si>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</si>
  <si>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</si>
  <si>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</si>
  <si>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</si>
  <si>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</si>
  <si>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</si>
  <si>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</si>
  <si>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</si>
  <si>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</si>
  <si>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</si>
  <si>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</si>
  <si>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</si>
  <si>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</si>
  <si>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</si>
  <si>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</si>
  <si>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</si>
  <si>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</si>
  <si>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</si>
  <si>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</si>
  <si>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</si>
  <si>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</si>
  <si>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</si>
  <si>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</si>
  <si>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</si>
  <si>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</si>
  <si>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</si>
  <si>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</si>
  <si>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</si>
  <si>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</si>
  <si>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</si>
  <si>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</si>
  <si>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</si>
  <si>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</si>
  <si>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</si>
  <si>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</si>
  <si>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</si>
  <si>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</si>
  <si>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</si>
  <si>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</si>
  <si>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</si>
  <si>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</si>
  <si>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</si>
  <si>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</si>
  <si>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</si>
  <si>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</si>
  <si>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</si>
  <si>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</si>
  <si>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</si>
  <si>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</si>
  <si>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</si>
  <si>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</si>
  <si>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</si>
  <si>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</si>
  <si>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</si>
  <si>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</si>
  <si>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</si>
  <si>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</si>
  <si>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</si>
  <si>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</si>
  <si>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</si>
  <si>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</si>
  <si>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</si>
  <si>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</si>
  <si>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</si>
  <si>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</si>
  <si>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</si>
  <si>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</si>
  <si>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</si>
  <si>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</si>
  <si>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</si>
  <si>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</si>
  <si>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</si>
  <si>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</si>
  <si>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</si>
  <si>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</si>
  <si>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</si>
  <si>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</si>
  <si>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</si>
  <si>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</si>
  <si>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</si>
  <si>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</si>
  <si>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</si>
  <si>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</si>
  <si>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</si>
  <si>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</si>
  <si>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</si>
  <si>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</si>
  <si>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</si>
  <si>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</si>
  <si>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</si>
  <si>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</si>
  <si>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</si>
  <si>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</si>
  <si>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</si>
  <si>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</si>
  <si>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</si>
  <si>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</si>
  <si>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</si>
  <si>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</si>
  <si>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</si>
  <si>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</si>
  <si>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</si>
  <si>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</si>
  <si>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</si>
  <si>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</si>
  <si>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</si>
  <si>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</si>
  <si>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</si>
  <si>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</si>
  <si>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</si>
  <si>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</si>
  <si>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</si>
  <si>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</si>
  <si>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</si>
  <si>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</si>
  <si>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</si>
  <si>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</si>
  <si>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</si>
  <si>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</si>
  <si>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</si>
  <si>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</si>
  <si>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</si>
  <si>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</si>
  <si>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</si>
  <si>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</si>
  <si>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</si>
  <si>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</si>
  <si>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</si>
  <si>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</si>
  <si>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</si>
  <si>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</si>
  <si>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</si>
  <si>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</si>
  <si>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</si>
  <si>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</si>
  <si>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</si>
  <si>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</si>
  <si>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</si>
  <si>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</si>
  <si>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</si>
  <si>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</si>
  <si>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</si>
  <si>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</si>
  <si>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</si>
  <si>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</si>
  <si>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</si>
  <si>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</si>
  <si>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</si>
  <si>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</si>
  <si>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</si>
  <si>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</si>
  <si>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</si>
  <si>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</si>
  <si>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</si>
  <si>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</si>
  <si>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</si>
  <si>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</si>
  <si>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</si>
  <si>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</si>
  <si>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</si>
  <si>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</si>
  <si>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</si>
  <si>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</si>
  <si>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</si>
  <si>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</si>
  <si>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</si>
  <si>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</si>
  <si>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</si>
  <si>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</si>
  <si>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</si>
  <si>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</si>
  <si>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</si>
  <si>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</si>
  <si>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</si>
  <si>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</si>
  <si>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</si>
  <si>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</si>
  <si>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</si>
  <si>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</si>
  <si>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</si>
  <si>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</si>
  <si>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</si>
  <si>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</si>
  <si>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</si>
  <si>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</si>
  <si>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</si>
  <si>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</si>
  <si>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</si>
  <si>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</si>
  <si>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</si>
  <si>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</si>
  <si>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</si>
  <si>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</si>
  <si>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</si>
  <si>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</si>
  <si>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</si>
  <si>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</si>
  <si>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</si>
  <si>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</si>
  <si>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</si>
  <si>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</si>
  <si>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</si>
  <si>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</si>
  <si>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</si>
  <si>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</si>
  <si>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</si>
  <si>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</si>
  <si>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</si>
  <si>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</si>
  <si>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</si>
  <si>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</si>
  <si>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</si>
  <si>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</si>
  <si>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</si>
  <si>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</si>
  <si>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</si>
  <si>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</si>
  <si>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</si>
  <si>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</si>
  <si>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</si>
  <si>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</si>
  <si>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</si>
  <si>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</si>
  <si>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</si>
  <si>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</si>
  <si>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</si>
  <si>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</si>
  <si>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</si>
  <si>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</si>
  <si>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</si>
  <si>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</si>
  <si>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</si>
  <si>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</si>
  <si>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</si>
  <si>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</si>
  <si>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</si>
  <si>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</si>
  <si>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</si>
  <si>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</si>
  <si>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</si>
  <si>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</si>
  <si>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</si>
  <si>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</si>
  <si>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</si>
  <si>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</si>
  <si>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</si>
  <si>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</si>
  <si>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</si>
  <si>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</si>
  <si>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</si>
  <si>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</si>
  <si>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</si>
  <si>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</si>
  <si>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</si>
  <si>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</si>
  <si>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</si>
  <si>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</si>
  <si>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</si>
  <si>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</si>
  <si>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</si>
  <si>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</si>
  <si>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</si>
  <si>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</si>
  <si>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</si>
  <si>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</si>
  <si>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</si>
  <si>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</si>
  <si>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</si>
  <si>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</si>
  <si>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</si>
  <si>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</si>
  <si>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</si>
  <si>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</si>
  <si>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</si>
  <si>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</si>
  <si>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</si>
  <si>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</si>
  <si>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</si>
  <si>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</si>
  <si>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</si>
  <si>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</si>
  <si>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</si>
  <si>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</si>
  <si>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</si>
  <si>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</si>
  <si>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</si>
  <si>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</si>
  <si>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</si>
  <si>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</si>
  <si>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</si>
  <si>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</si>
  <si>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</si>
  <si>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</si>
  <si>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</si>
  <si>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</si>
  <si>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</si>
  <si>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</si>
  <si>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</si>
  <si>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</si>
  <si>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</si>
  <si>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</si>
  <si>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</si>
  <si>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</si>
  <si>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</si>
  <si>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</si>
  <si>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</si>
  <si>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</si>
  <si>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</si>
  <si>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</si>
  <si>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</si>
  <si>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</si>
  <si>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</si>
  <si>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</si>
  <si>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</si>
  <si>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</si>
  <si>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</si>
  <si>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</si>
  <si>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</si>
  <si>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</si>
  <si>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</si>
  <si>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</si>
  <si>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</si>
  <si>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</si>
  <si>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</si>
  <si>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</si>
  <si>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</si>
  <si>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</si>
  <si>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</si>
  <si>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</si>
  <si>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</si>
  <si>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</si>
  <si>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</si>
  <si>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</si>
  <si>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</si>
  <si>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</si>
  <si>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</si>
  <si>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</si>
  <si>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</si>
  <si>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</si>
  <si>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</si>
  <si>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</si>
  <si>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</si>
  <si>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</si>
  <si>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</si>
  <si>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</si>
  <si>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</si>
  <si>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</si>
  <si>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</si>
  <si>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</si>
  <si>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</si>
  <si>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</si>
  <si>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</si>
  <si>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</si>
  <si>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</si>
  <si>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</si>
  <si>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</si>
  <si>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</si>
  <si>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</si>
  <si>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</si>
  <si>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</si>
  <si>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</si>
  <si>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</si>
  <si>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</si>
  <si>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</si>
  <si>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</si>
  <si>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</si>
  <si>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</si>
  <si>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</si>
  <si>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</si>
  <si>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</si>
  <si>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</si>
  <si>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</si>
  <si>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</si>
  <si>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</si>
  <si>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</si>
  <si>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</si>
  <si>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</si>
  <si>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</si>
  <si>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</si>
  <si>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</si>
  <si>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</si>
  <si>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</si>
  <si>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</si>
  <si>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</si>
  <si>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</si>
  <si>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</si>
  <si>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</si>
  <si>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</si>
  <si>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</si>
  <si>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</si>
  <si>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</si>
  <si>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</si>
  <si>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</si>
  <si>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</si>
  <si>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</si>
  <si>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</si>
  <si>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</si>
  <si>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</si>
  <si>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</si>
  <si>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</si>
  <si>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</si>
  <si>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</si>
  <si>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</si>
  <si>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</si>
  <si>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</si>
  <si>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</si>
  <si>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</si>
  <si>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</si>
  <si>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</si>
  <si>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</si>
  <si>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</si>
  <si>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</si>
  <si>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</si>
  <si>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</si>
  <si>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</si>
  <si>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</si>
  <si>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</si>
  <si>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</si>
  <si>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</si>
  <si>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</si>
  <si>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</si>
  <si>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</si>
  <si>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</si>
  <si>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</si>
  <si>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</si>
  <si>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</si>
  <si>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</si>
  <si>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</si>
  <si>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</si>
  <si>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</si>
  <si>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</si>
  <si>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</si>
  <si>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</si>
  <si>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</si>
  <si>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</si>
  <si>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</si>
  <si>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</si>
  <si>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</si>
  <si>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</si>
  <si>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</si>
  <si>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</si>
  <si>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</si>
  <si>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</si>
  <si>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</si>
  <si>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</si>
  <si>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</si>
  <si>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</si>
  <si>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</si>
  <si>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</si>
  <si>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</si>
  <si>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</si>
  <si>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</si>
  <si>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</si>
  <si>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</si>
  <si>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</si>
  <si>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</si>
  <si>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</si>
  <si>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</si>
  <si>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</si>
  <si>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</si>
  <si>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</si>
  <si>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</si>
  <si>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</si>
  <si>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</si>
  <si>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</si>
  <si>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</si>
  <si>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</si>
  <si>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</si>
  <si>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</si>
  <si>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</si>
  <si>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</si>
  <si>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</si>
  <si>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</si>
  <si>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</si>
  <si>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</si>
  <si>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</si>
  <si>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</si>
  <si>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</si>
  <si>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</si>
  <si>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</si>
  <si>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</si>
  <si>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</si>
  <si>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</si>
  <si>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</si>
  <si>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</si>
  <si>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</si>
  <si>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</si>
  <si>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</si>
  <si>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</si>
  <si>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</si>
  <si>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</si>
  <si>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</si>
  <si>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</si>
  <si>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</si>
  <si>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</si>
  <si>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</si>
  <si>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</si>
  <si>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</si>
  <si>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</si>
  <si>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</si>
  <si>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</si>
  <si>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</si>
  <si>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</si>
  <si>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</si>
  <si>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</si>
  <si>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</si>
  <si>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</si>
  <si>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</si>
  <si>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</si>
  <si>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</si>
  <si>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</si>
  <si>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</si>
  <si>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</si>
  <si>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</si>
  <si>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</si>
  <si>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</si>
  <si>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</si>
  <si>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</si>
  <si>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</si>
  <si>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</si>
  <si>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</si>
  <si>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</si>
  <si>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</si>
  <si>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</si>
  <si>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</si>
  <si>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</si>
  <si>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</si>
  <si>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</si>
  <si>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</si>
  <si>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</si>
  <si>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</si>
  <si>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</si>
  <si>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</si>
  <si>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</si>
  <si>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</si>
  <si>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</si>
  <si>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</si>
  <si>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</si>
  <si>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</si>
  <si>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</si>
  <si>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</si>
  <si>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</si>
  <si>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</si>
  <si>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</si>
  <si>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</si>
  <si>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</si>
  <si>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</si>
  <si>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</si>
  <si>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</si>
  <si>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</si>
  <si>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</si>
  <si>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</si>
  <si>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</si>
  <si>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</si>
  <si>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</si>
  <si>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</si>
  <si>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</si>
  <si>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</si>
  <si>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</si>
  <si>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</si>
  <si>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</si>
  <si>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</si>
  <si>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</si>
  <si>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</si>
  <si>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</si>
  <si>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</si>
  <si>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</si>
  <si>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</si>
  <si>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</si>
  <si>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</si>
  <si>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</si>
  <si>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</si>
  <si>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</si>
  <si>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</si>
  <si>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</si>
  <si>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</si>
  <si>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</si>
  <si>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</si>
  <si>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</si>
  <si>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</si>
  <si>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</si>
  <si>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</si>
  <si>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</si>
  <si>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</si>
  <si>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</si>
  <si>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</si>
  <si>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</si>
  <si>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</si>
  <si>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</si>
  <si>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</si>
  <si>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</si>
  <si>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</si>
  <si>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</si>
  <si>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</si>
  <si>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</si>
  <si>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</si>
  <si>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</si>
  <si>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</si>
  <si>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</si>
  <si>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</si>
  <si>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</si>
  <si>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</si>
  <si>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</si>
  <si>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</si>
  <si>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</si>
  <si>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</si>
  <si>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</si>
  <si>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</si>
  <si>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</si>
  <si>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</si>
  <si>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</si>
  <si>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</si>
  <si>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</si>
  <si>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</si>
  <si>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</si>
  <si>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</si>
  <si>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</si>
  <si>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</si>
  <si>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</si>
  <si>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</si>
  <si>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</si>
  <si>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</si>
  <si>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</si>
  <si>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</si>
  <si>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</si>
  <si>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</si>
  <si>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</si>
  <si>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</si>
  <si>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</si>
  <si>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</si>
  <si>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</si>
  <si>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</si>
  <si>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</si>
  <si>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</si>
  <si>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</si>
  <si>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</si>
  <si>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</si>
  <si>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</si>
  <si>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</si>
  <si>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</si>
  <si>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</si>
  <si>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</si>
  <si>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</si>
  <si>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</si>
  <si>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</si>
  <si>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</si>
  <si>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</si>
  <si>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</si>
  <si>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</si>
  <si>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</si>
  <si>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</si>
  <si>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</si>
  <si>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</si>
  <si>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</si>
  <si>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</si>
  <si>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</si>
  <si>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</si>
  <si>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</si>
  <si>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</si>
  <si>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</si>
  <si>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</si>
  <si>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</si>
  <si>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</si>
  <si>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</si>
  <si>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</si>
  <si>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</si>
  <si>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</si>
  <si>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</si>
  <si>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</si>
  <si>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</si>
  <si>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</si>
  <si>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</si>
  <si>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</si>
  <si>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</si>
  <si>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</si>
  <si>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</si>
  <si>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</si>
  <si>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</si>
  <si>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</si>
  <si>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</si>
  <si>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</si>
  <si>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</si>
  <si>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</si>
  <si>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</si>
  <si>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</si>
  <si>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</si>
  <si>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</si>
  <si>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</si>
  <si>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</si>
  <si>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</si>
  <si>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</si>
  <si>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</si>
  <si>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</si>
  <si>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</si>
  <si>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</si>
  <si>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</si>
  <si>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</si>
  <si>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</si>
  <si>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</si>
  <si>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</si>
  <si>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</si>
  <si>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</si>
  <si>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</si>
  <si>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</si>
  <si>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</si>
  <si>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</si>
  <si>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</si>
  <si>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</si>
  <si>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</si>
  <si>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</si>
  <si>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</si>
  <si>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</si>
  <si>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</si>
  <si>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</si>
  <si>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</si>
  <si>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</si>
  <si>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</si>
  <si>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</si>
  <si>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</si>
  <si>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</si>
  <si>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</si>
  <si>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</si>
  <si>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</si>
  <si>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</si>
  <si>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</si>
  <si>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</si>
  <si>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</si>
  <si>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</si>
  <si>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</si>
  <si>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</si>
  <si>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</si>
  <si>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</si>
  <si>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</si>
  <si>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</si>
  <si>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</si>
  <si>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</si>
  <si>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</si>
  <si>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</si>
  <si>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</si>
  <si>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</si>
  <si>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</si>
  <si>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</si>
  <si>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</si>
  <si>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</si>
  <si>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</si>
  <si>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</si>
  <si>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</si>
  <si>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</si>
  <si>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</si>
  <si>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</si>
  <si>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</si>
  <si>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</si>
  <si>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</si>
  <si>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</si>
  <si>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</si>
  <si>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</si>
  <si>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</si>
  <si>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</si>
  <si>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</si>
  <si>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</si>
  <si>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</si>
  <si>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</si>
  <si>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</si>
  <si>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</si>
  <si>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</si>
  <si>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</si>
  <si>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</si>
  <si>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</si>
  <si>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</si>
  <si>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</si>
  <si>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</si>
  <si>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</si>
  <si>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</si>
  <si>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</si>
  <si>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</si>
  <si>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</si>
  <si>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</si>
  <si>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</si>
  <si>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</si>
  <si>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</si>
  <si>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</si>
  <si>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</si>
  <si>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</si>
  <si>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</si>
  <si>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</si>
  <si>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</si>
  <si>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</si>
  <si>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</si>
  <si>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</si>
  <si>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</si>
  <si>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</si>
  <si>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</si>
  <si>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</si>
  <si>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</si>
  <si>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</si>
  <si>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</si>
  <si>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</si>
  <si>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</si>
  <si>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</si>
  <si>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</si>
  <si>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</si>
  <si>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</si>
  <si>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</si>
  <si>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</si>
  <si>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</si>
  <si>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</si>
  <si>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</si>
  <si>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</si>
  <si>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</si>
  <si>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</si>
  <si>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</si>
  <si>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</si>
  <si>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</si>
  <si>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</si>
  <si>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</si>
  <si>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</si>
  <si>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</si>
  <si>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</si>
  <si>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</si>
  <si>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</si>
  <si>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</si>
  <si>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</si>
  <si>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</si>
  <si>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</si>
  <si>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</si>
  <si>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</si>
  <si>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</si>
  <si>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</si>
  <si>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</si>
  <si>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</si>
  <si>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</si>
  <si>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Moldova</t>
  </si>
  <si>
    <t>MD</t>
  </si>
  <si>
    <t>Türkiye</t>
  </si>
  <si>
    <t>Ukraine</t>
  </si>
  <si>
    <t>UA</t>
  </si>
  <si>
    <t>Georgia</t>
  </si>
  <si>
    <t>GE</t>
  </si>
  <si>
    <t>Apr.2023</t>
  </si>
  <si>
    <t>T3.ADJ.S13=T3.LIA.S13+T3.OAP.S13+T3.OLIA.S13+T3.ISS_A.S13+T3.D41_A.S13+T3.RED_A.S13++T3.FREV_A.S13+T3.K61.S13+T3.OCVO_A.S13</t>
  </si>
  <si>
    <t>T3.ADJ.S1311=T3.LIA.S1311+T3.OAP.S1311+T3.OLIA.S1311+T3.ISS_A.S1311+T3.D41_A.S1311+T3.RED_A.S1311++T3.FREV_A.S1311+T3.K61.S1311+T3.OCVO_A.S1311</t>
  </si>
  <si>
    <t>T3.ADJ.S1312=T3.LIA.S1312+T3.OAP.S1312+T3.OLIA.S1312+T3.ISS_A.S1312+T3.D41_A.S1312+T3.RED_A.S1312++T3.FREV_A.S1312+T3.K61.S1312+T3.OCVO_A.S1312</t>
  </si>
  <si>
    <t>T3.ADJ.S1313=T3.LIA.S1313+T3.OAP.S1313+T3.OLIA.S1313+T3.ISS_A.S1313+T3.D41_A.S1313+T3.RED_A.S1313++T3.FREV_A.S1313+T3.K61.S1313+T3.OCVO_A.S1313</t>
  </si>
  <si>
    <t>T3.ADJ.S1314=T3.LIA.S1314+T3.OAP.S1314+T3.OLIA.S1314+T3.ISS_A.S1314+T3.D41_A.S1314+T3.RED_A.S1314+T3.FREV_A.S1314+T3.K61.S1314+T3.OCVO_A.S1314</t>
  </si>
  <si>
    <t>Apr.2024</t>
  </si>
  <si>
    <t>W.2024</t>
  </si>
  <si>
    <t>Member State: Sweden</t>
  </si>
  <si>
    <t>Date: 28/03/2024</t>
  </si>
  <si>
    <t>Data are in millions of SEK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</si>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</sst>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88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75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5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4" borderId="1" xfId="1" applyNumberFormat="1" applyFont="1" applyFill="1" applyBorder="1" applyAlignment="1" applyProtection="1">
      <alignment horizontal="right"/>
      <protection locked="0"/>
    </xf>
    <xf numFmtId="0" fontId="18" fillId="4" borderId="35" xfId="0" applyFont="1" applyFill="1" applyBorder="1" applyAlignment="1" applyProtection="1">
      <alignment horizontal="centerContinuous"/>
      <protection locked="0"/>
    </xf>
    <xf numFmtId="3" fontId="18" fillId="0" borderId="45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Alignment="1" applyProtection="1">
      <alignment horizontal="centerContinuous"/>
      <protection locked="0"/>
    </xf>
    <xf numFmtId="3" fontId="0" fillId="0" borderId="45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8" xfId="0" applyFont="1" applyFill="1" applyBorder="1" applyAlignment="1" applyProtection="1">
      <alignment horizontal="lef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3" fontId="18" fillId="4" borderId="1" xfId="1" applyNumberFormat="1" applyFont="1" applyFill="1" applyBorder="1" applyAlignment="1" applyProtection="1">
      <alignment horizontal="right"/>
      <protection locked="0"/>
    </xf>
    <xf numFmtId="0" fontId="18" fillId="0" borderId="50" xfId="0" applyFont="1" applyFill="1" applyBorder="1" applyProtection="1"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0" fontId="30" fillId="0" borderId="52" xfId="0" applyFont="1" applyFill="1" applyBorder="1" applyAlignment="1" applyProtection="1">
      <alignment horizontal="centerContinuous"/>
      <protection locked="0"/>
    </xf>
    <xf numFmtId="0" fontId="30" fillId="0" borderId="53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Protection="1"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8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9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3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8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Protection="1">
      <protection locked="0"/>
    </xf>
    <xf numFmtId="0" fontId="12" fillId="0" borderId="63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4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5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3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4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5" borderId="44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48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7" xfId="0" applyFont="1" applyFill="1" applyBorder="1" applyProtection="1"/>
    <xf numFmtId="0" fontId="9" fillId="0" borderId="57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8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80" xfId="0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/>
    <xf numFmtId="0" fontId="9" fillId="0" borderId="60" xfId="0" applyFont="1" applyFill="1" applyBorder="1" applyProtection="1"/>
    <xf numFmtId="0" fontId="15" fillId="0" borderId="59" xfId="0" applyFont="1" applyFill="1" applyBorder="1" applyProtection="1"/>
    <xf numFmtId="0" fontId="50" fillId="0" borderId="58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left"/>
    </xf>
    <xf numFmtId="0" fontId="9" fillId="0" borderId="93" xfId="0" applyFont="1" applyFill="1" applyBorder="1" applyAlignment="1" applyProtection="1"/>
    <xf numFmtId="0" fontId="9" fillId="0" borderId="92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91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61" xfId="0" applyFont="1" applyFill="1" applyBorder="1" applyAlignment="1" applyProtection="1"/>
    <xf numFmtId="0" fontId="9" fillId="0" borderId="61" xfId="0" applyFont="1" applyFill="1" applyBorder="1" applyProtection="1"/>
    <xf numFmtId="0" fontId="0" fillId="0" borderId="60" xfId="0" applyFill="1" applyBorder="1" applyAlignment="1" applyProtection="1"/>
    <xf numFmtId="0" fontId="0" fillId="0" borderId="60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6" borderId="58" xfId="0" applyFont="1" applyFill="1" applyBorder="1" applyAlignment="1" applyProtection="1">
      <alignment horizontal="left"/>
    </xf>
    <xf numFmtId="0" fontId="14" fillId="0" borderId="88" xfId="0" applyFont="1" applyFill="1" applyBorder="1" applyAlignment="1" applyProtection="1"/>
    <xf numFmtId="0" fontId="14" fillId="0" borderId="89" xfId="0" applyFont="1" applyFill="1" applyBorder="1" applyAlignment="1" applyProtection="1"/>
    <xf numFmtId="0" fontId="14" fillId="0" borderId="9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6" xfId="0" applyFill="1" applyBorder="1" applyAlignment="1" applyProtection="1"/>
    <xf numFmtId="0" fontId="0" fillId="0" borderId="62" xfId="0" applyFill="1" applyBorder="1" applyProtection="1"/>
    <xf numFmtId="0" fontId="13" fillId="0" borderId="30" xfId="0" applyFont="1" applyFill="1" applyBorder="1" applyAlignment="1" applyProtection="1"/>
    <xf numFmtId="0" fontId="16" fillId="6" borderId="84" xfId="0" applyFont="1" applyFill="1" applyBorder="1" applyAlignment="1" applyProtection="1">
      <alignment horizontal="left"/>
    </xf>
    <xf numFmtId="0" fontId="0" fillId="0" borderId="61" xfId="0" applyFill="1" applyBorder="1" applyAlignment="1" applyProtection="1"/>
    <xf numFmtId="0" fontId="0" fillId="0" borderId="61" xfId="0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3" xfId="0" applyFont="1" applyFill="1" applyBorder="1" applyProtection="1"/>
    <xf numFmtId="0" fontId="9" fillId="0" borderId="63" xfId="0" applyFont="1" applyFill="1" applyBorder="1" applyAlignment="1" applyProtection="1">
      <alignment horizontal="left"/>
    </xf>
    <xf numFmtId="0" fontId="12" fillId="0" borderId="8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6" xfId="0" applyFont="1" applyFill="1" applyBorder="1" applyAlignment="1" applyProtection="1">
      <alignment horizontal="center"/>
    </xf>
    <xf numFmtId="0" fontId="15" fillId="0" borderId="57" xfId="0" applyFont="1" applyBorder="1" applyProtection="1"/>
    <xf numFmtId="0" fontId="15" fillId="0" borderId="58" xfId="0" applyFont="1" applyBorder="1" applyProtection="1"/>
    <xf numFmtId="0" fontId="15" fillId="0" borderId="87" xfId="0" applyFont="1" applyFill="1" applyBorder="1" applyAlignment="1" applyProtection="1">
      <alignment horizontal="left"/>
    </xf>
    <xf numFmtId="0" fontId="15" fillId="0" borderId="59" xfId="0" applyFont="1" applyFill="1" applyBorder="1" applyAlignment="1" applyProtection="1">
      <alignment horizontal="left"/>
    </xf>
    <xf numFmtId="0" fontId="16" fillId="6" borderId="84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70" xfId="0" applyFont="1" applyFill="1" applyBorder="1" applyAlignment="1" applyProtection="1">
      <alignment horizontal="left"/>
    </xf>
    <xf numFmtId="0" fontId="6" fillId="0" borderId="71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left"/>
    </xf>
    <xf numFmtId="0" fontId="26" fillId="0" borderId="68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5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4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48" fillId="0" borderId="64" xfId="0" applyFont="1" applyFill="1" applyBorder="1" applyAlignment="1" applyProtection="1">
      <alignment vertical="center"/>
    </xf>
    <xf numFmtId="0" fontId="15" fillId="0" borderId="57" xfId="0" applyFont="1" applyFill="1" applyBorder="1" applyAlignment="1" applyProtection="1">
      <alignment horizontal="center"/>
    </xf>
    <xf numFmtId="0" fontId="50" fillId="0" borderId="58" xfId="0" applyFont="1" applyFill="1" applyBorder="1" applyAlignment="1" applyProtection="1">
      <alignment horizontal="center"/>
    </xf>
    <xf numFmtId="0" fontId="15" fillId="0" borderId="69" xfId="0" applyFont="1" applyFill="1" applyBorder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left"/>
    </xf>
    <xf numFmtId="0" fontId="16" fillId="6" borderId="85" xfId="0" applyFont="1" applyFill="1" applyBorder="1" applyAlignment="1" applyProtection="1">
      <alignment horizontal="left"/>
    </xf>
    <xf numFmtId="0" fontId="16" fillId="6" borderId="86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4" xfId="0" applyFont="1" applyFill="1" applyBorder="1" applyAlignment="1" applyProtection="1">
      <alignment horizontal="left"/>
    </xf>
    <xf numFmtId="0" fontId="26" fillId="0" borderId="72" xfId="0" applyFont="1" applyFill="1" applyBorder="1" applyAlignment="1" applyProtection="1">
      <alignment horizontal="left"/>
    </xf>
    <xf numFmtId="0" fontId="30" fillId="0" borderId="42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7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3" xfId="0" applyFont="1" applyFill="1" applyBorder="1" applyAlignment="1" applyProtection="1">
      <alignment horizontal="left"/>
    </xf>
    <xf numFmtId="3" fontId="30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7" xfId="0" applyFont="1" applyFill="1" applyBorder="1" applyProtection="1"/>
    <xf numFmtId="0" fontId="9" fillId="0" borderId="58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6" xfId="0" applyFont="1" applyFill="1" applyBorder="1" applyAlignment="1" applyProtection="1">
      <alignment horizontal="centerContinuous"/>
    </xf>
    <xf numFmtId="0" fontId="5" fillId="0" borderId="56" xfId="0" applyFont="1" applyFill="1" applyBorder="1" applyAlignment="1" applyProtection="1">
      <alignment horizontal="centerContinuous"/>
    </xf>
    <xf numFmtId="0" fontId="6" fillId="0" borderId="56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8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  <protection locked="0"/>
    </xf>
    <xf numFmtId="0" fontId="50" fillId="0" borderId="58" xfId="0" applyFont="1" applyFill="1" applyBorder="1" applyAlignment="1" applyProtection="1">
      <alignment horizontal="center"/>
      <protection locked="0"/>
    </xf>
    <xf numFmtId="0" fontId="71" fillId="0" borderId="58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9" xfId="0" applyFont="1" applyFill="1" applyBorder="1" applyAlignment="1" applyProtection="1">
      <alignment horizontal="left"/>
      <protection locked="0"/>
    </xf>
    <xf numFmtId="0" fontId="72" fillId="0" borderId="58" xfId="0" applyFont="1" applyFill="1" applyBorder="1" applyAlignment="1" applyProtection="1">
      <alignment horizontal="left"/>
      <protection locked="0"/>
    </xf>
    <xf numFmtId="3" fontId="6" fillId="2" borderId="78" xfId="1" applyNumberFormat="1" applyFont="1" applyFill="1" applyBorder="1" applyAlignment="1" applyProtection="1">
      <protection locked="0"/>
    </xf>
    <xf numFmtId="0" fontId="14" fillId="0" borderId="97" xfId="0" applyFont="1" applyFill="1" applyBorder="1" applyProtection="1"/>
    <xf numFmtId="0" fontId="9" fillId="0" borderId="98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80" xfId="1" applyNumberFormat="1" applyFont="1" applyFill="1" applyBorder="1" applyAlignment="1" applyProtection="1">
      <alignment horizontal="right"/>
      <protection locked="0"/>
    </xf>
    <xf numFmtId="3" fontId="2" fillId="4" borderId="81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6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7" xfId="0" applyFont="1" applyFill="1" applyBorder="1" applyAlignment="1" applyProtection="1">
      <alignment horizontal="left"/>
    </xf>
    <xf numFmtId="0" fontId="50" fillId="0" borderId="95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9" xfId="0" applyFont="1" applyFill="1" applyBorder="1" applyProtection="1">
      <protection locked="0"/>
    </xf>
    <xf numFmtId="0" fontId="9" fillId="0" borderId="80" xfId="0" applyFont="1" applyFill="1" applyBorder="1" applyProtection="1"/>
    <xf numFmtId="0" fontId="9" fillId="0" borderId="80" xfId="0" applyFont="1" applyFill="1" applyBorder="1" applyProtection="1">
      <protection locked="0"/>
    </xf>
    <xf numFmtId="0" fontId="73" fillId="6" borderId="94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8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6" xfId="0" applyFont="1" applyFill="1" applyBorder="1" applyProtection="1">
      <protection locked="0"/>
    </xf>
    <xf numFmtId="0" fontId="9" fillId="0" borderId="58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3" xfId="0" applyFont="1" applyFill="1" applyBorder="1" applyAlignment="1" applyProtection="1">
      <alignment horizontal="left"/>
      <protection locked="0"/>
    </xf>
    <xf numFmtId="0" fontId="50" fillId="0" borderId="96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2" xfId="0" applyFont="1" applyFill="1" applyBorder="1" applyProtection="1"/>
    <xf numFmtId="0" fontId="80" fillId="0" borderId="77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1" xfId="0" applyFont="1" applyFill="1" applyBorder="1" applyAlignment="1" applyProtection="1">
      <alignment horizontal="right" vertical="center"/>
    </xf>
    <xf numFmtId="0" fontId="81" fillId="0" borderId="102" xfId="0" applyFont="1" applyFill="1" applyBorder="1" applyAlignment="1" applyProtection="1">
      <alignment horizontal="center" vertical="center" wrapText="1"/>
    </xf>
    <xf numFmtId="0" fontId="81" fillId="0" borderId="103" xfId="0" applyFont="1" applyFill="1" applyBorder="1" applyAlignment="1" applyProtection="1">
      <alignment horizontal="center" vertical="center" wrapText="1"/>
    </xf>
    <xf numFmtId="0" fontId="6" fillId="0" borderId="104" xfId="0" applyFont="1" applyFill="1" applyBorder="1" applyAlignment="1" applyProtection="1">
      <alignment horizontal="right" vertical="center"/>
    </xf>
    <xf numFmtId="0" fontId="81" fillId="0" borderId="82" xfId="0" applyFont="1" applyFill="1" applyBorder="1" applyAlignment="1" applyProtection="1">
      <alignment horizontal="center" vertical="center" wrapText="1"/>
    </xf>
    <xf numFmtId="0" fontId="81" fillId="0" borderId="105" xfId="0" applyFont="1" applyFill="1" applyBorder="1" applyAlignment="1" applyProtection="1">
      <alignment horizontal="center" vertical="center" wrapText="1"/>
    </xf>
    <xf numFmtId="0" fontId="6" fillId="0" borderId="106" xfId="0" applyFont="1" applyFill="1" applyBorder="1" applyAlignment="1" applyProtection="1">
      <alignment horizontal="right" vertical="center"/>
    </xf>
    <xf numFmtId="0" fontId="81" fillId="0" borderId="107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8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30" fillId="0" borderId="47" xfId="0" applyFont="1" applyFill="1" applyBorder="1" applyAlignment="1" applyProtection="1">
      <alignment horizontal="centerContinuous"/>
      <protection locked="0"/>
    </xf>
    <xf numFmtId="0" fontId="45" fillId="0" borderId="16" xfId="0" quotePrefix="1" applyFont="1" applyFill="1" applyBorder="1" applyAlignment="1" applyProtection="1">
      <alignment horizontal="center"/>
    </xf>
    <xf numFmtId="0" fontId="12" fillId="2" borderId="16" xfId="0" quotePrefix="1" applyFont="1" applyFill="1" applyBorder="1" applyAlignment="1" applyProtection="1">
      <alignment horizontal="center"/>
      <protection locked="0"/>
    </xf>
    <xf numFmtId="0" fontId="6" fillId="0" borderId="0" xfId="3"/>
    <xf numFmtId="0" fontId="6" fillId="7" borderId="112" xfId="3" applyFill="1" applyBorder="1" applyAlignment="1">
      <alignment horizontal="center"/>
    </xf>
    <xf numFmtId="0" fontId="6" fillId="0" borderId="64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5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5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5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4" fontId="9" fillId="0" borderId="0" xfId="4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87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55" fillId="8" borderId="0" xfId="0" applyFont="1" applyFill="1" applyProtection="1"/>
    <xf numFmtId="0" fontId="9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41" fillId="8" borderId="0" xfId="0" applyFont="1" applyFill="1" applyProtection="1">
      <protection locked="0"/>
    </xf>
    <xf numFmtId="0" fontId="77" fillId="8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3" fontId="6" fillId="2" borderId="97" xfId="1" applyNumberFormat="1" applyFont="1" applyFill="1" applyBorder="1" applyAlignment="1" applyProtection="1">
      <protection locked="0"/>
    </xf>
    <xf numFmtId="3" fontId="6" fillId="2" borderId="78" xfId="1" applyNumberFormat="1" applyFont="1" applyFill="1" applyBorder="1" applyAlignment="1" applyProtection="1">
      <alignment horizontal="right"/>
      <protection locked="0"/>
    </xf>
    <xf numFmtId="0" fontId="9" fillId="0" borderId="114" xfId="0" applyFont="1" applyFill="1" applyBorder="1" applyAlignment="1" applyProtection="1">
      <alignment horizontal="center" vertical="center"/>
    </xf>
    <xf numFmtId="0" fontId="6" fillId="0" borderId="115" xfId="0" applyFont="1" applyFill="1" applyBorder="1" applyAlignment="1" applyProtection="1">
      <alignment horizontal="center"/>
    </xf>
    <xf numFmtId="0" fontId="45" fillId="0" borderId="5" xfId="0" quotePrefix="1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3" fontId="6" fillId="9" borderId="31" xfId="1" applyNumberFormat="1" applyFont="1" applyFill="1" applyBorder="1" applyAlignment="1" applyProtection="1">
      <alignment horizontal="center"/>
      <protection locked="0"/>
    </xf>
    <xf numFmtId="3" fontId="6" fillId="9" borderId="31" xfId="1" quotePrefix="1" applyNumberFormat="1" applyFont="1" applyFill="1" applyBorder="1" applyAlignment="1" applyProtection="1">
      <alignment horizontal="center"/>
      <protection locked="0"/>
    </xf>
    <xf numFmtId="3" fontId="6" fillId="9" borderId="32" xfId="1" quotePrefix="1" applyNumberFormat="1" applyFont="1" applyFill="1" applyBorder="1" applyAlignment="1" applyProtection="1">
      <alignment horizontal="center"/>
      <protection locked="0"/>
    </xf>
    <xf numFmtId="3" fontId="2" fillId="9" borderId="1" xfId="1" applyNumberFormat="1" applyFont="1" applyFill="1" applyBorder="1" applyAlignment="1" applyProtection="1">
      <alignment horizontal="center"/>
      <protection locked="0"/>
    </xf>
    <xf numFmtId="3" fontId="6" fillId="10" borderId="31" xfId="1" applyNumberFormat="1" applyFont="1" applyFill="1" applyBorder="1" applyAlignment="1" applyProtection="1">
      <alignment horizontal="center"/>
      <protection locked="0"/>
    </xf>
    <xf numFmtId="3" fontId="6" fillId="10" borderId="31" xfId="1" quotePrefix="1" applyNumberFormat="1" applyFont="1" applyFill="1" applyBorder="1" applyAlignment="1" applyProtection="1">
      <alignment horizontal="center"/>
      <protection locked="0"/>
    </xf>
    <xf numFmtId="3" fontId="6" fillId="10" borderId="32" xfId="1" quotePrefix="1" applyNumberFormat="1" applyFont="1" applyFill="1" applyBorder="1" applyAlignment="1" applyProtection="1">
      <alignment horizontal="center"/>
      <protection locked="0"/>
    </xf>
    <xf numFmtId="3" fontId="2" fillId="10" borderId="1" xfId="1" applyNumberFormat="1" applyFont="1" applyFill="1" applyBorder="1" applyAlignment="1" applyProtection="1">
      <alignment horizontal="center"/>
      <protection locked="0"/>
    </xf>
    <xf numFmtId="3" fontId="11" fillId="10" borderId="31" xfId="1" applyNumberFormat="1" applyFont="1" applyFill="1" applyBorder="1" applyAlignment="1" applyProtection="1">
      <alignment horizontal="center"/>
      <protection locked="0"/>
    </xf>
    <xf numFmtId="3" fontId="11" fillId="10" borderId="32" xfId="1" applyNumberFormat="1" applyFont="1" applyFill="1" applyBorder="1" applyAlignment="1" applyProtection="1">
      <alignment horizontal="center"/>
      <protection locked="0"/>
    </xf>
    <xf numFmtId="3" fontId="30" fillId="10" borderId="1" xfId="1" applyNumberFormat="1" applyFont="1" applyFill="1" applyBorder="1" applyAlignment="1" applyProtection="1">
      <alignment horizontal="center"/>
      <protection locked="0"/>
    </xf>
    <xf numFmtId="3" fontId="53" fillId="10" borderId="36" xfId="1" applyNumberFormat="1" applyFont="1" applyFill="1" applyBorder="1" applyAlignment="1" applyProtection="1">
      <alignment horizontal="center"/>
      <protection locked="0"/>
    </xf>
    <xf numFmtId="3" fontId="53" fillId="10" borderId="37" xfId="1" applyNumberFormat="1" applyFont="1" applyFill="1" applyBorder="1" applyAlignment="1" applyProtection="1">
      <alignment horizontal="center"/>
      <protection locked="0"/>
    </xf>
    <xf numFmtId="3" fontId="53" fillId="10" borderId="38" xfId="1" applyNumberFormat="1" applyFont="1" applyFill="1" applyBorder="1" applyAlignment="1" applyProtection="1">
      <alignment horizontal="center"/>
      <protection locked="0"/>
    </xf>
    <xf numFmtId="3" fontId="53" fillId="10" borderId="39" xfId="1" applyNumberFormat="1" applyFont="1" applyFill="1" applyBorder="1" applyAlignment="1" applyProtection="1">
      <alignment horizontal="center"/>
      <protection locked="0"/>
    </xf>
    <xf numFmtId="3" fontId="54" fillId="10" borderId="36" xfId="1" applyNumberFormat="1" applyFont="1" applyFill="1" applyBorder="1" applyAlignment="1" applyProtection="1">
      <alignment horizontal="center"/>
      <protection locked="0"/>
    </xf>
    <xf numFmtId="3" fontId="54" fillId="10" borderId="37" xfId="1" applyNumberFormat="1" applyFont="1" applyFill="1" applyBorder="1" applyAlignment="1" applyProtection="1">
      <alignment horizontal="center"/>
      <protection locked="0"/>
    </xf>
    <xf numFmtId="3" fontId="54" fillId="10" borderId="38" xfId="1" applyNumberFormat="1" applyFont="1" applyFill="1" applyBorder="1" applyAlignment="1" applyProtection="1">
      <alignment horizontal="center"/>
      <protection locked="0"/>
    </xf>
    <xf numFmtId="3" fontId="54" fillId="10" borderId="39" xfId="1" applyNumberFormat="1" applyFont="1" applyFill="1" applyBorder="1" applyAlignment="1" applyProtection="1">
      <alignment horizontal="center"/>
      <protection locked="0"/>
    </xf>
    <xf numFmtId="3" fontId="54" fillId="10" borderId="40" xfId="1" applyNumberFormat="1" applyFont="1" applyFill="1" applyBorder="1" applyAlignment="1" applyProtection="1">
      <alignment horizontal="center"/>
      <protection locked="0"/>
    </xf>
    <xf numFmtId="3" fontId="54" fillId="10" borderId="41" xfId="1" applyNumberFormat="1" applyFont="1" applyFill="1" applyBorder="1" applyAlignment="1" applyProtection="1">
      <alignment horizontal="center"/>
      <protection locked="0"/>
    </xf>
    <xf numFmtId="3" fontId="26" fillId="10" borderId="31" xfId="1" applyNumberFormat="1" applyFont="1" applyFill="1" applyBorder="1" applyAlignment="1" applyProtection="1">
      <alignment horizontal="center"/>
      <protection locked="0"/>
    </xf>
    <xf numFmtId="3" fontId="26" fillId="10" borderId="32" xfId="1" applyNumberFormat="1" applyFont="1" applyFill="1" applyBorder="1" applyAlignment="1" applyProtection="1">
      <alignment horizontal="center"/>
      <protection locked="0"/>
    </xf>
    <xf numFmtId="3" fontId="30" fillId="10" borderId="51" xfId="1" applyNumberFormat="1" applyFont="1" applyFill="1" applyBorder="1" applyAlignment="1" applyProtection="1">
      <alignment horizontal="center"/>
      <protection locked="0"/>
    </xf>
    <xf numFmtId="3" fontId="30" fillId="10" borderId="110" xfId="1" applyNumberFormat="1" applyFont="1" applyFill="1" applyBorder="1" applyAlignment="1" applyProtection="1">
      <alignment horizontal="center"/>
      <protection locked="0"/>
    </xf>
    <xf numFmtId="3" fontId="30" fillId="10" borderId="111" xfId="1" applyNumberFormat="1" applyFont="1" applyFill="1" applyBorder="1" applyAlignment="1" applyProtection="1">
      <alignment horizontal="center"/>
      <protection locked="0"/>
    </xf>
    <xf numFmtId="3" fontId="30" fillId="10" borderId="109" xfId="1" applyNumberFormat="1" applyFont="1" applyFill="1" applyBorder="1" applyAlignment="1" applyProtection="1">
      <alignment horizontal="center"/>
      <protection locked="0"/>
    </xf>
    <xf numFmtId="3" fontId="11" fillId="9" borderId="31" xfId="1" applyNumberFormat="1" applyFont="1" applyFill="1" applyBorder="1" applyAlignment="1" applyProtection="1">
      <alignment horizontal="center"/>
      <protection locked="0"/>
    </xf>
    <xf numFmtId="3" fontId="11" fillId="9" borderId="32" xfId="1" applyNumberFormat="1" applyFont="1" applyFill="1" applyBorder="1" applyAlignment="1" applyProtection="1">
      <alignment horizontal="center"/>
      <protection locked="0"/>
    </xf>
    <xf numFmtId="3" fontId="30" fillId="9" borderId="1" xfId="1" applyNumberFormat="1" applyFont="1" applyFill="1" applyBorder="1" applyAlignment="1" applyProtection="1">
      <alignment horizontal="center"/>
      <protection locked="0"/>
    </xf>
    <xf numFmtId="3" fontId="53" fillId="9" borderId="36" xfId="1" applyNumberFormat="1" applyFont="1" applyFill="1" applyBorder="1" applyAlignment="1" applyProtection="1">
      <alignment horizontal="center"/>
      <protection locked="0"/>
    </xf>
    <xf numFmtId="3" fontId="53" fillId="9" borderId="37" xfId="1" applyNumberFormat="1" applyFont="1" applyFill="1" applyBorder="1" applyAlignment="1" applyProtection="1">
      <alignment horizontal="center"/>
      <protection locked="0"/>
    </xf>
    <xf numFmtId="3" fontId="53" fillId="9" borderId="38" xfId="1" applyNumberFormat="1" applyFont="1" applyFill="1" applyBorder="1" applyAlignment="1" applyProtection="1">
      <alignment horizontal="center"/>
      <protection locked="0"/>
    </xf>
    <xf numFmtId="3" fontId="53" fillId="9" borderId="39" xfId="1" applyNumberFormat="1" applyFont="1" applyFill="1" applyBorder="1" applyAlignment="1" applyProtection="1">
      <alignment horizontal="center"/>
      <protection locked="0"/>
    </xf>
    <xf numFmtId="3" fontId="54" fillId="9" borderId="36" xfId="1" applyNumberFormat="1" applyFont="1" applyFill="1" applyBorder="1" applyAlignment="1" applyProtection="1">
      <alignment horizontal="center"/>
      <protection locked="0"/>
    </xf>
    <xf numFmtId="3" fontId="54" fillId="9" borderId="37" xfId="1" applyNumberFormat="1" applyFont="1" applyFill="1" applyBorder="1" applyAlignment="1" applyProtection="1">
      <alignment horizontal="center"/>
      <protection locked="0"/>
    </xf>
    <xf numFmtId="3" fontId="54" fillId="9" borderId="38" xfId="1" applyNumberFormat="1" applyFont="1" applyFill="1" applyBorder="1" applyAlignment="1" applyProtection="1">
      <alignment horizontal="center"/>
      <protection locked="0"/>
    </xf>
    <xf numFmtId="3" fontId="54" fillId="9" borderId="39" xfId="1" applyNumberFormat="1" applyFont="1" applyFill="1" applyBorder="1" applyAlignment="1" applyProtection="1">
      <alignment horizontal="center"/>
      <protection locked="0"/>
    </xf>
    <xf numFmtId="3" fontId="54" fillId="9" borderId="40" xfId="1" applyNumberFormat="1" applyFont="1" applyFill="1" applyBorder="1" applyAlignment="1" applyProtection="1">
      <alignment horizontal="center"/>
      <protection locked="0"/>
    </xf>
    <xf numFmtId="3" fontId="54" fillId="9" borderId="41" xfId="1" applyNumberFormat="1" applyFont="1" applyFill="1" applyBorder="1" applyAlignment="1" applyProtection="1">
      <alignment horizontal="center"/>
      <protection locked="0"/>
    </xf>
    <xf numFmtId="3" fontId="30" fillId="9" borderId="51" xfId="1" applyNumberFormat="1" applyFont="1" applyFill="1" applyBorder="1" applyAlignment="1" applyProtection="1">
      <alignment horizontal="center"/>
      <protection locked="0"/>
    </xf>
    <xf numFmtId="3" fontId="30" fillId="9" borderId="110" xfId="1" applyNumberFormat="1" applyFont="1" applyFill="1" applyBorder="1" applyAlignment="1" applyProtection="1">
      <alignment horizontal="center"/>
      <protection locked="0"/>
    </xf>
    <xf numFmtId="3" fontId="30" fillId="9" borderId="111" xfId="1" applyNumberFormat="1" applyFont="1" applyFill="1" applyBorder="1" applyAlignment="1" applyProtection="1">
      <alignment horizontal="center"/>
      <protection locked="0"/>
    </xf>
    <xf numFmtId="3" fontId="30" fillId="9" borderId="109" xfId="1" applyNumberFormat="1" applyFont="1" applyFill="1" applyBorder="1" applyAlignment="1" applyProtection="1">
      <alignment horizontal="center"/>
      <protection locked="0"/>
    </xf>
    <xf numFmtId="3" fontId="6" fillId="10" borderId="30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6" fillId="0" borderId="10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4" xfId="0" applyFont="1" applyFill="1" applyBorder="1" applyAlignment="1" applyProtection="1">
      <alignment horizontal="center" wrapText="1"/>
    </xf>
    <xf numFmtId="0" fontId="5" fillId="0" borderId="99" xfId="0" applyFont="1" applyFill="1" applyBorder="1" applyAlignment="1" applyProtection="1">
      <alignment horizontal="center" wrapText="1"/>
    </xf>
    <xf numFmtId="0" fontId="5" fillId="0" borderId="10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6" fillId="0" borderId="94" xfId="0" applyFont="1" applyFill="1" applyBorder="1" applyAlignment="1" applyProtection="1">
      <alignment horizontal="center"/>
    </xf>
    <xf numFmtId="0" fontId="6" fillId="0" borderId="99" xfId="0" applyFont="1" applyFill="1" applyBorder="1" applyAlignment="1" applyProtection="1">
      <alignment horizontal="center"/>
    </xf>
    <xf numFmtId="0" fontId="6" fillId="0" borderId="100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 wrapText="1"/>
    </xf>
    <xf numFmtId="0" fontId="0" fillId="0" borderId="20" xfId="0" applyFill="1" applyBorder="1" applyAlignment="1" applyProtection="1">
      <alignment horizontal="center" vertical="top" wrapText="1"/>
    </xf>
    <xf numFmtId="0" fontId="9" fillId="0" borderId="113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wrapText="1"/>
    </xf>
  </cellXfs>
  <cellStyles count="7">
    <cellStyle name="Comma 2" xfId="4" xr:uid="{00000000-0005-0000-0000-000001000000}"/>
    <cellStyle name="Normal" xfId="0" builtinId="0"/>
    <cellStyle name="Normal 10" xfId="6" xr:uid="{00000000-0005-0000-0000-000003000000}"/>
    <cellStyle name="Normal 17" xfId="5" xr:uid="{00000000-0005-0000-0000-000004000000}"/>
    <cellStyle name="Normal 2" xfId="3" xr:uid="{00000000-0005-0000-0000-000005000000}"/>
    <cellStyle name="Procent" xfId="2" builtinId="5"/>
    <cellStyle name="Tusental" xfId="1" builtinId="3"/>
  </cellStyles>
  <dxfs count="210"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31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	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30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30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31</xdr:col>
      <xdr:colOff>0</xdr:colOff>
      <xdr:row>0</xdr:row>
      <xdr:rowOff>0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28</xdr:col>
      <xdr:colOff>196665</xdr:colOff>
      <xdr:row>0</xdr:row>
      <xdr:rowOff>11206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29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D43"/>
  <sheetViews>
    <sheetView showGridLines="0" defaultGridColor="0" colorId="22" zoomScale="80" zoomScaleNormal="80" zoomScaleSheetLayoutView="50" workbookViewId="0"/>
  </sheetViews>
  <sheetFormatPr defaultColWidth="9.765625" defaultRowHeight="15.5" outlineLevelCol="1"/>
  <cols>
    <col min="1" max="1" width="9.765625" style="444"/>
    <col min="2" max="2" width="3.765625" style="444" customWidth="1"/>
    <col min="3" max="3" width="54.07421875" style="444" customWidth="1"/>
    <col min="4" max="4" width="11" style="444" customWidth="1"/>
    <col min="5" max="5" width="36.765625" style="444" customWidth="1"/>
    <col min="6" max="8" width="10.765625" style="444" customWidth="1"/>
    <col min="9" max="9" width="30.765625" style="444" customWidth="1"/>
    <col min="10" max="10" width="60.765625" style="444" customWidth="1"/>
    <col min="11" max="11" width="5.23046875" style="444" customWidth="1"/>
    <col min="12" max="12" width="1" style="444" customWidth="1"/>
    <col min="13" max="13" width="9.23046875" style="444" customWidth="1"/>
    <col min="14" max="14" width="22.53515625" style="444" customWidth="1"/>
    <col min="15" max="15" width="5" style="444" bestFit="1" customWidth="1"/>
    <col min="16" max="16" width="10.765625" style="444" customWidth="1"/>
    <col min="17" max="17" width="5" style="444" bestFit="1" customWidth="1"/>
    <col min="18" max="18" width="12.23046875" style="444" customWidth="1"/>
    <col min="19" max="52" width="9.765625" style="444"/>
    <col min="53" max="53" width="76.23046875" style="444" hidden="1" customWidth="1" outlineLevel="1"/>
    <col min="54" max="54" width="5" style="444" hidden="1" customWidth="1" outlineLevel="1"/>
    <col min="55" max="55" width="38.53515625" style="444" hidden="1" customWidth="1" outlineLevel="1"/>
    <col min="56" max="56" width="9.765625" style="444" collapsed="1"/>
    <col min="57" max="16384" width="9.765625" style="444"/>
  </cols>
  <sheetData>
    <row r="1" spans="1:55" ht="41" thickBot="1">
      <c r="A1" s="170"/>
      <c r="B1" s="362"/>
      <c r="C1" s="363"/>
      <c r="D1" s="363"/>
      <c r="E1" s="363"/>
      <c r="F1" s="362"/>
      <c r="G1" s="363"/>
      <c r="H1" s="363"/>
      <c r="I1" s="363"/>
      <c r="J1" s="363"/>
      <c r="K1" s="364"/>
      <c r="L1" s="364"/>
      <c r="M1" s="384"/>
      <c r="N1" s="494">
        <f>IF(SUM('Table 1'!AE2+'Table 2A'!AG2+'Table 2B'!AG2+'Table 2C'!AG2+'Table 2D'!AG2+'Table 3A'!AG2+'Table 3B'!AG2+'Table 3C'!AG2+'Table 3D'!AG2+'Table 3E'!AG2+'Table 4'!AF2)=0,0,"check sheet vintage!")</f>
        <v>0</v>
      </c>
      <c r="O1" s="563" t="s">
        <v>586</v>
      </c>
      <c r="P1" s="564"/>
      <c r="Q1" s="564"/>
      <c r="R1" s="565"/>
      <c r="Z1" s="361" t="s">
        <v>1014</v>
      </c>
      <c r="BA1" s="459" t="str">
        <f t="shared" ref="BA1:BA28" si="0">"Member State: "&amp;BC1</f>
        <v>Member State: XXXX</v>
      </c>
      <c r="BB1" s="460" t="s">
        <v>993</v>
      </c>
      <c r="BC1" s="444" t="s">
        <v>598</v>
      </c>
    </row>
    <row r="2" spans="1:55" ht="40">
      <c r="A2" s="168"/>
      <c r="B2" s="362"/>
      <c r="C2" s="363"/>
      <c r="D2" s="363"/>
      <c r="E2" s="363"/>
      <c r="F2" s="362"/>
      <c r="G2" s="363"/>
      <c r="H2" s="363"/>
      <c r="I2" s="363"/>
      <c r="J2" s="363"/>
      <c r="K2" s="364"/>
      <c r="L2" s="364"/>
      <c r="M2" s="384"/>
      <c r="N2" s="361" t="s">
        <v>1020</v>
      </c>
      <c r="O2" s="449" t="s">
        <v>587</v>
      </c>
      <c r="P2" s="450" t="str">
        <f>IF(LEFT('Table 1'!E41,2)="OK","OK","not fully completed!")</f>
        <v>OK</v>
      </c>
      <c r="Q2" s="449" t="s">
        <v>588</v>
      </c>
      <c r="R2" s="451" t="str">
        <f>IF(LEFT('Table 3A'!D59,2)="OK","OK","not fully completed!")</f>
        <v>not fully completed!</v>
      </c>
      <c r="BA2" s="459" t="str">
        <f t="shared" si="0"/>
        <v>Member State: Belgium</v>
      </c>
      <c r="BB2" s="444" t="s">
        <v>601</v>
      </c>
      <c r="BC2" s="444" t="s">
        <v>602</v>
      </c>
    </row>
    <row r="3" spans="1:55" ht="34.5">
      <c r="A3" s="167"/>
      <c r="B3" s="362"/>
      <c r="C3" s="363"/>
      <c r="D3" s="363"/>
      <c r="E3" s="363"/>
      <c r="F3" s="362"/>
      <c r="G3" s="363"/>
      <c r="H3" s="363"/>
      <c r="I3" s="363"/>
      <c r="J3" s="363"/>
      <c r="K3" s="364"/>
      <c r="L3" s="364"/>
      <c r="M3" s="384"/>
      <c r="N3" s="447"/>
      <c r="O3" s="452" t="s">
        <v>589</v>
      </c>
      <c r="P3" s="453" t="str">
        <f>IF(LEFT('Table 2A'!D55,2)="OK","OK","not fully completed!")</f>
        <v>not fully completed!</v>
      </c>
      <c r="Q3" s="452" t="s">
        <v>590</v>
      </c>
      <c r="R3" s="454" t="str">
        <f>IF(LEFT('Table 3B'!D64,2)="OK","OK","not fully completed!")</f>
        <v>not fully completed!</v>
      </c>
      <c r="BA3" s="459" t="str">
        <f t="shared" si="0"/>
        <v>Member State: Bulgaria</v>
      </c>
      <c r="BB3" s="444" t="s">
        <v>603</v>
      </c>
      <c r="BC3" s="444" t="s">
        <v>604</v>
      </c>
    </row>
    <row r="4" spans="1:55" ht="41">
      <c r="A4" s="384"/>
      <c r="B4" s="445"/>
      <c r="C4" s="365" t="s">
        <v>0</v>
      </c>
      <c r="D4" s="365"/>
      <c r="E4" s="366"/>
      <c r="F4" s="366"/>
      <c r="G4" s="367"/>
      <c r="H4" s="367"/>
      <c r="I4" s="367"/>
      <c r="J4" s="367"/>
      <c r="K4" s="367"/>
      <c r="L4" s="367"/>
      <c r="M4" s="384"/>
      <c r="N4" s="384"/>
      <c r="O4" s="452" t="s">
        <v>591</v>
      </c>
      <c r="P4" s="453" t="str">
        <f>IF(LEFT('Table 2B'!D51,2)="OK","OK","not fully completed!")</f>
        <v>not fully completed!</v>
      </c>
      <c r="Q4" s="452" t="s">
        <v>592</v>
      </c>
      <c r="R4" s="454" t="str">
        <f>IF(LEFT('Table 3C'!D64,2)="OK","OK","not fully completed!")</f>
        <v>not fully completed!</v>
      </c>
      <c r="BA4" s="459" t="str">
        <f t="shared" si="0"/>
        <v>Member State: Czechia</v>
      </c>
      <c r="BB4" s="444" t="s">
        <v>609</v>
      </c>
      <c r="BC4" s="444" t="s">
        <v>995</v>
      </c>
    </row>
    <row r="5" spans="1:55" ht="41.5">
      <c r="A5" s="368"/>
      <c r="B5" s="445"/>
      <c r="C5" s="369" t="s">
        <v>558</v>
      </c>
      <c r="D5" s="370"/>
      <c r="E5" s="366"/>
      <c r="F5" s="366"/>
      <c r="G5" s="367"/>
      <c r="H5" s="367"/>
      <c r="I5" s="367"/>
      <c r="J5" s="367"/>
      <c r="K5" s="367"/>
      <c r="L5" s="367"/>
      <c r="M5" s="384"/>
      <c r="N5" s="384"/>
      <c r="O5" s="452" t="s">
        <v>593</v>
      </c>
      <c r="P5" s="453" t="str">
        <f>IF(LEFT('Table 2C'!D51,2)="OK","OK","not fully completed!")</f>
        <v>not fully completed!</v>
      </c>
      <c r="Q5" s="452" t="s">
        <v>594</v>
      </c>
      <c r="R5" s="454" t="str">
        <f>IF(LEFT('Table 3D'!D64,2)="OK","OK","not fully completed!")</f>
        <v>not fully completed!</v>
      </c>
      <c r="BA5" s="459" t="str">
        <f t="shared" si="0"/>
        <v>Member State: Denmark</v>
      </c>
      <c r="BB5" s="444" t="s">
        <v>610</v>
      </c>
      <c r="BC5" s="444" t="s">
        <v>611</v>
      </c>
    </row>
    <row r="6" spans="1:55" ht="42" thickBot="1">
      <c r="A6" s="368"/>
      <c r="B6" s="445"/>
      <c r="C6" s="369" t="s">
        <v>91</v>
      </c>
      <c r="D6" s="370"/>
      <c r="E6" s="366"/>
      <c r="F6" s="366"/>
      <c r="G6" s="367"/>
      <c r="H6" s="367"/>
      <c r="I6" s="367"/>
      <c r="J6" s="367"/>
      <c r="K6" s="367"/>
      <c r="L6" s="367"/>
      <c r="M6" s="384"/>
      <c r="N6" s="384"/>
      <c r="O6" s="455" t="s">
        <v>595</v>
      </c>
      <c r="P6" s="456" t="str">
        <f>IF(LEFT('Table 2D'!D51,2)="OK","OK","not fully completed!")</f>
        <v>not fully completed!</v>
      </c>
      <c r="Q6" s="452" t="s">
        <v>596</v>
      </c>
      <c r="R6" s="454" t="str">
        <f>IF(LEFT('Table 3E'!D64,2)="OK","OK","not fully completed!")</f>
        <v>not fully completed!</v>
      </c>
      <c r="BA6" s="459" t="str">
        <f t="shared" si="0"/>
        <v>Member State: Germany</v>
      </c>
      <c r="BB6" s="444" t="s">
        <v>618</v>
      </c>
      <c r="BC6" s="444" t="s">
        <v>619</v>
      </c>
    </row>
    <row r="7" spans="1:55" ht="42" thickBot="1">
      <c r="A7" s="384"/>
      <c r="B7" s="445"/>
      <c r="C7" s="369"/>
      <c r="D7" s="371"/>
      <c r="E7" s="372"/>
      <c r="F7" s="384"/>
      <c r="G7" s="373"/>
      <c r="H7" s="373"/>
      <c r="I7" s="373"/>
      <c r="J7" s="367"/>
      <c r="K7" s="367"/>
      <c r="L7" s="367"/>
      <c r="M7" s="384"/>
      <c r="N7" s="384"/>
      <c r="O7" s="457"/>
      <c r="P7" s="457"/>
      <c r="Q7" s="455" t="s">
        <v>597</v>
      </c>
      <c r="R7" s="458" t="str">
        <f>IF(LEFT('Table 4'!F44,2)="OK","OK","not fully completed!")</f>
        <v>not fully completed!</v>
      </c>
      <c r="BA7" s="459" t="str">
        <f t="shared" si="0"/>
        <v>Member State: Estonia</v>
      </c>
      <c r="BB7" s="444" t="s">
        <v>612</v>
      </c>
      <c r="BC7" s="444" t="s">
        <v>613</v>
      </c>
    </row>
    <row r="8" spans="1:55" ht="10.5" customHeight="1" thickBot="1">
      <c r="A8" s="384"/>
      <c r="B8" s="445"/>
      <c r="C8" s="369"/>
      <c r="D8" s="374"/>
      <c r="E8" s="375"/>
      <c r="F8" s="375"/>
      <c r="G8" s="376"/>
      <c r="H8" s="376"/>
      <c r="I8" s="376"/>
      <c r="J8" s="367"/>
      <c r="K8" s="367"/>
      <c r="L8" s="367"/>
      <c r="M8" s="384"/>
      <c r="N8" s="384"/>
      <c r="BA8" s="459" t="str">
        <f t="shared" si="0"/>
        <v>Member State: Ireland</v>
      </c>
      <c r="BB8" s="444" t="s">
        <v>624</v>
      </c>
      <c r="BC8" s="444" t="s">
        <v>625</v>
      </c>
    </row>
    <row r="9" spans="1:55" ht="10.5" customHeight="1">
      <c r="A9" s="384"/>
      <c r="B9" s="445"/>
      <c r="C9" s="369"/>
      <c r="D9" s="371"/>
      <c r="E9" s="372"/>
      <c r="F9" s="372"/>
      <c r="G9" s="373"/>
      <c r="H9" s="373"/>
      <c r="I9" s="373"/>
      <c r="J9" s="367"/>
      <c r="K9" s="367"/>
      <c r="L9" s="367"/>
      <c r="M9" s="384"/>
      <c r="N9" s="384"/>
      <c r="BA9" s="459" t="str">
        <f t="shared" si="0"/>
        <v>Member State: Greece</v>
      </c>
      <c r="BB9" s="444" t="s">
        <v>620</v>
      </c>
      <c r="BC9" s="444" t="s">
        <v>621</v>
      </c>
    </row>
    <row r="10" spans="1:55" ht="41.5">
      <c r="A10" s="368"/>
      <c r="B10" s="377"/>
      <c r="C10" s="448" t="s">
        <v>559</v>
      </c>
      <c r="D10" s="371"/>
      <c r="E10" s="372"/>
      <c r="F10" s="372"/>
      <c r="G10" s="373"/>
      <c r="H10" s="373"/>
      <c r="I10" s="373"/>
      <c r="J10" s="367"/>
      <c r="K10" s="378"/>
      <c r="L10" s="367"/>
      <c r="M10" s="384"/>
      <c r="N10" s="384"/>
      <c r="BA10" s="459" t="str">
        <f t="shared" si="0"/>
        <v>Member State: Spain</v>
      </c>
      <c r="BB10" s="444" t="s">
        <v>646</v>
      </c>
      <c r="BC10" s="444" t="s">
        <v>647</v>
      </c>
    </row>
    <row r="11" spans="1:55" ht="33" customHeight="1">
      <c r="A11" s="384"/>
      <c r="B11" s="445"/>
      <c r="C11" s="562"/>
      <c r="D11" s="562"/>
      <c r="E11" s="562"/>
      <c r="F11" s="562"/>
      <c r="G11" s="562"/>
      <c r="H11" s="562"/>
      <c r="I11" s="562"/>
      <c r="J11" s="562"/>
      <c r="K11" s="367"/>
      <c r="L11" s="367"/>
      <c r="M11" s="384"/>
      <c r="N11" s="384"/>
      <c r="BA11" s="459" t="str">
        <f t="shared" si="0"/>
        <v>Member State: France</v>
      </c>
      <c r="BB11" s="444" t="s">
        <v>616</v>
      </c>
      <c r="BC11" s="444" t="s">
        <v>617</v>
      </c>
    </row>
    <row r="12" spans="1:55" ht="13.5" customHeight="1">
      <c r="A12" s="384"/>
      <c r="B12" s="445"/>
      <c r="C12" s="384"/>
      <c r="D12" s="384"/>
      <c r="E12" s="379"/>
      <c r="F12" s="166"/>
      <c r="G12" s="380"/>
      <c r="H12" s="367"/>
      <c r="I12" s="367"/>
      <c r="J12" s="367"/>
      <c r="K12" s="367"/>
      <c r="L12" s="367"/>
      <c r="M12" s="384"/>
      <c r="N12" s="384"/>
      <c r="BA12" s="459" t="str">
        <f t="shared" si="0"/>
        <v>Member State: Croatia</v>
      </c>
      <c r="BB12" s="444" t="s">
        <v>605</v>
      </c>
      <c r="BC12" s="444" t="s">
        <v>606</v>
      </c>
    </row>
    <row r="13" spans="1:55" ht="33">
      <c r="B13" s="446"/>
      <c r="C13" s="120"/>
      <c r="E13" s="121" t="s">
        <v>1022</v>
      </c>
      <c r="F13" s="392"/>
      <c r="G13" s="392"/>
      <c r="H13" s="392"/>
      <c r="I13" s="392"/>
      <c r="J13" s="119"/>
      <c r="K13" s="12"/>
      <c r="L13" s="12"/>
      <c r="BA13" s="459" t="str">
        <f t="shared" si="0"/>
        <v>Member State: Italy</v>
      </c>
      <c r="BB13" s="444" t="s">
        <v>626</v>
      </c>
      <c r="BC13" s="444" t="s">
        <v>627</v>
      </c>
    </row>
    <row r="14" spans="1:55" ht="33">
      <c r="B14" s="446"/>
      <c r="C14" s="120"/>
      <c r="E14" s="122" t="s">
        <v>1023</v>
      </c>
      <c r="F14" s="393"/>
      <c r="G14" s="394"/>
      <c r="H14" s="394"/>
      <c r="I14" s="394"/>
      <c r="J14" s="390" t="s">
        <v>445</v>
      </c>
      <c r="K14" s="12"/>
      <c r="L14" s="12"/>
      <c r="BA14" s="459" t="str">
        <f t="shared" si="0"/>
        <v>Member State: Cyprus</v>
      </c>
      <c r="BB14" s="444" t="s">
        <v>607</v>
      </c>
      <c r="BC14" s="444" t="s">
        <v>608</v>
      </c>
    </row>
    <row r="15" spans="1:55" ht="31">
      <c r="A15" s="384"/>
      <c r="B15" s="445"/>
      <c r="C15" s="272"/>
      <c r="D15" s="384"/>
      <c r="E15" s="381" t="s">
        <v>82</v>
      </c>
      <c r="F15" s="384"/>
      <c r="G15" s="382"/>
      <c r="H15" s="384"/>
      <c r="I15" s="384"/>
      <c r="J15" s="384"/>
      <c r="K15" s="384"/>
      <c r="L15" s="384"/>
      <c r="M15" s="384"/>
      <c r="N15" s="384"/>
      <c r="BA15" s="459" t="str">
        <f t="shared" si="0"/>
        <v>Member State: Latvia</v>
      </c>
      <c r="BB15" s="444" t="s">
        <v>628</v>
      </c>
      <c r="BC15" s="444" t="s">
        <v>629</v>
      </c>
    </row>
    <row r="16" spans="1:55" ht="31">
      <c r="A16" s="384"/>
      <c r="B16" s="445"/>
      <c r="C16" s="272"/>
      <c r="D16" s="381"/>
      <c r="E16" s="384"/>
      <c r="F16" s="384"/>
      <c r="G16" s="382"/>
      <c r="H16" s="384"/>
      <c r="I16" s="384"/>
      <c r="J16" s="384"/>
      <c r="K16" s="384"/>
      <c r="L16" s="384"/>
      <c r="M16" s="384"/>
      <c r="N16" s="384"/>
      <c r="BA16" s="459" t="str">
        <f t="shared" si="0"/>
        <v>Member State: Lithuania</v>
      </c>
      <c r="BB16" s="444" t="s">
        <v>630</v>
      </c>
      <c r="BC16" s="444" t="s">
        <v>631</v>
      </c>
    </row>
    <row r="17" spans="1:55" ht="23">
      <c r="A17" s="384"/>
      <c r="B17" s="445"/>
      <c r="C17" s="383" t="s">
        <v>570</v>
      </c>
      <c r="D17" s="383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BA17" s="459" t="str">
        <f t="shared" si="0"/>
        <v>Member State: Luxembourg</v>
      </c>
      <c r="BB17" s="444" t="s">
        <v>632</v>
      </c>
      <c r="BC17" s="444" t="s">
        <v>633</v>
      </c>
    </row>
    <row r="18" spans="1:55" ht="23">
      <c r="A18" s="384"/>
      <c r="B18" s="445"/>
      <c r="C18" s="383"/>
      <c r="D18" s="383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BA18" s="459" t="str">
        <f t="shared" si="0"/>
        <v>Member State: Hungary</v>
      </c>
      <c r="BB18" s="444" t="s">
        <v>622</v>
      </c>
      <c r="BC18" s="444" t="s">
        <v>623</v>
      </c>
    </row>
    <row r="19" spans="1:55" ht="23.25" customHeight="1">
      <c r="A19" s="203"/>
      <c r="B19" s="385"/>
      <c r="C19" s="561" t="s">
        <v>1005</v>
      </c>
      <c r="D19" s="561"/>
      <c r="E19" s="561"/>
      <c r="F19" s="561"/>
      <c r="G19" s="561"/>
      <c r="H19" s="561"/>
      <c r="I19" s="561"/>
      <c r="J19" s="561"/>
      <c r="K19" s="203"/>
      <c r="L19" s="203"/>
      <c r="M19" s="203"/>
      <c r="N19" s="203"/>
      <c r="O19" s="13"/>
      <c r="P19" s="13"/>
      <c r="BA19" s="459" t="str">
        <f t="shared" si="0"/>
        <v>Member State: Malta</v>
      </c>
      <c r="BB19" s="444" t="s">
        <v>634</v>
      </c>
      <c r="BC19" s="444" t="s">
        <v>635</v>
      </c>
    </row>
    <row r="20" spans="1:55" ht="23.25" customHeight="1">
      <c r="A20" s="203"/>
      <c r="B20" s="385"/>
      <c r="C20" s="561"/>
      <c r="D20" s="561"/>
      <c r="E20" s="561"/>
      <c r="F20" s="561"/>
      <c r="G20" s="561"/>
      <c r="H20" s="561"/>
      <c r="I20" s="561"/>
      <c r="J20" s="561"/>
      <c r="K20" s="203"/>
      <c r="L20" s="203"/>
      <c r="M20" s="203"/>
      <c r="N20" s="203"/>
      <c r="O20" s="13"/>
      <c r="P20" s="13"/>
      <c r="BA20" s="459" t="str">
        <f t="shared" si="0"/>
        <v>Member State: Netherlands</v>
      </c>
      <c r="BB20" s="444" t="s">
        <v>636</v>
      </c>
      <c r="BC20" s="444" t="s">
        <v>996</v>
      </c>
    </row>
    <row r="21" spans="1:55" ht="23">
      <c r="A21" s="203"/>
      <c r="B21" s="385"/>
      <c r="C21" s="383"/>
      <c r="D21" s="383"/>
      <c r="E21" s="384"/>
      <c r="F21" s="384"/>
      <c r="G21" s="384"/>
      <c r="H21" s="384"/>
      <c r="I21" s="384"/>
      <c r="J21" s="384"/>
      <c r="K21" s="203"/>
      <c r="L21" s="203"/>
      <c r="M21" s="203"/>
      <c r="N21" s="203"/>
      <c r="O21" s="13"/>
      <c r="P21" s="13"/>
      <c r="BA21" s="459" t="str">
        <f t="shared" si="0"/>
        <v>Member State: Austria</v>
      </c>
      <c r="BB21" s="444" t="s">
        <v>599</v>
      </c>
      <c r="BC21" s="444" t="s">
        <v>600</v>
      </c>
    </row>
    <row r="22" spans="1:55" ht="23.25" customHeight="1">
      <c r="A22" s="203"/>
      <c r="B22" s="384"/>
      <c r="C22" s="561" t="s">
        <v>1006</v>
      </c>
      <c r="D22" s="561"/>
      <c r="E22" s="561"/>
      <c r="F22" s="561"/>
      <c r="G22" s="561"/>
      <c r="H22" s="561"/>
      <c r="I22" s="561"/>
      <c r="J22" s="561"/>
      <c r="K22" s="384"/>
      <c r="L22" s="384"/>
      <c r="M22" s="384"/>
      <c r="N22" s="384"/>
      <c r="BA22" s="459" t="str">
        <f t="shared" si="0"/>
        <v>Member State: Poland</v>
      </c>
      <c r="BB22" s="444" t="s">
        <v>637</v>
      </c>
      <c r="BC22" s="444" t="s">
        <v>638</v>
      </c>
    </row>
    <row r="23" spans="1:55" ht="23.25" customHeight="1">
      <c r="A23" s="203"/>
      <c r="B23" s="384"/>
      <c r="C23" s="561"/>
      <c r="D23" s="561"/>
      <c r="E23" s="561"/>
      <c r="F23" s="561"/>
      <c r="G23" s="561"/>
      <c r="H23" s="561"/>
      <c r="I23" s="561"/>
      <c r="J23" s="561"/>
      <c r="K23" s="384"/>
      <c r="L23" s="384"/>
      <c r="M23" s="384"/>
      <c r="N23" s="384"/>
      <c r="BA23" s="459" t="str">
        <f t="shared" si="0"/>
        <v>Member State: Portugal</v>
      </c>
      <c r="BB23" s="444" t="s">
        <v>639</v>
      </c>
      <c r="BC23" s="444" t="s">
        <v>640</v>
      </c>
    </row>
    <row r="24" spans="1:55" ht="23">
      <c r="A24" s="203"/>
      <c r="B24" s="384"/>
      <c r="C24" s="383"/>
      <c r="D24" s="383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BA24" s="459" t="str">
        <f t="shared" si="0"/>
        <v>Member State: Romania</v>
      </c>
      <c r="BB24" s="444" t="s">
        <v>641</v>
      </c>
      <c r="BC24" s="444" t="s">
        <v>642</v>
      </c>
    </row>
    <row r="25" spans="1:55" ht="23">
      <c r="A25" s="386"/>
      <c r="B25" s="384"/>
      <c r="C25" s="387" t="s">
        <v>1</v>
      </c>
      <c r="D25" s="387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BA25" s="459" t="str">
        <f t="shared" si="0"/>
        <v>Member State: Slovenia</v>
      </c>
      <c r="BB25" s="444" t="s">
        <v>644</v>
      </c>
      <c r="BC25" s="444" t="s">
        <v>645</v>
      </c>
    </row>
    <row r="26" spans="1:55" ht="22.5">
      <c r="A26" s="203"/>
      <c r="B26" s="385"/>
      <c r="C26" s="384"/>
      <c r="D26" s="384"/>
      <c r="E26" s="384"/>
      <c r="F26" s="384"/>
      <c r="G26" s="384"/>
      <c r="H26" s="384"/>
      <c r="I26" s="384"/>
      <c r="J26" s="384"/>
      <c r="K26" s="203"/>
      <c r="L26" s="203"/>
      <c r="M26" s="203"/>
      <c r="N26" s="384"/>
      <c r="BA26" s="459" t="str">
        <f t="shared" si="0"/>
        <v>Member State: Slovakia</v>
      </c>
      <c r="BB26" s="444" t="s">
        <v>643</v>
      </c>
      <c r="BC26" s="444" t="s">
        <v>997</v>
      </c>
    </row>
    <row r="27" spans="1:55" ht="22.5">
      <c r="A27" s="203"/>
      <c r="B27" s="385"/>
      <c r="C27" s="384"/>
      <c r="D27" s="384"/>
      <c r="E27" s="384"/>
      <c r="F27" s="384"/>
      <c r="G27" s="384"/>
      <c r="H27" s="384"/>
      <c r="I27" s="384"/>
      <c r="J27" s="384"/>
      <c r="K27" s="203"/>
      <c r="L27" s="203"/>
      <c r="M27" s="203"/>
      <c r="N27" s="384"/>
      <c r="BA27" s="459" t="str">
        <f t="shared" si="0"/>
        <v>Member State: Finland</v>
      </c>
      <c r="BB27" s="444" t="s">
        <v>614</v>
      </c>
      <c r="BC27" s="444" t="s">
        <v>615</v>
      </c>
    </row>
    <row r="28" spans="1:55" ht="22.5">
      <c r="A28" s="203"/>
      <c r="B28" s="385"/>
      <c r="C28" s="388" t="s">
        <v>452</v>
      </c>
      <c r="D28" s="384"/>
      <c r="E28" s="384"/>
      <c r="F28" s="384"/>
      <c r="G28" s="384"/>
      <c r="H28" s="384"/>
      <c r="I28" s="384"/>
      <c r="J28" s="384"/>
      <c r="K28" s="203"/>
      <c r="L28" s="203"/>
      <c r="M28" s="203"/>
      <c r="N28" s="384"/>
      <c r="BA28" s="459" t="str">
        <f t="shared" si="0"/>
        <v>Member State: Sweden</v>
      </c>
      <c r="BB28" s="444" t="s">
        <v>648</v>
      </c>
      <c r="BC28" s="444" t="s">
        <v>649</v>
      </c>
    </row>
    <row r="29" spans="1:55" ht="36" customHeight="1">
      <c r="A29" s="203"/>
      <c r="B29" s="385"/>
      <c r="C29" s="388" t="s">
        <v>74</v>
      </c>
      <c r="D29" s="389"/>
      <c r="E29" s="384"/>
      <c r="F29" s="384"/>
      <c r="G29" s="389"/>
      <c r="H29" s="389"/>
      <c r="I29" s="384"/>
      <c r="J29" s="384"/>
      <c r="K29" s="203"/>
      <c r="L29" s="203"/>
      <c r="M29" s="203"/>
      <c r="N29" s="384"/>
      <c r="BA29" s="459"/>
    </row>
    <row r="30" spans="1:55" ht="22.5">
      <c r="A30" s="203"/>
      <c r="B30" s="385"/>
      <c r="C30" s="388" t="s">
        <v>446</v>
      </c>
      <c r="D30" s="384"/>
      <c r="E30" s="384"/>
      <c r="F30" s="384"/>
      <c r="G30" s="384"/>
      <c r="H30" s="384"/>
      <c r="I30" s="384"/>
      <c r="J30" s="384"/>
      <c r="K30" s="203"/>
      <c r="L30" s="203"/>
      <c r="M30" s="203"/>
      <c r="N30" s="384"/>
      <c r="BA30" s="459" t="str">
        <f>BC30</f>
        <v>Iceland</v>
      </c>
      <c r="BB30" s="444" t="s">
        <v>652</v>
      </c>
      <c r="BC30" s="444" t="s">
        <v>653</v>
      </c>
    </row>
    <row r="31" spans="1:55" ht="22.5">
      <c r="A31" s="203"/>
      <c r="B31" s="385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384"/>
      <c r="BA31" s="459" t="str">
        <f t="shared" ref="BA31:BA43" si="1">BC31</f>
        <v>Liechtenstein</v>
      </c>
      <c r="BB31" s="444" t="s">
        <v>998</v>
      </c>
      <c r="BC31" s="444" t="s">
        <v>999</v>
      </c>
    </row>
    <row r="32" spans="1:55" ht="22.5">
      <c r="A32" s="203"/>
      <c r="B32" s="385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384"/>
      <c r="BA32" s="459" t="str">
        <f t="shared" si="1"/>
        <v>Norway</v>
      </c>
      <c r="BB32" s="444" t="s">
        <v>657</v>
      </c>
      <c r="BC32" s="444" t="s">
        <v>658</v>
      </c>
    </row>
    <row r="33" spans="1:55" ht="22.5">
      <c r="A33" s="13"/>
      <c r="B33" s="74"/>
      <c r="E33" s="124"/>
      <c r="F33" s="124"/>
      <c r="G33" s="13"/>
      <c r="H33" s="13"/>
      <c r="I33" s="13"/>
      <c r="J33" s="13"/>
      <c r="K33" s="13"/>
      <c r="L33" s="13"/>
      <c r="M33" s="13"/>
      <c r="BA33" s="459" t="str">
        <f t="shared" si="1"/>
        <v>Switzerland</v>
      </c>
      <c r="BB33" s="444" t="s">
        <v>661</v>
      </c>
      <c r="BC33" s="444" t="s">
        <v>662</v>
      </c>
    </row>
    <row r="34" spans="1:55" ht="22.5">
      <c r="A34" s="13"/>
      <c r="B34" s="7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459" t="str">
        <f t="shared" si="1"/>
        <v>Albania</v>
      </c>
      <c r="BB34" s="444" t="s">
        <v>650</v>
      </c>
      <c r="BC34" s="444" t="s">
        <v>651</v>
      </c>
    </row>
    <row r="35" spans="1:55" ht="22.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59" t="str">
        <f t="shared" si="1"/>
        <v>Republic of North Macedonia</v>
      </c>
      <c r="BB35" s="444" t="s">
        <v>654</v>
      </c>
      <c r="BC35" s="444" t="s">
        <v>1004</v>
      </c>
    </row>
    <row r="36" spans="1:55" ht="30.5">
      <c r="A36" s="125"/>
      <c r="B36" s="126"/>
      <c r="C36" s="127"/>
      <c r="D36" s="12"/>
      <c r="E36" s="125"/>
      <c r="F36" s="125"/>
      <c r="G36" s="125"/>
      <c r="H36" s="125"/>
      <c r="I36" s="125"/>
      <c r="J36" s="125"/>
      <c r="K36" s="125"/>
      <c r="L36" s="125"/>
      <c r="M36" s="125"/>
      <c r="N36" s="12"/>
      <c r="BA36" s="459" t="str">
        <f t="shared" si="1"/>
        <v>Moldova</v>
      </c>
      <c r="BB36" s="444" t="s">
        <v>1008</v>
      </c>
      <c r="BC36" s="444" t="s">
        <v>1007</v>
      </c>
    </row>
    <row r="37" spans="1:55" ht="23">
      <c r="A37" s="13"/>
      <c r="B37" s="74"/>
      <c r="C37" s="123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459" t="str">
        <f t="shared" si="1"/>
        <v>Montenegro</v>
      </c>
      <c r="BB37" s="444" t="s">
        <v>655</v>
      </c>
      <c r="BC37" s="444" t="s">
        <v>656</v>
      </c>
    </row>
    <row r="38" spans="1:55" ht="22.5">
      <c r="A38" s="13"/>
      <c r="B38" s="74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59" t="str">
        <f>BC38</f>
        <v>Serbia</v>
      </c>
      <c r="BB38" s="444" t="s">
        <v>659</v>
      </c>
      <c r="BC38" s="444" t="s">
        <v>660</v>
      </c>
    </row>
    <row r="39" spans="1:55" ht="22.5">
      <c r="A39" s="13"/>
      <c r="B39" s="7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59" t="s">
        <v>1009</v>
      </c>
      <c r="BB39" s="444" t="s">
        <v>663</v>
      </c>
      <c r="BC39" s="444" t="s">
        <v>1009</v>
      </c>
    </row>
    <row r="40" spans="1:55" ht="22.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59" t="s">
        <v>1010</v>
      </c>
      <c r="BB40" s="444" t="s">
        <v>1011</v>
      </c>
      <c r="BC40" s="444" t="s">
        <v>1010</v>
      </c>
    </row>
    <row r="41" spans="1:55" ht="22.5">
      <c r="BA41" s="459" t="str">
        <f t="shared" si="1"/>
        <v>Bosnia and Herzegovina</v>
      </c>
      <c r="BB41" s="444" t="s">
        <v>1000</v>
      </c>
      <c r="BC41" s="444" t="s">
        <v>1001</v>
      </c>
    </row>
    <row r="42" spans="1:55" ht="22.5">
      <c r="BA42" s="459" t="s">
        <v>1012</v>
      </c>
      <c r="BB42" s="444" t="s">
        <v>1013</v>
      </c>
      <c r="BC42" s="444" t="s">
        <v>1012</v>
      </c>
    </row>
    <row r="43" spans="1:55" ht="22.5">
      <c r="BA43" s="459" t="str">
        <f t="shared" si="1"/>
        <v>Kosovo*</v>
      </c>
      <c r="BB43" s="444" t="s">
        <v>1002</v>
      </c>
      <c r="BC43" s="444" t="s">
        <v>1003</v>
      </c>
    </row>
  </sheetData>
  <sheetProtection formatColumns="0" formatRows="0"/>
  <mergeCells count="4">
    <mergeCell ref="C19:J20"/>
    <mergeCell ref="C22:J23"/>
    <mergeCell ref="C11:J11"/>
    <mergeCell ref="O1:R1"/>
  </mergeCells>
  <phoneticPr fontId="35" type="noConversion"/>
  <conditionalFormatting sqref="E13">
    <cfRule type="cellIs" dxfId="209" priority="5" operator="equal">
      <formula>""</formula>
    </cfRule>
  </conditionalFormatting>
  <conditionalFormatting sqref="R2:R7 P2:P6">
    <cfRule type="cellIs" dxfId="208" priority="4" operator="equal">
      <formula>"not fully completed!"</formula>
    </cfRule>
  </conditionalFormatting>
  <conditionalFormatting sqref="N1">
    <cfRule type="containsText" dxfId="207" priority="1" operator="containsText" text="check sheet vintage">
      <formula>NOT(ISERROR(SEARCH("check sheet vintage",N1)))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5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BF77"/>
  <sheetViews>
    <sheetView showGridLines="0" defaultGridColor="0" topLeftCell="C42" colorId="22" zoomScale="85" zoomScaleNormal="85" zoomScaleSheetLayoutView="80" workbookViewId="0">
      <selection activeCell="C74" sqref="C74"/>
    </sheetView>
  </sheetViews>
  <sheetFormatPr defaultColWidth="9.765625" defaultRowHeight="15.5"/>
  <cols>
    <col min="1" max="1" width="37.53515625" style="30" hidden="1" customWidth="1"/>
    <col min="2" max="2" width="39" style="20" hidden="1" customWidth="1"/>
    <col min="3" max="3" width="89.69140625" style="28" customWidth="1"/>
    <col min="4" max="28" width="13.23046875" style="23" customWidth="1"/>
    <col min="29" max="29" width="86.765625" style="23" customWidth="1"/>
    <col min="30" max="30" width="5.23046875" style="23" customWidth="1"/>
    <col min="31" max="31" width="1" style="23" customWidth="1"/>
    <col min="32" max="32" width="0.53515625" style="23" customWidth="1"/>
    <col min="33" max="33" width="9.765625" style="23"/>
    <col min="34" max="34" width="12" style="23" customWidth="1"/>
    <col min="35" max="35" width="13.07421875" style="23" customWidth="1"/>
    <col min="36" max="36" width="9.23046875" style="23" customWidth="1"/>
    <col min="37" max="57" width="9.765625" style="23"/>
    <col min="58" max="58" width="9.765625" style="292"/>
    <col min="59" max="16384" width="9.765625" style="23"/>
  </cols>
  <sheetData>
    <row r="1" spans="1:58">
      <c r="C1" s="343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18">
      <c r="B2" s="30" t="s">
        <v>35</v>
      </c>
      <c r="C2" s="270" t="s">
        <v>583</v>
      </c>
      <c r="D2" s="200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E2" s="499"/>
      <c r="AF2" s="13"/>
      <c r="AG2" s="496">
        <f>IF($AG$1='Cover page'!$N$2,0,1)</f>
        <v>0</v>
      </c>
    </row>
    <row r="3" spans="1:58" ht="18">
      <c r="B3" s="30"/>
      <c r="C3" s="270" t="s">
        <v>60</v>
      </c>
      <c r="D3" s="200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F3" s="13"/>
    </row>
    <row r="4" spans="1:58" ht="16" thickBot="1">
      <c r="B4" s="30"/>
      <c r="C4" s="321"/>
      <c r="D4" s="344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F4" s="13"/>
    </row>
    <row r="5" spans="1:58" ht="16.5" thickTop="1" thickBot="1">
      <c r="A5" s="135"/>
      <c r="B5" s="145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40"/>
      <c r="AD5" s="41"/>
      <c r="AF5" s="13"/>
    </row>
    <row r="6" spans="1:58" ht="16" thickBot="1">
      <c r="A6" s="129"/>
      <c r="B6" s="128"/>
      <c r="C6" s="201" t="str">
        <f>'Cover page'!E13</f>
        <v>Member State: Sweden</v>
      </c>
      <c r="D6" s="567" t="s">
        <v>2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9"/>
      <c r="AC6" s="43"/>
      <c r="AD6" s="50"/>
    </row>
    <row r="7" spans="1:58">
      <c r="A7" s="211"/>
      <c r="B7" s="304" t="s">
        <v>487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AB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276">
        <f t="shared" si="14"/>
        <v>2018</v>
      </c>
      <c r="AB7" s="276">
        <f t="shared" si="14"/>
        <v>2019</v>
      </c>
      <c r="AC7" s="45"/>
      <c r="AD7" s="50"/>
    </row>
    <row r="8" spans="1:58">
      <c r="A8" s="211"/>
      <c r="B8" s="265"/>
      <c r="C8" s="215" t="str">
        <f>'Cover page'!E14</f>
        <v>Date: 28/03/2024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465"/>
      <c r="W8" s="465"/>
      <c r="X8" s="465"/>
      <c r="Y8" s="465"/>
      <c r="Z8" s="465"/>
      <c r="AA8" s="465"/>
      <c r="AB8" s="465"/>
      <c r="AC8" s="55"/>
      <c r="AD8" s="50"/>
    </row>
    <row r="9" spans="1:58" ht="10.5" customHeight="1" thickBot="1">
      <c r="A9" s="211"/>
      <c r="B9" s="269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463"/>
      <c r="AB9" s="463"/>
      <c r="AC9" s="63"/>
      <c r="AD9" s="50"/>
    </row>
    <row r="10" spans="1:58" ht="16.5" thickTop="1" thickBot="1">
      <c r="A10" s="267" t="s">
        <v>346</v>
      </c>
      <c r="B10" s="391" t="s">
        <v>936</v>
      </c>
      <c r="C10" s="289" t="s">
        <v>567</v>
      </c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9"/>
      <c r="W10" s="539"/>
      <c r="X10" s="539"/>
      <c r="Y10" s="539"/>
      <c r="Z10" s="539"/>
      <c r="AA10" s="539"/>
      <c r="AB10" s="539"/>
      <c r="AC10" s="4"/>
      <c r="AD10" s="50"/>
      <c r="BF10" s="292" t="str">
        <f>CountryCode &amp; ".T3.B9.S1312.MNAC." &amp; RefVintage</f>
        <v>SE.T3.B9.S1312.MNAC.W.2024</v>
      </c>
    </row>
    <row r="11" spans="1:58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84"/>
      <c r="AB11" s="84"/>
      <c r="AC11" s="7"/>
      <c r="AD11" s="50"/>
    </row>
    <row r="12" spans="1:58" s="18" customFormat="1" ht="16.5" customHeight="1">
      <c r="A12" s="267" t="s">
        <v>347</v>
      </c>
      <c r="B12" s="391" t="s">
        <v>937</v>
      </c>
      <c r="C12" s="330" t="s">
        <v>95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0</v>
      </c>
      <c r="E12" s="191">
        <f t="shared" si="15"/>
        <v>0</v>
      </c>
      <c r="F12" s="191">
        <f t="shared" si="15"/>
        <v>0</v>
      </c>
      <c r="G12" s="191">
        <f t="shared" si="15"/>
        <v>0</v>
      </c>
      <c r="H12" s="191">
        <f t="shared" si="15"/>
        <v>0</v>
      </c>
      <c r="I12" s="191">
        <f t="shared" si="15"/>
        <v>0</v>
      </c>
      <c r="J12" s="191">
        <f t="shared" si="15"/>
        <v>0</v>
      </c>
      <c r="K12" s="191">
        <f t="shared" si="15"/>
        <v>0</v>
      </c>
      <c r="L12" s="191">
        <f t="shared" si="15"/>
        <v>0</v>
      </c>
      <c r="M12" s="191">
        <f t="shared" si="15"/>
        <v>0</v>
      </c>
      <c r="N12" s="191">
        <f t="shared" si="15"/>
        <v>0</v>
      </c>
      <c r="O12" s="191">
        <f t="shared" si="15"/>
        <v>0</v>
      </c>
      <c r="P12" s="191">
        <f t="shared" si="15"/>
        <v>0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0</v>
      </c>
      <c r="R12" s="191">
        <f t="shared" si="16"/>
        <v>0</v>
      </c>
      <c r="S12" s="191">
        <f t="shared" si="16"/>
        <v>0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0</v>
      </c>
      <c r="U12" s="191">
        <f t="shared" si="17"/>
        <v>0</v>
      </c>
      <c r="V12" s="191">
        <f t="shared" si="17"/>
        <v>0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0</v>
      </c>
      <c r="X12" s="191">
        <f t="shared" si="18"/>
        <v>0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0</v>
      </c>
      <c r="Z12" s="191">
        <f t="shared" si="19"/>
        <v>0</v>
      </c>
      <c r="AA12" s="191">
        <f t="shared" ref="AA12:AB12" si="20">IF(AND(AA13="0",AA14="0",AA15="0",AA22="0",AA27="0",AA28="0",AA29="0"),0,IF(AND(AA13="M",AA14="M",AA15="M",AA22="M",AA27="M",AA28="M",AA29="M"),"M",IF(AND(AA13="L",AA14="L",AA15="L",AA22="L",AA27="L",AA28="L",AA29="L"),"L",IF(AND(ISTEXT(AA13),ISTEXT(AA14),ISTEXT(AA15),ISTEXT(AA22),ISTEXT(AA27),ISTEXT(AA28),ISTEXT(AA29)),"M",AA13+AA14+AA15+AA22+AA27+AA28+AA29))))</f>
        <v>0</v>
      </c>
      <c r="AB12" s="191">
        <f t="shared" si="20"/>
        <v>0</v>
      </c>
      <c r="AC12" s="91"/>
      <c r="AD12" s="64"/>
      <c r="BF12" s="481" t="str">
        <f>CountryCode &amp; ".T3.FA.S1312.MNAC." &amp; RefVintage</f>
        <v>SE.T3.FA.S1312.MNAC.W.2024</v>
      </c>
    </row>
    <row r="13" spans="1:58" s="18" customFormat="1" ht="16.5" customHeight="1">
      <c r="A13" s="267" t="s">
        <v>348</v>
      </c>
      <c r="B13" s="391" t="s">
        <v>938</v>
      </c>
      <c r="C13" s="331" t="s">
        <v>61</v>
      </c>
      <c r="D13" s="540"/>
      <c r="E13" s="540"/>
      <c r="F13" s="540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0"/>
      <c r="AB13" s="540"/>
      <c r="AC13" s="91"/>
      <c r="AD13" s="64"/>
      <c r="BF13" s="481" t="str">
        <f>CountryCode &amp; ".T3.F2.S1312.MNAC." &amp; RefVintage</f>
        <v>SE.T3.F2.S1312.MNAC.W.2024</v>
      </c>
    </row>
    <row r="14" spans="1:58" s="18" customFormat="1" ht="16.5" customHeight="1">
      <c r="A14" s="267" t="s">
        <v>349</v>
      </c>
      <c r="B14" s="391" t="s">
        <v>939</v>
      </c>
      <c r="C14" s="331" t="s">
        <v>475</v>
      </c>
      <c r="D14" s="540"/>
      <c r="E14" s="540"/>
      <c r="F14" s="540"/>
      <c r="G14" s="540"/>
      <c r="H14" s="540"/>
      <c r="I14" s="540"/>
      <c r="J14" s="540"/>
      <c r="K14" s="540"/>
      <c r="L14" s="540"/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  <c r="AA14" s="540"/>
      <c r="AB14" s="540"/>
      <c r="AC14" s="91"/>
      <c r="AD14" s="64"/>
      <c r="BF14" s="481" t="str">
        <f>CountryCode &amp; ".T3.F3.S1312.MNAC." &amp; RefVintage</f>
        <v>SE.T3.F3.S1312.MNAC.W.2024</v>
      </c>
    </row>
    <row r="15" spans="1:58" s="18" customFormat="1" ht="16.5" customHeight="1">
      <c r="A15" s="267" t="s">
        <v>350</v>
      </c>
      <c r="B15" s="391" t="s">
        <v>940</v>
      </c>
      <c r="C15" s="331" t="s">
        <v>36</v>
      </c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91"/>
      <c r="AD15" s="64"/>
      <c r="BF15" s="481" t="str">
        <f>CountryCode &amp; ".T3.F4.S1312.MNAC." &amp; RefVintage</f>
        <v>SE.T3.F4.S1312.MNAC.W.2024</v>
      </c>
    </row>
    <row r="16" spans="1:58" s="18" customFormat="1" ht="16.5" customHeight="1">
      <c r="A16" s="267" t="s">
        <v>351</v>
      </c>
      <c r="B16" s="391" t="s">
        <v>941</v>
      </c>
      <c r="C16" s="332" t="s">
        <v>55</v>
      </c>
      <c r="D16" s="541"/>
      <c r="E16" s="542"/>
      <c r="F16" s="542"/>
      <c r="G16" s="542"/>
      <c r="H16" s="542"/>
      <c r="I16" s="542"/>
      <c r="J16" s="542"/>
      <c r="K16" s="542"/>
      <c r="L16" s="542"/>
      <c r="M16" s="542"/>
      <c r="N16" s="542"/>
      <c r="O16" s="542"/>
      <c r="P16" s="542"/>
      <c r="Q16" s="542"/>
      <c r="R16" s="542"/>
      <c r="S16" s="542"/>
      <c r="T16" s="542"/>
      <c r="U16" s="542"/>
      <c r="V16" s="542"/>
      <c r="W16" s="542"/>
      <c r="X16" s="542"/>
      <c r="Y16" s="542"/>
      <c r="Z16" s="542"/>
      <c r="AA16" s="542"/>
      <c r="AB16" s="542"/>
      <c r="AC16" s="91"/>
      <c r="AD16" s="64"/>
      <c r="BF16" s="481" t="str">
        <f>CountryCode &amp; ".T3.F4ACQ.S1312.MNAC." &amp; RefVintage</f>
        <v>SE.T3.F4ACQ.S1312.MNAC.W.2024</v>
      </c>
    </row>
    <row r="17" spans="1:58" s="18" customFormat="1" ht="16.5" customHeight="1">
      <c r="A17" s="267" t="s">
        <v>352</v>
      </c>
      <c r="B17" s="391" t="s">
        <v>942</v>
      </c>
      <c r="C17" s="332" t="s">
        <v>56</v>
      </c>
      <c r="D17" s="543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544"/>
      <c r="AB17" s="544"/>
      <c r="AC17" s="91"/>
      <c r="AD17" s="64"/>
      <c r="BF17" s="481" t="str">
        <f>CountryCode &amp; ".T3.F4DIS.S1312.MNAC." &amp; RefVintage</f>
        <v>SE.T3.F4DIS.S1312.MNAC.W.2024</v>
      </c>
    </row>
    <row r="18" spans="1:58" s="18" customFormat="1" ht="16.5" customHeight="1">
      <c r="A18" s="267" t="s">
        <v>353</v>
      </c>
      <c r="B18" s="391" t="s">
        <v>943</v>
      </c>
      <c r="C18" s="333" t="s">
        <v>89</v>
      </c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  <c r="AA18" s="540"/>
      <c r="AB18" s="540"/>
      <c r="AC18" s="91"/>
      <c r="AD18" s="64"/>
      <c r="BF18" s="481" t="str">
        <f>CountryCode &amp; ".T3.F41.S1312.MNAC." &amp; RefVintage</f>
        <v>SE.T3.F41.S1312.MNAC.W.2024</v>
      </c>
    </row>
    <row r="19" spans="1:58" s="18" customFormat="1" ht="16.5" customHeight="1">
      <c r="A19" s="267" t="s">
        <v>354</v>
      </c>
      <c r="B19" s="391" t="s">
        <v>944</v>
      </c>
      <c r="C19" s="333" t="s">
        <v>84</v>
      </c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  <c r="P19" s="540"/>
      <c r="Q19" s="540"/>
      <c r="R19" s="540"/>
      <c r="S19" s="540"/>
      <c r="T19" s="540"/>
      <c r="U19" s="540"/>
      <c r="V19" s="540"/>
      <c r="W19" s="540"/>
      <c r="X19" s="540"/>
      <c r="Y19" s="540"/>
      <c r="Z19" s="540"/>
      <c r="AA19" s="540"/>
      <c r="AB19" s="540"/>
      <c r="AC19" s="91"/>
      <c r="AD19" s="64"/>
      <c r="BF19" s="481" t="str">
        <f>CountryCode &amp; ".T3.F42.S1312.MNAC." &amp; RefVintage</f>
        <v>SE.T3.F42.S1312.MNAC.W.2024</v>
      </c>
    </row>
    <row r="20" spans="1:58" s="18" customFormat="1" ht="16.5" customHeight="1">
      <c r="A20" s="267" t="s">
        <v>355</v>
      </c>
      <c r="B20" s="391" t="s">
        <v>945</v>
      </c>
      <c r="C20" s="334" t="s">
        <v>80</v>
      </c>
      <c r="D20" s="545"/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91"/>
      <c r="AD20" s="64"/>
      <c r="BF20" s="481" t="str">
        <f>CountryCode &amp; ".T3.F42ACQ.S1312.MNAC." &amp; RefVintage</f>
        <v>SE.T3.F42ACQ.S1312.MNAC.W.2024</v>
      </c>
    </row>
    <row r="21" spans="1:58" s="18" customFormat="1" ht="16.5" customHeight="1">
      <c r="A21" s="267" t="s">
        <v>356</v>
      </c>
      <c r="B21" s="391" t="s">
        <v>946</v>
      </c>
      <c r="C21" s="334" t="s">
        <v>81</v>
      </c>
      <c r="D21" s="547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548"/>
      <c r="AC21" s="91"/>
      <c r="AD21" s="64"/>
      <c r="BF21" s="481" t="str">
        <f>CountryCode &amp; ".T3.F42DIS.S1312.MNAC." &amp; RefVintage</f>
        <v>SE.T3.F42DIS.S1312.MNAC.W.2024</v>
      </c>
    </row>
    <row r="22" spans="1:58" s="18" customFormat="1" ht="16.5" customHeight="1">
      <c r="A22" s="267" t="s">
        <v>357</v>
      </c>
      <c r="B22" s="391" t="s">
        <v>947</v>
      </c>
      <c r="C22" s="331" t="s">
        <v>476</v>
      </c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540"/>
      <c r="X22" s="540"/>
      <c r="Y22" s="540"/>
      <c r="Z22" s="540"/>
      <c r="AA22" s="540"/>
      <c r="AB22" s="540"/>
      <c r="AC22" s="91"/>
      <c r="AD22" s="64"/>
      <c r="BF22" s="481" t="str">
        <f>CountryCode &amp; ".T3.F5.S1312.MNAC." &amp; RefVintage</f>
        <v>SE.T3.F5.S1312.MNAC.W.2024</v>
      </c>
    </row>
    <row r="23" spans="1:58" s="18" customFormat="1" ht="16.5" customHeight="1">
      <c r="A23" s="267" t="s">
        <v>358</v>
      </c>
      <c r="B23" s="391" t="s">
        <v>948</v>
      </c>
      <c r="C23" s="333" t="s">
        <v>96</v>
      </c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91"/>
      <c r="AD23" s="64"/>
      <c r="BF23" s="481" t="str">
        <f>CountryCode &amp; ".T3.F5PN.S1312.MNAC." &amp; RefVintage</f>
        <v>SE.T3.F5PN.S1312.MNAC.W.2024</v>
      </c>
    </row>
    <row r="24" spans="1:58" s="18" customFormat="1" ht="16.5" customHeight="1">
      <c r="A24" s="267" t="s">
        <v>359</v>
      </c>
      <c r="B24" s="391" t="s">
        <v>949</v>
      </c>
      <c r="C24" s="333" t="s">
        <v>477</v>
      </c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91"/>
      <c r="AD24" s="64"/>
      <c r="BF24" s="481" t="str">
        <f>CountryCode &amp; ".T3.F5OP.S1312.MNAC." &amp; RefVintage</f>
        <v>SE.T3.F5OP.S1312.MNAC.W.2024</v>
      </c>
    </row>
    <row r="25" spans="1:58" s="18" customFormat="1" ht="16.5" customHeight="1">
      <c r="A25" s="267" t="s">
        <v>360</v>
      </c>
      <c r="B25" s="391" t="s">
        <v>950</v>
      </c>
      <c r="C25" s="334" t="s">
        <v>85</v>
      </c>
      <c r="D25" s="549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91"/>
      <c r="AD25" s="64"/>
      <c r="BF25" s="481" t="str">
        <f>CountryCode &amp; ".T3.F5OPACQ.S1312.MNAC." &amp; RefVintage</f>
        <v>SE.T3.F5OPACQ.S1312.MNAC.W.2024</v>
      </c>
    </row>
    <row r="26" spans="1:58" s="18" customFormat="1" ht="16.5" customHeight="1" thickBot="1">
      <c r="A26" s="267" t="s">
        <v>361</v>
      </c>
      <c r="B26" s="391" t="s">
        <v>951</v>
      </c>
      <c r="C26" s="334" t="s">
        <v>86</v>
      </c>
      <c r="D26" s="549"/>
      <c r="E26" s="550"/>
      <c r="F26" s="550"/>
      <c r="G26" s="550"/>
      <c r="H26" s="550"/>
      <c r="I26" s="550"/>
      <c r="J26" s="550"/>
      <c r="K26" s="550"/>
      <c r="L26" s="550"/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550"/>
      <c r="X26" s="550"/>
      <c r="Y26" s="550"/>
      <c r="Z26" s="550"/>
      <c r="AA26" s="550"/>
      <c r="AB26" s="550"/>
      <c r="AC26" s="91"/>
      <c r="AD26" s="64"/>
      <c r="BF26" s="481" t="str">
        <f>CountryCode &amp; ".T3.F5OPDIS.S1312.MNAC." &amp; RefVintage</f>
        <v>SE.T3.F5OPDIS.S1312.MNAC.W.2024</v>
      </c>
    </row>
    <row r="27" spans="1:58" s="18" customFormat="1" ht="16.5" customHeight="1">
      <c r="A27" s="324" t="s">
        <v>500</v>
      </c>
      <c r="B27" s="391" t="s">
        <v>952</v>
      </c>
      <c r="C27" s="331" t="s">
        <v>462</v>
      </c>
      <c r="D27" s="551"/>
      <c r="E27" s="551"/>
      <c r="F27" s="551"/>
      <c r="G27" s="551"/>
      <c r="H27" s="551"/>
      <c r="I27" s="551"/>
      <c r="J27" s="551"/>
      <c r="K27" s="551"/>
      <c r="L27" s="551"/>
      <c r="M27" s="551"/>
      <c r="N27" s="551"/>
      <c r="O27" s="551"/>
      <c r="P27" s="551"/>
      <c r="Q27" s="551"/>
      <c r="R27" s="551"/>
      <c r="S27" s="551"/>
      <c r="T27" s="551"/>
      <c r="U27" s="551"/>
      <c r="V27" s="551"/>
      <c r="W27" s="551"/>
      <c r="X27" s="551"/>
      <c r="Y27" s="551"/>
      <c r="Z27" s="551"/>
      <c r="AA27" s="551"/>
      <c r="AB27" s="551"/>
      <c r="AC27" s="91"/>
      <c r="AD27" s="64"/>
      <c r="BF27" s="481" t="str">
        <f>CountryCode &amp; ".T3.F71.S1312.MNAC." &amp; RefVintage</f>
        <v>SE.T3.F71.S1312.MNAC.W.2024</v>
      </c>
    </row>
    <row r="28" spans="1:58" s="18" customFormat="1" ht="16.5" customHeight="1" thickBot="1">
      <c r="A28" s="325" t="s">
        <v>501</v>
      </c>
      <c r="B28" s="391" t="s">
        <v>953</v>
      </c>
      <c r="C28" s="331" t="s">
        <v>464</v>
      </c>
      <c r="D28" s="551"/>
      <c r="E28" s="551"/>
      <c r="F28" s="551"/>
      <c r="G28" s="551"/>
      <c r="H28" s="551"/>
      <c r="I28" s="551"/>
      <c r="J28" s="551"/>
      <c r="K28" s="551"/>
      <c r="L28" s="551"/>
      <c r="M28" s="551"/>
      <c r="N28" s="551"/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91"/>
      <c r="AD28" s="64"/>
      <c r="BF28" s="481" t="str">
        <f>CountryCode &amp; ".T3.F8.S1312.MNAC." &amp; RefVintage</f>
        <v>SE.T3.F8.S1312.MNAC.W.2024</v>
      </c>
    </row>
    <row r="29" spans="1:58" s="18" customFormat="1" ht="16.5" customHeight="1">
      <c r="A29" s="267" t="s">
        <v>362</v>
      </c>
      <c r="B29" s="391" t="s">
        <v>954</v>
      </c>
      <c r="C29" s="331" t="s">
        <v>467</v>
      </c>
      <c r="D29" s="551"/>
      <c r="E29" s="551"/>
      <c r="F29" s="551"/>
      <c r="G29" s="551"/>
      <c r="H29" s="551"/>
      <c r="I29" s="551"/>
      <c r="J29" s="551"/>
      <c r="K29" s="551"/>
      <c r="L29" s="551"/>
      <c r="M29" s="551"/>
      <c r="N29" s="551"/>
      <c r="O29" s="551"/>
      <c r="P29" s="551"/>
      <c r="Q29" s="551"/>
      <c r="R29" s="551"/>
      <c r="S29" s="551"/>
      <c r="T29" s="551"/>
      <c r="U29" s="551"/>
      <c r="V29" s="551"/>
      <c r="W29" s="551"/>
      <c r="X29" s="551"/>
      <c r="Y29" s="551"/>
      <c r="Z29" s="551"/>
      <c r="AA29" s="551"/>
      <c r="AB29" s="551"/>
      <c r="AC29" s="91"/>
      <c r="AD29" s="64"/>
      <c r="BF29" s="481" t="str">
        <f>CountryCode &amp; ".T3.OFA.S1312.MNAC." &amp; RefVintage</f>
        <v>SE.T3.OFA.S1312.MNAC.W.2024</v>
      </c>
    </row>
    <row r="30" spans="1:58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5"/>
      <c r="AB30" s="95"/>
      <c r="AC30" s="91"/>
      <c r="AD30" s="64"/>
      <c r="BF30" s="481"/>
    </row>
    <row r="31" spans="1:58" s="18" customFormat="1" ht="16.5" customHeight="1">
      <c r="A31" s="267" t="s">
        <v>363</v>
      </c>
      <c r="B31" s="391" t="s">
        <v>955</v>
      </c>
      <c r="C31" s="336" t="s">
        <v>185</v>
      </c>
      <c r="D31" s="339">
        <f t="shared" ref="D31:P31" si="21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0</v>
      </c>
      <c r="E31" s="339">
        <f t="shared" si="21"/>
        <v>0</v>
      </c>
      <c r="F31" s="339">
        <f t="shared" si="21"/>
        <v>0</v>
      </c>
      <c r="G31" s="339">
        <f t="shared" si="21"/>
        <v>0</v>
      </c>
      <c r="H31" s="339">
        <f t="shared" si="21"/>
        <v>0</v>
      </c>
      <c r="I31" s="339">
        <f t="shared" si="21"/>
        <v>0</v>
      </c>
      <c r="J31" s="339">
        <f t="shared" si="21"/>
        <v>0</v>
      </c>
      <c r="K31" s="339">
        <f t="shared" si="21"/>
        <v>0</v>
      </c>
      <c r="L31" s="339">
        <f t="shared" si="21"/>
        <v>0</v>
      </c>
      <c r="M31" s="339">
        <f t="shared" si="21"/>
        <v>0</v>
      </c>
      <c r="N31" s="339">
        <f t="shared" si="21"/>
        <v>0</v>
      </c>
      <c r="O31" s="339">
        <f t="shared" si="21"/>
        <v>0</v>
      </c>
      <c r="P31" s="339">
        <f t="shared" si="21"/>
        <v>0</v>
      </c>
      <c r="Q31" s="339">
        <f t="shared" ref="Q31:S31" si="22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0</v>
      </c>
      <c r="R31" s="339">
        <f t="shared" si="22"/>
        <v>0</v>
      </c>
      <c r="S31" s="339">
        <f t="shared" si="22"/>
        <v>0</v>
      </c>
      <c r="T31" s="339">
        <f t="shared" ref="T31:V31" si="23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0</v>
      </c>
      <c r="U31" s="339">
        <f t="shared" si="23"/>
        <v>0</v>
      </c>
      <c r="V31" s="339">
        <f t="shared" si="23"/>
        <v>0</v>
      </c>
      <c r="W31" s="339">
        <f t="shared" ref="W31:X31" si="24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0</v>
      </c>
      <c r="X31" s="339">
        <f t="shared" si="24"/>
        <v>0</v>
      </c>
      <c r="Y31" s="339">
        <f t="shared" ref="Y31:Z31" si="25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0</v>
      </c>
      <c r="Z31" s="339">
        <f t="shared" si="25"/>
        <v>0</v>
      </c>
      <c r="AA31" s="339">
        <f t="shared" ref="AA31:AB31" si="26">IF(AND(AA32="0",AA33="0",AA34="0",AA36="0",AA37="0",AA38="0",AA40="0",AA41="0",AA42="0"),0,IF(AND(AA32="M",AA33="M",AA34="M",AA36="M",AA37="M",AA38="M",AA40="M",AA41="M",AA42="M"),"M",IF(AND(AA32="L",AA33="L",AA34="L",AA36="L",AA37="L",AA38="L",AA40="L",AA41="L",AA42="L"),"L",IF(AND(ISTEXT(AA32),ISTEXT(AA33),ISTEXT(AA34),ISTEXT(AA36),ISTEXT(AA37),ISTEXT(AA38),ISTEXT(AA40),ISTEXT(AA41),ISTEXT(AA42)),"M",SUM(AA32:AA34)+SUM(AA36:AA38)+SUM(AA40:AA42)))))</f>
        <v>0</v>
      </c>
      <c r="AB31" s="339">
        <f t="shared" si="26"/>
        <v>0</v>
      </c>
      <c r="AC31" s="91"/>
      <c r="AD31" s="64"/>
      <c r="BF31" s="481" t="str">
        <f>CountryCode &amp; ".T3.ADJ.S1312.MNAC." &amp; RefVintage</f>
        <v>SE.T3.ADJ.S1312.MNAC.W.2024</v>
      </c>
    </row>
    <row r="32" spans="1:58" s="18" customFormat="1" ht="16.5" customHeight="1" thickBot="1">
      <c r="A32" s="267" t="s">
        <v>364</v>
      </c>
      <c r="B32" s="391" t="s">
        <v>956</v>
      </c>
      <c r="C32" s="331" t="s">
        <v>478</v>
      </c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91"/>
      <c r="AD32" s="64"/>
      <c r="BF32" s="481" t="str">
        <f>CountryCode &amp; ".T3.LIA.S1312.MNAC." &amp; RefVintage</f>
        <v>SE.T3.LIA.S1312.MNAC.W.2024</v>
      </c>
    </row>
    <row r="33" spans="1:58" s="18" customFormat="1" ht="16.5" customHeight="1" thickBot="1">
      <c r="A33" s="249" t="s">
        <v>505</v>
      </c>
      <c r="B33" s="391" t="s">
        <v>957</v>
      </c>
      <c r="C33" s="331" t="s">
        <v>465</v>
      </c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91"/>
      <c r="AD33" s="64"/>
      <c r="BF33" s="481" t="str">
        <f>CountryCode &amp; ".T3.OAP.S1312.MNAC." &amp; RefVintage</f>
        <v>SE.T3.OAP.S1312.MNAC.W.2024</v>
      </c>
    </row>
    <row r="34" spans="1:58" s="18" customFormat="1" ht="16.5" customHeight="1">
      <c r="A34" s="267" t="s">
        <v>365</v>
      </c>
      <c r="B34" s="391" t="s">
        <v>958</v>
      </c>
      <c r="C34" s="331" t="s">
        <v>479</v>
      </c>
      <c r="D34" s="551"/>
      <c r="E34" s="551"/>
      <c r="F34" s="551"/>
      <c r="G34" s="551"/>
      <c r="H34" s="551"/>
      <c r="I34" s="551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51"/>
      <c r="V34" s="551"/>
      <c r="W34" s="551"/>
      <c r="X34" s="551"/>
      <c r="Y34" s="551"/>
      <c r="Z34" s="551"/>
      <c r="AA34" s="551"/>
      <c r="AB34" s="551"/>
      <c r="AC34" s="91"/>
      <c r="AD34" s="64"/>
      <c r="BF34" s="481" t="str">
        <f>CountryCode &amp; ".T3.OLIA.S1312.MNAC." &amp; RefVintage</f>
        <v>SE.T3.OLIA.S1312.MNAC.W.2024</v>
      </c>
    </row>
    <row r="35" spans="1:58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1"/>
      <c r="AD35" s="64"/>
      <c r="BF35" s="481"/>
    </row>
    <row r="36" spans="1:58" s="18" customFormat="1" ht="16.5" customHeight="1">
      <c r="A36" s="267" t="s">
        <v>366</v>
      </c>
      <c r="B36" s="391" t="s">
        <v>959</v>
      </c>
      <c r="C36" s="331" t="s">
        <v>66</v>
      </c>
      <c r="D36" s="551"/>
      <c r="E36" s="551"/>
      <c r="F36" s="551"/>
      <c r="G36" s="551"/>
      <c r="H36" s="551"/>
      <c r="I36" s="551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51"/>
      <c r="U36" s="551"/>
      <c r="V36" s="551"/>
      <c r="W36" s="551"/>
      <c r="X36" s="551"/>
      <c r="Y36" s="551"/>
      <c r="Z36" s="551"/>
      <c r="AA36" s="551"/>
      <c r="AB36" s="551"/>
      <c r="AC36" s="91"/>
      <c r="AD36" s="64"/>
      <c r="BF36" s="481" t="str">
        <f>CountryCode &amp; ".T3.ISS_A.S1312.MNAC." &amp; RefVintage</f>
        <v>SE.T3.ISS_A.S1312.MNAC.W.2024</v>
      </c>
    </row>
    <row r="37" spans="1:58" s="18" customFormat="1" ht="16.5" customHeight="1">
      <c r="A37" s="267" t="s">
        <v>367</v>
      </c>
      <c r="B37" s="391" t="s">
        <v>960</v>
      </c>
      <c r="C37" s="331" t="s">
        <v>480</v>
      </c>
      <c r="D37" s="551"/>
      <c r="E37" s="551"/>
      <c r="F37" s="551"/>
      <c r="G37" s="551"/>
      <c r="H37" s="551"/>
      <c r="I37" s="551"/>
      <c r="J37" s="551"/>
      <c r="K37" s="551"/>
      <c r="L37" s="551"/>
      <c r="M37" s="551"/>
      <c r="N37" s="551"/>
      <c r="O37" s="551"/>
      <c r="P37" s="551"/>
      <c r="Q37" s="551"/>
      <c r="R37" s="551"/>
      <c r="S37" s="551"/>
      <c r="T37" s="551"/>
      <c r="U37" s="551"/>
      <c r="V37" s="551"/>
      <c r="W37" s="551"/>
      <c r="X37" s="551"/>
      <c r="Y37" s="551"/>
      <c r="Z37" s="551"/>
      <c r="AA37" s="551"/>
      <c r="AB37" s="551"/>
      <c r="AC37" s="91"/>
      <c r="AD37" s="64"/>
      <c r="BF37" s="481" t="str">
        <f>CountryCode &amp; ".T3.D41_A.S1312.MNAC." &amp; RefVintage</f>
        <v>SE.T3.D41_A.S1312.MNAC.W.2024</v>
      </c>
    </row>
    <row r="38" spans="1:58" s="169" customFormat="1" ht="16.5" customHeight="1">
      <c r="A38" s="267" t="s">
        <v>368</v>
      </c>
      <c r="B38" s="391" t="s">
        <v>961</v>
      </c>
      <c r="C38" s="338" t="s">
        <v>481</v>
      </c>
      <c r="D38" s="551"/>
      <c r="E38" s="551"/>
      <c r="F38" s="551"/>
      <c r="G38" s="551"/>
      <c r="H38" s="551"/>
      <c r="I38" s="551"/>
      <c r="J38" s="551"/>
      <c r="K38" s="551"/>
      <c r="L38" s="551"/>
      <c r="M38" s="551"/>
      <c r="N38" s="551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91"/>
      <c r="AD38" s="64"/>
      <c r="BF38" s="482" t="str">
        <f>CountryCode &amp; ".T3.RED_A.S1312.MNAC." &amp; RefVintage</f>
        <v>SE.T3.RED_A.S1312.MNAC.W.2024</v>
      </c>
    </row>
    <row r="39" spans="1:58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1"/>
      <c r="AD39" s="64"/>
      <c r="BF39" s="481"/>
    </row>
    <row r="40" spans="1:58" s="18" customFormat="1" ht="16.5" customHeight="1">
      <c r="A40" s="267" t="s">
        <v>369</v>
      </c>
      <c r="B40" s="391" t="s">
        <v>962</v>
      </c>
      <c r="C40" s="331" t="s">
        <v>97</v>
      </c>
      <c r="D40" s="551"/>
      <c r="E40" s="551"/>
      <c r="F40" s="551"/>
      <c r="G40" s="551"/>
      <c r="H40" s="551"/>
      <c r="I40" s="551"/>
      <c r="J40" s="551"/>
      <c r="K40" s="551"/>
      <c r="L40" s="551"/>
      <c r="M40" s="551"/>
      <c r="N40" s="551"/>
      <c r="O40" s="551"/>
      <c r="P40" s="551"/>
      <c r="Q40" s="551"/>
      <c r="R40" s="551"/>
      <c r="S40" s="551"/>
      <c r="T40" s="551"/>
      <c r="U40" s="551"/>
      <c r="V40" s="551"/>
      <c r="W40" s="551"/>
      <c r="X40" s="551"/>
      <c r="Y40" s="551"/>
      <c r="Z40" s="551"/>
      <c r="AA40" s="551"/>
      <c r="AB40" s="551"/>
      <c r="AC40" s="91"/>
      <c r="AD40" s="64"/>
      <c r="BF40" s="481" t="str">
        <f>CountryCode &amp; ".T3.FREV_A.S1312.MNAC." &amp; RefVintage</f>
        <v>SE.T3.FREV_A.S1312.MNAC.W.2024</v>
      </c>
    </row>
    <row r="41" spans="1:58" s="18" customFormat="1" ht="16.5" customHeight="1">
      <c r="A41" s="267" t="s">
        <v>524</v>
      </c>
      <c r="B41" s="391" t="s">
        <v>963</v>
      </c>
      <c r="C41" s="331" t="s">
        <v>482</v>
      </c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1"/>
      <c r="V41" s="551"/>
      <c r="W41" s="551"/>
      <c r="X41" s="551"/>
      <c r="Y41" s="551"/>
      <c r="Z41" s="551"/>
      <c r="AA41" s="551"/>
      <c r="AB41" s="551"/>
      <c r="AC41" s="91"/>
      <c r="AD41" s="64"/>
      <c r="BF41" s="481" t="str">
        <f>CountryCode &amp; ".T3.K61.S1312.MNAC." &amp; RefVintage</f>
        <v>SE.T3.K61.S1312.MNAC.W.2024</v>
      </c>
    </row>
    <row r="42" spans="1:58" s="18" customFormat="1" ht="16.5" customHeight="1">
      <c r="A42" s="267" t="s">
        <v>370</v>
      </c>
      <c r="B42" s="391" t="s">
        <v>964</v>
      </c>
      <c r="C42" s="331" t="s">
        <v>483</v>
      </c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91"/>
      <c r="AD42" s="64"/>
      <c r="BF42" s="481" t="str">
        <f>CountryCode &amp; ".T3.OCVO_A.S1312.MNAC." &amp; RefVintage</f>
        <v>SE.T3.OCVO_A.S1312.MNAC.W.2024</v>
      </c>
    </row>
    <row r="43" spans="1:58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1"/>
      <c r="AD43" s="64"/>
      <c r="BF43" s="481"/>
    </row>
    <row r="44" spans="1:58" s="18" customFormat="1" ht="16.5" customHeight="1">
      <c r="A44" s="267" t="s">
        <v>371</v>
      </c>
      <c r="B44" s="391" t="s">
        <v>965</v>
      </c>
      <c r="C44" s="336" t="s">
        <v>64</v>
      </c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  <c r="U44" s="551"/>
      <c r="V44" s="551"/>
      <c r="W44" s="551"/>
      <c r="X44" s="551"/>
      <c r="Y44" s="551"/>
      <c r="Z44" s="551"/>
      <c r="AA44" s="551"/>
      <c r="AB44" s="551"/>
      <c r="AC44" s="91"/>
      <c r="AD44" s="64"/>
      <c r="BF44" s="481" t="str">
        <f>CountryCode &amp; ".T3.SD.S1312.MNAC." &amp; RefVintage</f>
        <v>SE.T3.SD.S1312.MNAC.W.2024</v>
      </c>
    </row>
    <row r="45" spans="1:58" s="18" customFormat="1" ht="16.5" customHeight="1">
      <c r="A45" s="267" t="s">
        <v>372</v>
      </c>
      <c r="B45" s="391" t="s">
        <v>966</v>
      </c>
      <c r="C45" s="331" t="s">
        <v>75</v>
      </c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91"/>
      <c r="AD45" s="64"/>
      <c r="BF45" s="481" t="str">
        <f>CountryCode &amp; ".T3.B9_SD.S1312.MNAC." &amp; RefVintage</f>
        <v>SE.T3.B9_SD.S1312.MNAC.W.2024</v>
      </c>
    </row>
    <row r="46" spans="1:58" s="18" customFormat="1" ht="16.5" customHeight="1">
      <c r="A46" s="267" t="s">
        <v>373</v>
      </c>
      <c r="B46" s="391" t="s">
        <v>967</v>
      </c>
      <c r="C46" s="331" t="s">
        <v>63</v>
      </c>
      <c r="D46" s="551"/>
      <c r="E46" s="551"/>
      <c r="F46" s="551"/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1"/>
      <c r="S46" s="551"/>
      <c r="T46" s="551"/>
      <c r="U46" s="551"/>
      <c r="V46" s="551"/>
      <c r="W46" s="551"/>
      <c r="X46" s="551"/>
      <c r="Y46" s="551"/>
      <c r="Z46" s="551"/>
      <c r="AA46" s="551"/>
      <c r="AB46" s="551"/>
      <c r="AC46" s="91"/>
      <c r="AD46" s="64"/>
      <c r="BF46" s="481" t="str">
        <f>CountryCode &amp; ".T3.OSD.S1312.MNAC." &amp; RefVintage</f>
        <v>SE.T3.OSD.S1312.MNAC.W.2024</v>
      </c>
    </row>
    <row r="47" spans="1:58" s="18" customFormat="1" ht="13.5" customHeight="1" thickBot="1">
      <c r="A47" s="211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8"/>
      <c r="AD47" s="64"/>
      <c r="BF47" s="481"/>
    </row>
    <row r="48" spans="1:58" s="18" customFormat="1" ht="19.5" customHeight="1" thickTop="1" thickBot="1">
      <c r="A48" s="267" t="s">
        <v>374</v>
      </c>
      <c r="B48" s="391" t="s">
        <v>968</v>
      </c>
      <c r="C48" s="289" t="s">
        <v>105</v>
      </c>
      <c r="D48" s="551"/>
      <c r="E48" s="551"/>
      <c r="F48" s="551"/>
      <c r="G48" s="551"/>
      <c r="H48" s="551"/>
      <c r="I48" s="551"/>
      <c r="J48" s="551"/>
      <c r="K48" s="551"/>
      <c r="L48" s="551"/>
      <c r="M48" s="551"/>
      <c r="N48" s="551"/>
      <c r="O48" s="551"/>
      <c r="P48" s="551"/>
      <c r="Q48" s="551"/>
      <c r="R48" s="551"/>
      <c r="S48" s="551"/>
      <c r="T48" s="551"/>
      <c r="U48" s="551"/>
      <c r="V48" s="551"/>
      <c r="W48" s="551"/>
      <c r="X48" s="551"/>
      <c r="Y48" s="551"/>
      <c r="Z48" s="551"/>
      <c r="AA48" s="551"/>
      <c r="AB48" s="551"/>
      <c r="AC48" s="6"/>
      <c r="AD48" s="64"/>
      <c r="BF48" s="481" t="str">
        <f>CountryCode &amp; ".T3.CHDEBT.S1312.MNAC." &amp; RefVintage</f>
        <v>SE.T3.CHDEBT.S1312.MNAC.W.2024</v>
      </c>
    </row>
    <row r="49" spans="1:58" ht="9" customHeight="1" thickTop="1" thickBot="1">
      <c r="A49" s="211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"/>
      <c r="AD49" s="50"/>
    </row>
    <row r="50" spans="1:58" ht="9" customHeight="1" thickTop="1" thickBot="1">
      <c r="A50" s="211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9"/>
      <c r="AD50" s="50"/>
    </row>
    <row r="51" spans="1:58" ht="17.5" thickTop="1" thickBot="1">
      <c r="A51" s="267" t="s">
        <v>375</v>
      </c>
      <c r="B51" s="391" t="s">
        <v>969</v>
      </c>
      <c r="C51" s="289" t="s">
        <v>106</v>
      </c>
      <c r="D51" s="552"/>
      <c r="E51" s="553"/>
      <c r="F51" s="553"/>
      <c r="G51" s="553"/>
      <c r="H51" s="553"/>
      <c r="I51" s="553"/>
      <c r="J51" s="553"/>
      <c r="K51" s="553"/>
      <c r="L51" s="553"/>
      <c r="M51" s="553"/>
      <c r="N51" s="553"/>
      <c r="O51" s="553"/>
      <c r="P51" s="553"/>
      <c r="Q51" s="553"/>
      <c r="R51" s="553"/>
      <c r="S51" s="553"/>
      <c r="T51" s="553"/>
      <c r="U51" s="553"/>
      <c r="V51" s="553"/>
      <c r="W51" s="553"/>
      <c r="X51" s="553"/>
      <c r="Y51" s="553"/>
      <c r="Z51" s="553"/>
      <c r="AA51" s="553"/>
      <c r="AB51" s="553"/>
      <c r="AC51" s="4"/>
      <c r="AD51" s="50"/>
      <c r="BF51" s="292" t="str">
        <f>CountryCode &amp; ".T3.CTDEBT.S1312.MNAC." &amp; RefVintage</f>
        <v>SE.T3.CTDEBT.S1312.MNAC.W.2024</v>
      </c>
    </row>
    <row r="52" spans="1:58" ht="16" thickTop="1">
      <c r="A52" s="267" t="s">
        <v>376</v>
      </c>
      <c r="B52" s="391" t="s">
        <v>970</v>
      </c>
      <c r="C52" s="331" t="s">
        <v>108</v>
      </c>
      <c r="D52" s="554"/>
      <c r="E52" s="554"/>
      <c r="F52" s="554"/>
      <c r="G52" s="554"/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4"/>
      <c r="Y52" s="554"/>
      <c r="Z52" s="554"/>
      <c r="AA52" s="554"/>
      <c r="AB52" s="554"/>
      <c r="AC52" s="464"/>
      <c r="AD52" s="50"/>
      <c r="BF52" s="292" t="str">
        <f>CountryCode &amp; ".T3.DEBT.S1312.MNAC." &amp; RefVintage</f>
        <v>SE.T3.DEBT.S1312.MNAC.W.2024</v>
      </c>
    </row>
    <row r="53" spans="1:58" ht="18.75" customHeight="1">
      <c r="A53" s="267" t="s">
        <v>377</v>
      </c>
      <c r="B53" s="391" t="s">
        <v>971</v>
      </c>
      <c r="C53" s="349" t="s">
        <v>109</v>
      </c>
      <c r="D53" s="551"/>
      <c r="E53" s="551"/>
      <c r="F53" s="551"/>
      <c r="G53" s="551"/>
      <c r="H53" s="551"/>
      <c r="I53" s="551"/>
      <c r="J53" s="551"/>
      <c r="K53" s="551"/>
      <c r="L53" s="551"/>
      <c r="M53" s="551"/>
      <c r="N53" s="551"/>
      <c r="O53" s="551"/>
      <c r="P53" s="551"/>
      <c r="Q53" s="551"/>
      <c r="R53" s="551"/>
      <c r="S53" s="551"/>
      <c r="T53" s="551"/>
      <c r="U53" s="551"/>
      <c r="V53" s="551"/>
      <c r="W53" s="551"/>
      <c r="X53" s="551"/>
      <c r="Y53" s="551"/>
      <c r="Z53" s="551"/>
      <c r="AA53" s="551"/>
      <c r="AB53" s="551"/>
      <c r="AC53" s="115"/>
      <c r="AD53" s="50"/>
      <c r="BF53" s="292" t="str">
        <f>CountryCode &amp; ".T3.HOLD.S1312.MNAC." &amp; RefVintage</f>
        <v>SE.T3.HOLD.S1312.MNAC.W.2024</v>
      </c>
    </row>
    <row r="54" spans="1:58" ht="9.75" customHeight="1" thickBot="1">
      <c r="A54" s="137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71"/>
      <c r="AD54" s="50"/>
    </row>
    <row r="55" spans="1:58" ht="18.5" thickTop="1" thickBot="1">
      <c r="A55" s="129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8"/>
      <c r="AD55" s="50"/>
      <c r="AF55" s="13"/>
    </row>
    <row r="56" spans="1:58" ht="8.25" customHeight="1" thickTop="1">
      <c r="A56" s="129"/>
      <c r="B56" s="128"/>
      <c r="C56" s="153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50"/>
      <c r="AF56" s="13"/>
    </row>
    <row r="57" spans="1:58">
      <c r="A57" s="129"/>
      <c r="B57" s="128"/>
      <c r="C57" s="154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50"/>
      <c r="AF57" s="13"/>
    </row>
    <row r="58" spans="1:58">
      <c r="A58" s="129"/>
      <c r="B58" s="128"/>
      <c r="C58" s="203" t="s">
        <v>98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50"/>
      <c r="AF58" s="13"/>
    </row>
    <row r="59" spans="1:58">
      <c r="A59" s="129"/>
      <c r="B59" s="128"/>
      <c r="C59" s="201" t="s">
        <v>104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50"/>
      <c r="AF59" s="13"/>
    </row>
    <row r="60" spans="1:58" ht="18" customHeight="1">
      <c r="A60" s="129"/>
      <c r="B60" s="128"/>
      <c r="C60" s="201" t="s">
        <v>466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50"/>
      <c r="AF60" s="13"/>
    </row>
    <row r="61" spans="1:58" ht="9.75" customHeight="1" thickBot="1">
      <c r="A61" s="155"/>
      <c r="B61" s="148"/>
      <c r="C61" s="350"/>
      <c r="D61" s="351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52"/>
      <c r="AF61" s="13"/>
    </row>
    <row r="62" spans="1:58" ht="16" thickTop="1">
      <c r="B62" s="190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13"/>
      <c r="AE62" s="13"/>
      <c r="AF62" s="13"/>
    </row>
    <row r="63" spans="1:58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</row>
    <row r="64" spans="1:58" ht="30" customHeight="1">
      <c r="C64" s="300" t="s">
        <v>122</v>
      </c>
      <c r="D64" s="571" t="str">
        <f>IF(COUNTA(D10:AB10,D12:AB29,D31:AB34,D36:AB38,D40:AB42,D44:AB46,D48:AB48,D51:AB53)/900*100=100,"OK - Table 3C is fully completed","WARNING - Table 3C is not fully completed, please fill in figure, L, M or 0")</f>
        <v>WARNING - Table 3C is not fully completed, please fill in figure, L, M or 0</v>
      </c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293"/>
      <c r="AD64" s="173"/>
      <c r="AE64" s="29"/>
    </row>
    <row r="65" spans="3:31">
      <c r="C65" s="174" t="s">
        <v>123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  <c r="AE65" s="29"/>
    </row>
    <row r="66" spans="3:31">
      <c r="C66" s="294" t="s">
        <v>169</v>
      </c>
      <c r="D66" s="295" t="b">
        <f>IF(AND(D48="0",D10="0",D12="0",D31="0",D44="0")=0,IF(AND(D48="L",D10="L",D12="L",D31="L",D44="L")="NC",IF(D48="M",0,D48)-IF(D10="M",0,D10)-IF(D12="M",0,D12)-IF(D31="M",0,D31)-IF(D44="M",0,D44)))</f>
        <v>0</v>
      </c>
      <c r="E66" s="295" t="b">
        <f t="shared" ref="E66:S66" si="27">IF(AND(E48="0",E10="0",E12="0",E31="0",E44="0")=0,IF(AND(E48="L",E10="L",E12="L",E31="L",E44="L")="NC",IF(E48="M",0,E48)-IF(E10="M",0,E10)-IF(E12="M",0,E12)-IF(E31="M",0,E31)-IF(E44="M",0,E44)))</f>
        <v>0</v>
      </c>
      <c r="F66" s="295" t="b">
        <f t="shared" si="27"/>
        <v>0</v>
      </c>
      <c r="G66" s="295" t="b">
        <f t="shared" si="27"/>
        <v>0</v>
      </c>
      <c r="H66" s="295" t="b">
        <f t="shared" si="27"/>
        <v>0</v>
      </c>
      <c r="I66" s="295" t="b">
        <f t="shared" si="27"/>
        <v>0</v>
      </c>
      <c r="J66" s="295" t="b">
        <f t="shared" si="27"/>
        <v>0</v>
      </c>
      <c r="K66" s="295" t="b">
        <f t="shared" si="27"/>
        <v>0</v>
      </c>
      <c r="L66" s="295" t="b">
        <f t="shared" si="27"/>
        <v>0</v>
      </c>
      <c r="M66" s="295" t="b">
        <f t="shared" si="27"/>
        <v>0</v>
      </c>
      <c r="N66" s="295" t="b">
        <f t="shared" si="27"/>
        <v>0</v>
      </c>
      <c r="O66" s="295" t="b">
        <f t="shared" si="27"/>
        <v>0</v>
      </c>
      <c r="P66" s="295" t="b">
        <f t="shared" si="27"/>
        <v>0</v>
      </c>
      <c r="Q66" s="295" t="b">
        <f t="shared" si="27"/>
        <v>0</v>
      </c>
      <c r="R66" s="295" t="b">
        <f t="shared" si="27"/>
        <v>0</v>
      </c>
      <c r="S66" s="295" t="b">
        <f t="shared" si="27"/>
        <v>0</v>
      </c>
      <c r="T66" s="295" t="b">
        <f t="shared" ref="T66:V66" si="28">IF(AND(T48="0",T10="0",T12="0",T31="0",T44="0")=0,IF(AND(T48="L",T10="L",T12="L",T31="L",T44="L")="NC",IF(T48="M",0,T48)-IF(T10="M",0,T10)-IF(T12="M",0,T12)-IF(T31="M",0,T31)-IF(T44="M",0,T44)))</f>
        <v>0</v>
      </c>
      <c r="U66" s="295" t="b">
        <f t="shared" si="28"/>
        <v>0</v>
      </c>
      <c r="V66" s="295" t="b">
        <f t="shared" si="28"/>
        <v>0</v>
      </c>
      <c r="W66" s="295" t="b">
        <f t="shared" ref="W66:X66" si="29">IF(AND(W48="0",W10="0",W12="0",W31="0",W44="0")=0,IF(AND(W48="L",W10="L",W12="L",W31="L",W44="L")="NC",IF(W48="M",0,W48)-IF(W10="M",0,W10)-IF(W12="M",0,W12)-IF(W31="M",0,W31)-IF(W44="M",0,W44)))</f>
        <v>0</v>
      </c>
      <c r="X66" s="295" t="b">
        <f t="shared" si="29"/>
        <v>0</v>
      </c>
      <c r="Y66" s="295" t="b">
        <f t="shared" ref="Y66:Z66" si="30">IF(AND(Y48="0",Y10="0",Y12="0",Y31="0",Y44="0")=0,IF(AND(Y48="L",Y10="L",Y12="L",Y31="L",Y44="L")="NC",IF(Y48="M",0,Y48)-IF(Y10="M",0,Y10)-IF(Y12="M",0,Y12)-IF(Y31="M",0,Y31)-IF(Y44="M",0,Y44)))</f>
        <v>0</v>
      </c>
      <c r="Z66" s="295" t="b">
        <f t="shared" si="30"/>
        <v>0</v>
      </c>
      <c r="AA66" s="295" t="b">
        <f t="shared" ref="AA66:AB66" si="31">IF(AND(AA48="0",AA10="0",AA12="0",AA31="0",AA44="0")=0,IF(AND(AA48="L",AA10="L",AA12="L",AA31="L",AA44="L")="NC",IF(AA48="M",0,AA48)-IF(AA10="M",0,AA10)-IF(AA12="M",0,AA12)-IF(AA31="M",0,AA31)-IF(AA44="M",0,AA44)))</f>
        <v>0</v>
      </c>
      <c r="AB66" s="295" t="b">
        <f t="shared" si="31"/>
        <v>0</v>
      </c>
      <c r="AC66" s="340"/>
      <c r="AD66" s="176"/>
      <c r="AE66" s="29"/>
    </row>
    <row r="67" spans="3:31">
      <c r="C67" s="294" t="s">
        <v>523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32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32"/>
        <v>0</v>
      </c>
      <c r="G67" s="295">
        <f t="shared" si="32"/>
        <v>0</v>
      </c>
      <c r="H67" s="295">
        <f t="shared" si="32"/>
        <v>0</v>
      </c>
      <c r="I67" s="295">
        <f t="shared" si="32"/>
        <v>0</v>
      </c>
      <c r="J67" s="295">
        <f t="shared" si="32"/>
        <v>0</v>
      </c>
      <c r="K67" s="295">
        <f t="shared" si="32"/>
        <v>0</v>
      </c>
      <c r="L67" s="295">
        <f t="shared" si="32"/>
        <v>0</v>
      </c>
      <c r="M67" s="295">
        <f t="shared" si="32"/>
        <v>0</v>
      </c>
      <c r="N67" s="295">
        <f t="shared" si="32"/>
        <v>0</v>
      </c>
      <c r="O67" s="295">
        <f t="shared" si="32"/>
        <v>0</v>
      </c>
      <c r="P67" s="295">
        <f t="shared" si="32"/>
        <v>0</v>
      </c>
      <c r="Q67" s="295">
        <f t="shared" si="32"/>
        <v>0</v>
      </c>
      <c r="R67" s="295">
        <f t="shared" si="32"/>
        <v>0</v>
      </c>
      <c r="S67" s="295">
        <f t="shared" si="32"/>
        <v>0</v>
      </c>
      <c r="T67" s="295">
        <f t="shared" ref="T67:V67" si="33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3"/>
        <v>0</v>
      </c>
      <c r="V67" s="295">
        <f t="shared" si="33"/>
        <v>0</v>
      </c>
      <c r="W67" s="295">
        <f t="shared" ref="W67:X67" si="34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4"/>
        <v>0</v>
      </c>
      <c r="Y67" s="295">
        <f t="shared" ref="Y67:Z67" si="35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5"/>
        <v>0</v>
      </c>
      <c r="AA67" s="295">
        <f t="shared" ref="AA67:AB67" si="36">IF(AND(AA12="0",AA13="0",AA14="0",AA15="0",AA22="0",AA27="0",AA28="0",AA29="0"),0,IF(AND(AA12="L",AA13="L",AA14="L",AA15="L",AA22="L",AA27="L",AA28="L",AA29="L"),"NC",IF(AA12="M",0,AA12)-IF(AA13="M",0,AA13)-IF(AA14="M",0,AA14)-IF(AA15="M",0,AA15)-IF(AA22="M",0,AA22)-IF(AA27="M",0,AA27)-IF(AA28="M",0,AA28)-IF(AA29="M",0,AA29)))</f>
        <v>0</v>
      </c>
      <c r="AB67" s="295">
        <f t="shared" si="36"/>
        <v>0</v>
      </c>
      <c r="AC67" s="340"/>
      <c r="AD67" s="176"/>
      <c r="AE67" s="29"/>
    </row>
    <row r="68" spans="3:31">
      <c r="C68" s="342" t="s">
        <v>170</v>
      </c>
      <c r="D68" s="295">
        <f>IF(AND(D15="0",D18="0",D19="0"),0,IF(AND(D15="L",D18="L",D19="L"),"NC",IF(D15="M",0,D15)-IF(D18="M",0,D18)-IF(D19="M",0,D19)))</f>
        <v>0</v>
      </c>
      <c r="E68" s="295">
        <f t="shared" ref="E68:S68" si="37">IF(AND(E15="0",E18="0",E19="0"),0,IF(AND(E15="L",E18="L",E19="L"),"NC",IF(E15="M",0,E15)-IF(E18="M",0,E18)-IF(E19="M",0,E19)))</f>
        <v>0</v>
      </c>
      <c r="F68" s="295">
        <f t="shared" si="37"/>
        <v>0</v>
      </c>
      <c r="G68" s="295">
        <f t="shared" si="37"/>
        <v>0</v>
      </c>
      <c r="H68" s="295">
        <f t="shared" si="37"/>
        <v>0</v>
      </c>
      <c r="I68" s="295">
        <f t="shared" si="37"/>
        <v>0</v>
      </c>
      <c r="J68" s="295">
        <f t="shared" si="37"/>
        <v>0</v>
      </c>
      <c r="K68" s="295">
        <f t="shared" si="37"/>
        <v>0</v>
      </c>
      <c r="L68" s="295">
        <f t="shared" si="37"/>
        <v>0</v>
      </c>
      <c r="M68" s="295">
        <f t="shared" si="37"/>
        <v>0</v>
      </c>
      <c r="N68" s="295">
        <f t="shared" si="37"/>
        <v>0</v>
      </c>
      <c r="O68" s="295">
        <f t="shared" si="37"/>
        <v>0</v>
      </c>
      <c r="P68" s="295">
        <f t="shared" si="37"/>
        <v>0</v>
      </c>
      <c r="Q68" s="295">
        <f t="shared" si="37"/>
        <v>0</v>
      </c>
      <c r="R68" s="295">
        <f t="shared" si="37"/>
        <v>0</v>
      </c>
      <c r="S68" s="295">
        <f t="shared" si="37"/>
        <v>0</v>
      </c>
      <c r="T68" s="295">
        <f t="shared" ref="T68:V68" si="38">IF(AND(T15="0",T18="0",T19="0"),0,IF(AND(T15="L",T18="L",T19="L"),"NC",IF(T15="M",0,T15)-IF(T18="M",0,T18)-IF(T19="M",0,T19)))</f>
        <v>0</v>
      </c>
      <c r="U68" s="295">
        <f t="shared" si="38"/>
        <v>0</v>
      </c>
      <c r="V68" s="295">
        <f t="shared" si="38"/>
        <v>0</v>
      </c>
      <c r="W68" s="295">
        <f t="shared" ref="W68:X68" si="39">IF(AND(W15="0",W18="0",W19="0"),0,IF(AND(W15="L",W18="L",W19="L"),"NC",IF(W15="M",0,W15)-IF(W18="M",0,W18)-IF(W19="M",0,W19)))</f>
        <v>0</v>
      </c>
      <c r="X68" s="295">
        <f t="shared" si="39"/>
        <v>0</v>
      </c>
      <c r="Y68" s="295">
        <f t="shared" ref="Y68:Z68" si="40">IF(AND(Y15="0",Y18="0",Y19="0"),0,IF(AND(Y15="L",Y18="L",Y19="L"),"NC",IF(Y15="M",0,Y15)-IF(Y18="M",0,Y18)-IF(Y19="M",0,Y19)))</f>
        <v>0</v>
      </c>
      <c r="Z68" s="295">
        <f t="shared" si="40"/>
        <v>0</v>
      </c>
      <c r="AA68" s="295">
        <f t="shared" ref="AA68:AB68" si="41">IF(AND(AA15="0",AA18="0",AA19="0"),0,IF(AND(AA15="L",AA18="L",AA19="L"),"NC",IF(AA15="M",0,AA15)-IF(AA18="M",0,AA18)-IF(AA19="M",0,AA19)))</f>
        <v>0</v>
      </c>
      <c r="AB68" s="295">
        <f t="shared" si="41"/>
        <v>0</v>
      </c>
      <c r="AC68" s="340"/>
      <c r="AD68" s="176"/>
      <c r="AE68" s="29"/>
    </row>
    <row r="69" spans="3:31">
      <c r="C69" s="488" t="s">
        <v>171</v>
      </c>
      <c r="D69" s="295">
        <f>IF(AND(D16="",D17=""),0,IF(AND(D16="L",D17="L"),"NC",IF(D15="M",0,D15)-IF(D16="M",0,D16)-IF(D17="M",0,D17)))</f>
        <v>0</v>
      </c>
      <c r="E69" s="295">
        <f t="shared" ref="E69:S69" si="42">IF(AND(E16="",E17=""),0,IF(AND(E16="L",E17="L"),"NC",IF(E15="M",0,E15)-IF(E16="M",0,E16)-IF(E17="M",0,E17)))</f>
        <v>0</v>
      </c>
      <c r="F69" s="295">
        <f t="shared" si="42"/>
        <v>0</v>
      </c>
      <c r="G69" s="295">
        <f t="shared" si="42"/>
        <v>0</v>
      </c>
      <c r="H69" s="295">
        <f t="shared" si="42"/>
        <v>0</v>
      </c>
      <c r="I69" s="295">
        <f t="shared" si="42"/>
        <v>0</v>
      </c>
      <c r="J69" s="295">
        <f t="shared" si="42"/>
        <v>0</v>
      </c>
      <c r="K69" s="295">
        <f t="shared" si="42"/>
        <v>0</v>
      </c>
      <c r="L69" s="295">
        <f t="shared" si="42"/>
        <v>0</v>
      </c>
      <c r="M69" s="295">
        <f t="shared" si="42"/>
        <v>0</v>
      </c>
      <c r="N69" s="295">
        <f t="shared" si="42"/>
        <v>0</v>
      </c>
      <c r="O69" s="295">
        <f t="shared" si="42"/>
        <v>0</v>
      </c>
      <c r="P69" s="295">
        <f t="shared" si="42"/>
        <v>0</v>
      </c>
      <c r="Q69" s="295">
        <f t="shared" si="42"/>
        <v>0</v>
      </c>
      <c r="R69" s="295">
        <f t="shared" si="42"/>
        <v>0</v>
      </c>
      <c r="S69" s="295">
        <f t="shared" si="42"/>
        <v>0</v>
      </c>
      <c r="T69" s="295">
        <f t="shared" ref="T69:V69" si="43">IF(AND(T16="",T17=""),0,IF(AND(T16="L",T17="L"),"NC",IF(T15="M",0,T15)-IF(T16="M",0,T16)-IF(T17="M",0,T17)))</f>
        <v>0</v>
      </c>
      <c r="U69" s="295">
        <f t="shared" si="43"/>
        <v>0</v>
      </c>
      <c r="V69" s="295">
        <f t="shared" si="43"/>
        <v>0</v>
      </c>
      <c r="W69" s="295">
        <f t="shared" ref="W69:X69" si="44">IF(AND(W16="",W17=""),0,IF(AND(W16="L",W17="L"),"NC",IF(W15="M",0,W15)-IF(W16="M",0,W16)-IF(W17="M",0,W17)))</f>
        <v>0</v>
      </c>
      <c r="X69" s="295">
        <f t="shared" si="44"/>
        <v>0</v>
      </c>
      <c r="Y69" s="295">
        <f t="shared" ref="Y69:Z69" si="45">IF(AND(Y16="",Y17=""),0,IF(AND(Y16="L",Y17="L"),"NC",IF(Y15="M",0,Y15)-IF(Y16="M",0,Y16)-IF(Y17="M",0,Y17)))</f>
        <v>0</v>
      </c>
      <c r="Z69" s="295">
        <f t="shared" si="45"/>
        <v>0</v>
      </c>
      <c r="AA69" s="295">
        <f t="shared" ref="AA69:AB69" si="46">IF(AND(AA16="",AA17=""),0,IF(AND(AA16="L",AA17="L"),"NC",IF(AA15="M",0,AA15)-IF(AA16="M",0,AA16)-IF(AA17="M",0,AA17)))</f>
        <v>0</v>
      </c>
      <c r="AB69" s="295">
        <f t="shared" si="46"/>
        <v>0</v>
      </c>
      <c r="AC69" s="340"/>
      <c r="AD69" s="176"/>
      <c r="AE69" s="29"/>
    </row>
    <row r="70" spans="3:31">
      <c r="C70" s="488" t="s">
        <v>172</v>
      </c>
      <c r="D70" s="295">
        <f>IF(AND(D20="",D21=""),0,IF(AND(D20="L",D21="L"),"NC",IF(D19="M",0,D19)-IF(D20="M",0,D20)-IF(D21="M",0,D21)))</f>
        <v>0</v>
      </c>
      <c r="E70" s="295">
        <f t="shared" ref="E70:S70" si="47">IF(AND(E20="",E21=""),0,IF(AND(E20="L",E21="L"),"NC",IF(E19="M",0,E19)-IF(E20="M",0,E20)-IF(E21="M",0,E21)))</f>
        <v>0</v>
      </c>
      <c r="F70" s="295">
        <f t="shared" si="47"/>
        <v>0</v>
      </c>
      <c r="G70" s="295">
        <f t="shared" si="47"/>
        <v>0</v>
      </c>
      <c r="H70" s="295">
        <f t="shared" si="47"/>
        <v>0</v>
      </c>
      <c r="I70" s="295">
        <f t="shared" si="47"/>
        <v>0</v>
      </c>
      <c r="J70" s="295">
        <f t="shared" si="47"/>
        <v>0</v>
      </c>
      <c r="K70" s="295">
        <f t="shared" si="47"/>
        <v>0</v>
      </c>
      <c r="L70" s="295">
        <f t="shared" si="47"/>
        <v>0</v>
      </c>
      <c r="M70" s="295">
        <f t="shared" si="47"/>
        <v>0</v>
      </c>
      <c r="N70" s="295">
        <f t="shared" si="47"/>
        <v>0</v>
      </c>
      <c r="O70" s="295">
        <f t="shared" si="47"/>
        <v>0</v>
      </c>
      <c r="P70" s="295">
        <f t="shared" si="47"/>
        <v>0</v>
      </c>
      <c r="Q70" s="295">
        <f t="shared" si="47"/>
        <v>0</v>
      </c>
      <c r="R70" s="295">
        <f t="shared" si="47"/>
        <v>0</v>
      </c>
      <c r="S70" s="295">
        <f t="shared" si="47"/>
        <v>0</v>
      </c>
      <c r="T70" s="295">
        <f t="shared" ref="T70:V70" si="48">IF(AND(T20="",T21=""),0,IF(AND(T20="L",T21="L"),"NC",IF(T19="M",0,T19)-IF(T20="M",0,T20)-IF(T21="M",0,T21)))</f>
        <v>0</v>
      </c>
      <c r="U70" s="295">
        <f t="shared" si="48"/>
        <v>0</v>
      </c>
      <c r="V70" s="295">
        <f t="shared" si="48"/>
        <v>0</v>
      </c>
      <c r="W70" s="295">
        <f t="shared" ref="W70:X70" si="49">IF(AND(W20="",W21=""),0,IF(AND(W20="L",W21="L"),"NC",IF(W19="M",0,W19)-IF(W20="M",0,W20)-IF(W21="M",0,W21)))</f>
        <v>0</v>
      </c>
      <c r="X70" s="295">
        <f t="shared" si="49"/>
        <v>0</v>
      </c>
      <c r="Y70" s="295">
        <f t="shared" ref="Y70:Z70" si="50">IF(AND(Y20="",Y21=""),0,IF(AND(Y20="L",Y21="L"),"NC",IF(Y19="M",0,Y19)-IF(Y20="M",0,Y20)-IF(Y21="M",0,Y21)))</f>
        <v>0</v>
      </c>
      <c r="Z70" s="295">
        <f t="shared" si="50"/>
        <v>0</v>
      </c>
      <c r="AA70" s="295">
        <f t="shared" ref="AA70:AB70" si="51">IF(AND(AA20="",AA21=""),0,IF(AND(AA20="L",AA21="L"),"NC",IF(AA19="M",0,AA19)-IF(AA20="M",0,AA20)-IF(AA21="M",0,AA21)))</f>
        <v>0</v>
      </c>
      <c r="AB70" s="295">
        <f t="shared" si="51"/>
        <v>0</v>
      </c>
      <c r="AC70" s="340"/>
      <c r="AD70" s="176"/>
      <c r="AE70" s="29"/>
    </row>
    <row r="71" spans="3:31">
      <c r="C71" s="488" t="s">
        <v>173</v>
      </c>
      <c r="D71" s="295">
        <f>IF(AND(D22="0",D23="0",D24="0"),0,IF(AND(D22="L",D23="L",D24="L"),"NC",IF(D22="M",0,D22)-IF(D23="M",0,D23)-IF(D24="M",0,D24)))</f>
        <v>0</v>
      </c>
      <c r="E71" s="295">
        <f t="shared" ref="E71:S71" si="52">IF(AND(E22="0",E23="0",E24="0"),0,IF(AND(E22="L",E23="L",E24="L"),"NC",IF(E22="M",0,E22)-IF(E23="M",0,E23)-IF(E24="M",0,E24)))</f>
        <v>0</v>
      </c>
      <c r="F71" s="295">
        <f t="shared" si="52"/>
        <v>0</v>
      </c>
      <c r="G71" s="295">
        <f t="shared" si="52"/>
        <v>0</v>
      </c>
      <c r="H71" s="295">
        <f t="shared" si="52"/>
        <v>0</v>
      </c>
      <c r="I71" s="295">
        <f t="shared" si="52"/>
        <v>0</v>
      </c>
      <c r="J71" s="295">
        <f t="shared" si="52"/>
        <v>0</v>
      </c>
      <c r="K71" s="295">
        <f t="shared" si="52"/>
        <v>0</v>
      </c>
      <c r="L71" s="295">
        <f t="shared" si="52"/>
        <v>0</v>
      </c>
      <c r="M71" s="295">
        <f t="shared" si="52"/>
        <v>0</v>
      </c>
      <c r="N71" s="295">
        <f t="shared" si="52"/>
        <v>0</v>
      </c>
      <c r="O71" s="295">
        <f t="shared" si="52"/>
        <v>0</v>
      </c>
      <c r="P71" s="295">
        <f t="shared" si="52"/>
        <v>0</v>
      </c>
      <c r="Q71" s="295">
        <f t="shared" si="52"/>
        <v>0</v>
      </c>
      <c r="R71" s="295">
        <f t="shared" si="52"/>
        <v>0</v>
      </c>
      <c r="S71" s="295">
        <f t="shared" si="52"/>
        <v>0</v>
      </c>
      <c r="T71" s="295">
        <f t="shared" ref="T71:V71" si="53">IF(AND(T22="0",T23="0",T24="0"),0,IF(AND(T22="L",T23="L",T24="L"),"NC",IF(T22="M",0,T22)-IF(T23="M",0,T23)-IF(T24="M",0,T24)))</f>
        <v>0</v>
      </c>
      <c r="U71" s="295">
        <f t="shared" si="53"/>
        <v>0</v>
      </c>
      <c r="V71" s="295">
        <f t="shared" si="53"/>
        <v>0</v>
      </c>
      <c r="W71" s="295">
        <f t="shared" ref="W71:X71" si="54">IF(AND(W22="0",W23="0",W24="0"),0,IF(AND(W22="L",W23="L",W24="L"),"NC",IF(W22="M",0,W22)-IF(W23="M",0,W23)-IF(W24="M",0,W24)))</f>
        <v>0</v>
      </c>
      <c r="X71" s="295">
        <f t="shared" si="54"/>
        <v>0</v>
      </c>
      <c r="Y71" s="295">
        <f t="shared" ref="Y71:Z71" si="55">IF(AND(Y22="0",Y23="0",Y24="0"),0,IF(AND(Y22="L",Y23="L",Y24="L"),"NC",IF(Y22="M",0,Y22)-IF(Y23="M",0,Y23)-IF(Y24="M",0,Y24)))</f>
        <v>0</v>
      </c>
      <c r="Z71" s="295">
        <f t="shared" si="55"/>
        <v>0</v>
      </c>
      <c r="AA71" s="295">
        <f t="shared" ref="AA71:AB71" si="56">IF(AND(AA22="0",AA23="0",AA24="0"),0,IF(AND(AA22="L",AA23="L",AA24="L"),"NC",IF(AA22="M",0,AA22)-IF(AA23="M",0,AA23)-IF(AA24="M",0,AA24)))</f>
        <v>0</v>
      </c>
      <c r="AB71" s="295">
        <f t="shared" si="56"/>
        <v>0</v>
      </c>
      <c r="AC71" s="340"/>
      <c r="AD71" s="176"/>
      <c r="AE71" s="29"/>
    </row>
    <row r="72" spans="3:31">
      <c r="C72" s="488" t="s">
        <v>174</v>
      </c>
      <c r="D72" s="295">
        <f>IF(AND(D25="",D26=""),0,IF(AND(D25="L",D26="L"),"NC",IF(D24="M",0,D24)-IF(D25="M",0,D25)-IF(D26="M",0,D26)))</f>
        <v>0</v>
      </c>
      <c r="E72" s="295">
        <f t="shared" ref="E72:S72" si="57">IF(AND(E25="",E26=""),0,IF(AND(E25="L",E26="L"),"NC",IF(E24="M",0,E24)-IF(E25="M",0,E25)-IF(E26="M",0,E26)))</f>
        <v>0</v>
      </c>
      <c r="F72" s="295">
        <f t="shared" si="57"/>
        <v>0</v>
      </c>
      <c r="G72" s="295">
        <f t="shared" si="57"/>
        <v>0</v>
      </c>
      <c r="H72" s="295">
        <f t="shared" si="57"/>
        <v>0</v>
      </c>
      <c r="I72" s="295">
        <f t="shared" si="57"/>
        <v>0</v>
      </c>
      <c r="J72" s="295">
        <f t="shared" si="57"/>
        <v>0</v>
      </c>
      <c r="K72" s="295">
        <f t="shared" si="57"/>
        <v>0</v>
      </c>
      <c r="L72" s="295">
        <f t="shared" si="57"/>
        <v>0</v>
      </c>
      <c r="M72" s="295">
        <f t="shared" si="57"/>
        <v>0</v>
      </c>
      <c r="N72" s="295">
        <f t="shared" si="57"/>
        <v>0</v>
      </c>
      <c r="O72" s="295">
        <f t="shared" si="57"/>
        <v>0</v>
      </c>
      <c r="P72" s="295">
        <f t="shared" si="57"/>
        <v>0</v>
      </c>
      <c r="Q72" s="295">
        <f t="shared" si="57"/>
        <v>0</v>
      </c>
      <c r="R72" s="295">
        <f t="shared" si="57"/>
        <v>0</v>
      </c>
      <c r="S72" s="295">
        <f t="shared" si="57"/>
        <v>0</v>
      </c>
      <c r="T72" s="295">
        <f t="shared" ref="T72:V72" si="58">IF(AND(T25="",T26=""),0,IF(AND(T25="L",T26="L"),"NC",IF(T24="M",0,T24)-IF(T25="M",0,T25)-IF(T26="M",0,T26)))</f>
        <v>0</v>
      </c>
      <c r="U72" s="295">
        <f t="shared" si="58"/>
        <v>0</v>
      </c>
      <c r="V72" s="295">
        <f t="shared" si="58"/>
        <v>0</v>
      </c>
      <c r="W72" s="295">
        <f t="shared" ref="W72:X72" si="59">IF(AND(W25="",W26=""),0,IF(AND(W25="L",W26="L"),"NC",IF(W24="M",0,W24)-IF(W25="M",0,W25)-IF(W26="M",0,W26)))</f>
        <v>0</v>
      </c>
      <c r="X72" s="295">
        <f t="shared" si="59"/>
        <v>0</v>
      </c>
      <c r="Y72" s="295">
        <f t="shared" ref="Y72:Z72" si="60">IF(AND(Y25="",Y26=""),0,IF(AND(Y25="L",Y26="L"),"NC",IF(Y24="M",0,Y24)-IF(Y25="M",0,Y25)-IF(Y26="M",0,Y26)))</f>
        <v>0</v>
      </c>
      <c r="Z72" s="295">
        <f t="shared" si="60"/>
        <v>0</v>
      </c>
      <c r="AA72" s="295">
        <f t="shared" ref="AA72:AB72" si="61">IF(AND(AA25="",AA26=""),0,IF(AND(AA25="L",AA26="L"),"NC",IF(AA24="M",0,AA24)-IF(AA25="M",0,AA25)-IF(AA26="M",0,AA26)))</f>
        <v>0</v>
      </c>
      <c r="AB72" s="295">
        <f t="shared" si="61"/>
        <v>0</v>
      </c>
      <c r="AC72" s="340"/>
      <c r="AD72" s="176"/>
      <c r="AE72" s="29"/>
    </row>
    <row r="73" spans="3:31" ht="22">
      <c r="C73" s="294" t="s">
        <v>1017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62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62"/>
        <v>0</v>
      </c>
      <c r="G73" s="295">
        <f t="shared" si="62"/>
        <v>0</v>
      </c>
      <c r="H73" s="295">
        <f t="shared" si="62"/>
        <v>0</v>
      </c>
      <c r="I73" s="295">
        <f t="shared" si="62"/>
        <v>0</v>
      </c>
      <c r="J73" s="295">
        <f t="shared" si="62"/>
        <v>0</v>
      </c>
      <c r="K73" s="295">
        <f t="shared" si="62"/>
        <v>0</v>
      </c>
      <c r="L73" s="295">
        <f t="shared" si="62"/>
        <v>0</v>
      </c>
      <c r="M73" s="295">
        <f t="shared" si="62"/>
        <v>0</v>
      </c>
      <c r="N73" s="295">
        <f t="shared" si="62"/>
        <v>0</v>
      </c>
      <c r="O73" s="295">
        <f t="shared" si="62"/>
        <v>0</v>
      </c>
      <c r="P73" s="295">
        <f t="shared" si="62"/>
        <v>0</v>
      </c>
      <c r="Q73" s="295">
        <f t="shared" si="62"/>
        <v>0</v>
      </c>
      <c r="R73" s="295">
        <f t="shared" si="62"/>
        <v>0</v>
      </c>
      <c r="S73" s="295">
        <f t="shared" si="62"/>
        <v>0</v>
      </c>
      <c r="T73" s="295">
        <f t="shared" ref="T73:V73" si="63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63"/>
        <v>0</v>
      </c>
      <c r="V73" s="295">
        <f t="shared" si="63"/>
        <v>0</v>
      </c>
      <c r="W73" s="295">
        <f t="shared" ref="W73:X73" si="64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64"/>
        <v>0</v>
      </c>
      <c r="Y73" s="295">
        <f t="shared" ref="Y73:Z73" si="65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65"/>
        <v>0</v>
      </c>
      <c r="AA73" s="295">
        <f t="shared" ref="AA73:AB73" si="66">IF(AND(AA31="0",AA32="0",AA33="0",AA34="0",AA36="0",AA37="0",AA38="0",AA40="0",AA41="0",AA42="0"),0,IF(AND(AA31="L",AA32="L",AA33="L",AA34="L",AA36="L",AA37="L",AA38="L",AA40="L",AA41="L",AA42="L"),"NC",IF(AA31="M",0,AA31)-IF(AA32="M",0,AA32)-IF(AA33="M",0,AA33)-IF(AA34="M",0,AA34)-IF(AA36="M",0,AA36)-IF(AA37="M",0,AA37)-IF(AA38="M",0,AA38)-IF(AA40="M",0,AA40)-IF(AA41="M",0,AA41)-IF(AA42="M",0,AA42)))</f>
        <v>0</v>
      </c>
      <c r="AB73" s="295">
        <f t="shared" si="66"/>
        <v>0</v>
      </c>
      <c r="AC73" s="340"/>
      <c r="AD73" s="176"/>
      <c r="AE73" s="29"/>
    </row>
    <row r="74" spans="3:31">
      <c r="C74" s="294" t="s">
        <v>175</v>
      </c>
      <c r="D74" s="295">
        <f>IF(AND(D44="0",D45="0",D46="0"),0,IF(AND(D44="L",D45="L",D46="L"),"NC",IF(D44="M",0,D44)-IF(D45="M",0,D45)-IF(D46="M",0,D46)))</f>
        <v>0</v>
      </c>
      <c r="E74" s="295">
        <f t="shared" ref="E74:S74" si="67">IF(AND(E44="0",E45="0",E46="0"),0,IF(AND(E44="L",E45="L",E46="L"),"NC",IF(E44="M",0,E44)-IF(E45="M",0,E45)-IF(E46="M",0,E46)))</f>
        <v>0</v>
      </c>
      <c r="F74" s="295">
        <f t="shared" si="67"/>
        <v>0</v>
      </c>
      <c r="G74" s="295">
        <f t="shared" si="67"/>
        <v>0</v>
      </c>
      <c r="H74" s="295">
        <f t="shared" si="67"/>
        <v>0</v>
      </c>
      <c r="I74" s="295">
        <f t="shared" si="67"/>
        <v>0</v>
      </c>
      <c r="J74" s="295">
        <f t="shared" si="67"/>
        <v>0</v>
      </c>
      <c r="K74" s="295">
        <f t="shared" si="67"/>
        <v>0</v>
      </c>
      <c r="L74" s="295">
        <f t="shared" si="67"/>
        <v>0</v>
      </c>
      <c r="M74" s="295">
        <f t="shared" si="67"/>
        <v>0</v>
      </c>
      <c r="N74" s="295">
        <f t="shared" si="67"/>
        <v>0</v>
      </c>
      <c r="O74" s="295">
        <f t="shared" si="67"/>
        <v>0</v>
      </c>
      <c r="P74" s="295">
        <f t="shared" si="67"/>
        <v>0</v>
      </c>
      <c r="Q74" s="295">
        <f t="shared" si="67"/>
        <v>0</v>
      </c>
      <c r="R74" s="295">
        <f t="shared" si="67"/>
        <v>0</v>
      </c>
      <c r="S74" s="295">
        <f t="shared" si="67"/>
        <v>0</v>
      </c>
      <c r="T74" s="295">
        <f t="shared" ref="T74:V74" si="68">IF(AND(T44="0",T45="0",T46="0"),0,IF(AND(T44="L",T45="L",T46="L"),"NC",IF(T44="M",0,T44)-IF(T45="M",0,T45)-IF(T46="M",0,T46)))</f>
        <v>0</v>
      </c>
      <c r="U74" s="295">
        <f t="shared" si="68"/>
        <v>0</v>
      </c>
      <c r="V74" s="295">
        <f t="shared" si="68"/>
        <v>0</v>
      </c>
      <c r="W74" s="295">
        <f t="shared" ref="W74:X74" si="69">IF(AND(W44="0",W45="0",W46="0"),0,IF(AND(W44="L",W45="L",W46="L"),"NC",IF(W44="M",0,W44)-IF(W45="M",0,W45)-IF(W46="M",0,W46)))</f>
        <v>0</v>
      </c>
      <c r="X74" s="295">
        <f t="shared" si="69"/>
        <v>0</v>
      </c>
      <c r="Y74" s="295">
        <f t="shared" ref="Y74:Z74" si="70">IF(AND(Y44="0",Y45="0",Y46="0"),0,IF(AND(Y44="L",Y45="L",Y46="L"),"NC",IF(Y44="M",0,Y44)-IF(Y45="M",0,Y45)-IF(Y46="M",0,Y46)))</f>
        <v>0</v>
      </c>
      <c r="Z74" s="295">
        <f t="shared" si="70"/>
        <v>0</v>
      </c>
      <c r="AA74" s="295">
        <f t="shared" ref="AA74:AB74" si="71">IF(AND(AA44="0",AA45="0",AA46="0"),0,IF(AND(AA44="L",AA45="L",AA46="L"),"NC",IF(AA44="M",0,AA44)-IF(AA45="M",0,AA45)-IF(AA46="M",0,AA46)))</f>
        <v>0</v>
      </c>
      <c r="AB74" s="295">
        <f t="shared" si="71"/>
        <v>0</v>
      </c>
      <c r="AC74" s="175"/>
      <c r="AD74" s="176"/>
    </row>
    <row r="75" spans="3:31">
      <c r="C75" s="294" t="s">
        <v>144</v>
      </c>
      <c r="D75" s="295">
        <f>IF(AND(D51="0",D52="0",D53="0"),0,IF(AND(D51="L",D52="L",D53="L"),"NC",IF(D51="M",0,D51)-IF(D52="M",0,D52)+IF(D53="M",0,D53)))</f>
        <v>0</v>
      </c>
      <c r="E75" s="295">
        <f t="shared" ref="E75:S75" si="72">IF(AND(E51="0",E52="0",E53="0"),0,IF(AND(E51="L",E52="L",E53="L"),"NC",IF(E51="M",0,E51)-IF(E52="M",0,E52)+IF(E53="M",0,E53)))</f>
        <v>0</v>
      </c>
      <c r="F75" s="295">
        <f t="shared" si="72"/>
        <v>0</v>
      </c>
      <c r="G75" s="295">
        <f t="shared" si="72"/>
        <v>0</v>
      </c>
      <c r="H75" s="295">
        <f t="shared" si="72"/>
        <v>0</v>
      </c>
      <c r="I75" s="295">
        <f t="shared" si="72"/>
        <v>0</v>
      </c>
      <c r="J75" s="295">
        <f t="shared" si="72"/>
        <v>0</v>
      </c>
      <c r="K75" s="295">
        <f t="shared" si="72"/>
        <v>0</v>
      </c>
      <c r="L75" s="295">
        <f t="shared" si="72"/>
        <v>0</v>
      </c>
      <c r="M75" s="295">
        <f t="shared" si="72"/>
        <v>0</v>
      </c>
      <c r="N75" s="295">
        <f t="shared" si="72"/>
        <v>0</v>
      </c>
      <c r="O75" s="295">
        <f t="shared" si="72"/>
        <v>0</v>
      </c>
      <c r="P75" s="295">
        <f t="shared" si="72"/>
        <v>0</v>
      </c>
      <c r="Q75" s="295">
        <f t="shared" si="72"/>
        <v>0</v>
      </c>
      <c r="R75" s="295">
        <f t="shared" si="72"/>
        <v>0</v>
      </c>
      <c r="S75" s="295">
        <f t="shared" si="72"/>
        <v>0</v>
      </c>
      <c r="T75" s="295">
        <f t="shared" ref="T75:V75" si="73">IF(AND(T51="0",T52="0",T53="0"),0,IF(AND(T51="L",T52="L",T53="L"),"NC",IF(T51="M",0,T51)-IF(T52="M",0,T52)+IF(T53="M",0,T53)))</f>
        <v>0</v>
      </c>
      <c r="U75" s="295">
        <f t="shared" si="73"/>
        <v>0</v>
      </c>
      <c r="V75" s="295">
        <f t="shared" si="73"/>
        <v>0</v>
      </c>
      <c r="W75" s="295">
        <f t="shared" ref="W75:X75" si="74">IF(AND(W51="0",W52="0",W53="0"),0,IF(AND(W51="L",W52="L",W53="L"),"NC",IF(W51="M",0,W51)-IF(W52="M",0,W52)+IF(W53="M",0,W53)))</f>
        <v>0</v>
      </c>
      <c r="X75" s="295">
        <f t="shared" si="74"/>
        <v>0</v>
      </c>
      <c r="Y75" s="295">
        <f t="shared" ref="Y75:Z75" si="75">IF(AND(Y51="0",Y52="0",Y53="0"),0,IF(AND(Y51="L",Y52="L",Y53="L"),"NC",IF(Y51="M",0,Y51)-IF(Y52="M",0,Y52)+IF(Y53="M",0,Y53)))</f>
        <v>0</v>
      </c>
      <c r="Z75" s="295">
        <f t="shared" si="75"/>
        <v>0</v>
      </c>
      <c r="AA75" s="295">
        <f t="shared" ref="AA75:AB75" si="76">IF(AND(AA51="0",AA52="0",AA53="0"),0,IF(AND(AA51="L",AA52="L",AA53="L"),"NC",IF(AA51="M",0,AA51)-IF(AA52="M",0,AA52)+IF(AA53="M",0,AA53)))</f>
        <v>0</v>
      </c>
      <c r="AB75" s="295">
        <f t="shared" si="76"/>
        <v>0</v>
      </c>
      <c r="AC75" s="175"/>
      <c r="AD75" s="176"/>
    </row>
    <row r="76" spans="3:31">
      <c r="C76" s="296" t="s">
        <v>129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5"/>
      <c r="AD76" s="176"/>
    </row>
    <row r="77" spans="3:31">
      <c r="C77" s="297" t="s">
        <v>176</v>
      </c>
      <c r="D77" s="181">
        <f>IF(AND('Table 1'!E12="0",D10="0"),0,IF(AND('Table 1'!E12="L",D10="L"),"NC",IF('Table 1'!E12="M",0,'Table 1'!E12)+IF(D10="M",0,D10)))</f>
        <v>0</v>
      </c>
      <c r="E77" s="181">
        <f>IF(AND('Table 1'!F12="0",E10="0"),0,IF(AND('Table 1'!F12="L",E10="L"),"NC",IF('Table 1'!F12="M",0,'Table 1'!F12)+IF(E10="M",0,E10)))</f>
        <v>0</v>
      </c>
      <c r="F77" s="181">
        <f>IF(AND('Table 1'!G12="0",F10="0"),0,IF(AND('Table 1'!G12="L",F10="L"),"NC",IF('Table 1'!G12="M",0,'Table 1'!G12)+IF(F10="M",0,F10)))</f>
        <v>0</v>
      </c>
      <c r="G77" s="181">
        <f>IF(AND('Table 1'!H12="0",G10="0"),0,IF(AND('Table 1'!H12="L",G10="L"),"NC",IF('Table 1'!H12="M",0,'Table 1'!H12)+IF(G10="M",0,G10)))</f>
        <v>0</v>
      </c>
      <c r="H77" s="181">
        <f>IF(AND('Table 1'!I12="0",H10="0"),0,IF(AND('Table 1'!I12="L",H10="L"),"NC",IF('Table 1'!I12="M",0,'Table 1'!I12)+IF(H10="M",0,H10)))</f>
        <v>0</v>
      </c>
      <c r="I77" s="181">
        <f>IF(AND('Table 1'!J12="0",I10="0"),0,IF(AND('Table 1'!J12="L",I10="L"),"NC",IF('Table 1'!J12="M",0,'Table 1'!J12)+IF(I10="M",0,I10)))</f>
        <v>0</v>
      </c>
      <c r="J77" s="181">
        <f>IF(AND('Table 1'!K12="0",J10="0"),0,IF(AND('Table 1'!K12="L",J10="L"),"NC",IF('Table 1'!K12="M",0,'Table 1'!K12)+IF(J10="M",0,J10)))</f>
        <v>0</v>
      </c>
      <c r="K77" s="181">
        <f>IF(AND('Table 1'!L12="0",K10="0"),0,IF(AND('Table 1'!L12="L",K10="L"),"NC",IF('Table 1'!L12="M",0,'Table 1'!L12)+IF(K10="M",0,K10)))</f>
        <v>0</v>
      </c>
      <c r="L77" s="181">
        <f>IF(AND('Table 1'!M12="0",L10="0"),0,IF(AND('Table 1'!M12="L",L10="L"),"NC",IF('Table 1'!M12="M",0,'Table 1'!M12)+IF(L10="M",0,L10)))</f>
        <v>0</v>
      </c>
      <c r="M77" s="181">
        <f>IF(AND('Table 1'!N12="0",M10="0"),0,IF(AND('Table 1'!N12="L",M10="L"),"NC",IF('Table 1'!N12="M",0,'Table 1'!N12)+IF(M10="M",0,M10)))</f>
        <v>0</v>
      </c>
      <c r="N77" s="181">
        <f>IF(AND('Table 1'!O12="0",N10="0"),0,IF(AND('Table 1'!O12="L",N10="L"),"NC",IF('Table 1'!O12="M",0,'Table 1'!O12)+IF(N10="M",0,N10)))</f>
        <v>0</v>
      </c>
      <c r="O77" s="181">
        <f>IF(AND('Table 1'!P12="0",O10="0"),0,IF(AND('Table 1'!P12="L",O10="L"),"NC",IF('Table 1'!P12="M",0,'Table 1'!P12)+IF(O10="M",0,O10)))</f>
        <v>0</v>
      </c>
      <c r="P77" s="181">
        <f>IF(AND('Table 1'!Q12="0",P10="0"),0,IF(AND('Table 1'!Q12="L",P10="L"),"NC",IF('Table 1'!Q12="M",0,'Table 1'!Q12)+IF(P10="M",0,P10)))</f>
        <v>0</v>
      </c>
      <c r="Q77" s="181">
        <f>IF(AND('Table 1'!R12="0",Q10="0"),0,IF(AND('Table 1'!R12="L",Q10="L"),"NC",IF('Table 1'!R12="M",0,'Table 1'!R12)+IF(Q10="M",0,Q10)))</f>
        <v>0</v>
      </c>
      <c r="R77" s="181">
        <f>IF(AND('Table 1'!S12="0",R10="0"),0,IF(AND('Table 1'!S12="L",R10="L"),"NC",IF('Table 1'!S12="M",0,'Table 1'!S12)+IF(R10="M",0,R10)))</f>
        <v>0</v>
      </c>
      <c r="S77" s="181">
        <f>IF(AND('Table 1'!T12="0",S10="0"),0,IF(AND('Table 1'!T12="L",S10="L"),"NC",IF('Table 1'!T12="M",0,'Table 1'!T12)+IF(S10="M",0,S10)))</f>
        <v>0</v>
      </c>
      <c r="T77" s="181">
        <f>IF(AND('Table 1'!U12="0",T10="0"),0,IF(AND('Table 1'!U12="L",T10="L"),"NC",IF('Table 1'!U12="M",0,'Table 1'!U12)+IF(T10="M",0,T10)))</f>
        <v>0</v>
      </c>
      <c r="U77" s="181">
        <f>IF(AND('Table 1'!V12="0",U10="0"),0,IF(AND('Table 1'!V12="L",U10="L"),"NC",IF('Table 1'!V12="M",0,'Table 1'!V12)+IF(U10="M",0,U10)))</f>
        <v>0</v>
      </c>
      <c r="V77" s="181">
        <f>IF(AND('Table 1'!W12="0",V10="0"),0,IF(AND('Table 1'!W12="L",V10="L"),"NC",IF('Table 1'!W12="M",0,'Table 1'!W12)+IF(V10="M",0,V10)))</f>
        <v>0</v>
      </c>
      <c r="W77" s="181">
        <f>IF(AND('Table 1'!X12="0",W10="0"),0,IF(AND('Table 1'!X12="L",W10="L"),"NC",IF('Table 1'!X12="M",0,'Table 1'!X12)+IF(W10="M",0,W10)))</f>
        <v>0</v>
      </c>
      <c r="X77" s="181">
        <f>IF(AND('Table 1'!Y12="0",X10="0"),0,IF(AND('Table 1'!Y12="L",X10="L"),"NC",IF('Table 1'!Y12="M",0,'Table 1'!Y12)+IF(X10="M",0,X10)))</f>
        <v>0</v>
      </c>
      <c r="Y77" s="181">
        <f>IF(AND('Table 1'!Z12="0",Y10="0"),0,IF(AND('Table 1'!Z12="L",Y10="L"),"NC",IF('Table 1'!Z12="M",0,'Table 1'!Z12)+IF(Y10="M",0,Y10)))</f>
        <v>0</v>
      </c>
      <c r="Z77" s="181">
        <f>IF(AND('Table 1'!AA12="0",Z10="0"),0,IF(AND('Table 1'!AA12="L",Z10="L"),"NC",IF('Table 1'!AA12="M",0,'Table 1'!AA12)+IF(Z10="M",0,Z10)))</f>
        <v>0</v>
      </c>
      <c r="AA77" s="181">
        <f>IF(AND('Table 1'!AB12="0",AA10="0"),0,IF(AND('Table 1'!AB12="L",AA10="L"),"NC",IF('Table 1'!AB12="M",0,'Table 1'!AB12)+IF(AA10="M",0,AA10)))</f>
        <v>0</v>
      </c>
      <c r="AB77" s="181">
        <f>IF(AND('Table 1'!AC12="0",AB10="0"),0,IF(AND('Table 1'!AC12="L",AB10="L"),"NC",IF('Table 1'!AC12="M",0,'Table 1'!AC12)+IF(AB10="M",0,AB10)))</f>
        <v>0</v>
      </c>
      <c r="AC77" s="298"/>
      <c r="AD77" s="299"/>
    </row>
  </sheetData>
  <sheetProtection algorithmName="SHA-512" hashValue="fRvjEKQSe/Y2CpmZkP9oNR2e50nKbw+8ourY+j/NEzRJkDvhlhs9Rv5QIjtU6HxUqXLSCAaw0n8ut8mAB1bNHQ==" saltValue="lhBED3rj4VPVoucnxg+M4g==" spinCount="100000" sheet="1" objects="1" formatColumns="0" formatRows="0" insertHyperlinks="0"/>
  <mergeCells count="2">
    <mergeCell ref="D6:AB6"/>
    <mergeCell ref="D64:AB64"/>
  </mergeCells>
  <phoneticPr fontId="35" type="noConversion"/>
  <conditionalFormatting sqref="D10:AB10 D13:AB29 D32:AB34 D36:AB38 D40:AB42 D44:AB46 D48:AB48 D51:AB53">
    <cfRule type="cellIs" dxfId="7" priority="3" operator="equal">
      <formula>""</formula>
    </cfRule>
  </conditionalFormatting>
  <conditionalFormatting sqref="D64">
    <cfRule type="expression" dxfId="6" priority="185" stopIfTrue="1">
      <formula>COUNTA(D10:Z10,D12:Z29,D31:Z34,D36:Z38,D40:Z42,D44:Z46,D48:Z48,D51:Z53)/828*100&lt;&gt;100</formula>
    </cfRule>
  </conditionalFormatting>
  <dataValidations disablePrompts="1" count="1">
    <dataValidation type="list" allowBlank="1" showInputMessage="1" showErrorMessage="1" sqref="D1" xr:uid="{00000000-0002-0000-09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BF77"/>
  <sheetViews>
    <sheetView showGridLines="0" defaultGridColor="0" topLeftCell="C44" colorId="22" zoomScale="85" zoomScaleNormal="85" zoomScaleSheetLayoutView="80" workbookViewId="0">
      <selection activeCell="C74" sqref="C74"/>
    </sheetView>
  </sheetViews>
  <sheetFormatPr defaultColWidth="9.765625" defaultRowHeight="15.5"/>
  <cols>
    <col min="1" max="1" width="35" style="30" hidden="1" customWidth="1"/>
    <col min="2" max="2" width="39" style="20" hidden="1" customWidth="1"/>
    <col min="3" max="3" width="90.69140625" style="25" customWidth="1"/>
    <col min="4" max="28" width="13.23046875" style="10" customWidth="1"/>
    <col min="29" max="29" width="86.765625" style="10" customWidth="1"/>
    <col min="30" max="30" width="5" style="10" customWidth="1"/>
    <col min="31" max="31" width="1" style="10" customWidth="1"/>
    <col min="32" max="32" width="0.53515625" style="10" customWidth="1"/>
    <col min="33" max="33" width="9.765625" style="10"/>
    <col min="34" max="34" width="8.23046875" style="10" customWidth="1"/>
    <col min="35" max="35" width="13.07421875" style="10" customWidth="1"/>
    <col min="36" max="36" width="9.23046875" style="10" customWidth="1"/>
    <col min="37" max="57" width="9.765625" style="10"/>
    <col min="58" max="58" width="9.765625" style="260"/>
    <col min="59" max="16384" width="9.765625" style="10"/>
  </cols>
  <sheetData>
    <row r="1" spans="1:58">
      <c r="A1" s="24"/>
      <c r="B1" s="24"/>
      <c r="C1" s="355"/>
      <c r="D1" s="175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26"/>
      <c r="AD1" s="26"/>
      <c r="AF1" s="13"/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18">
      <c r="B2" s="30" t="s">
        <v>35</v>
      </c>
      <c r="C2" s="270" t="s">
        <v>584</v>
      </c>
      <c r="D2" s="20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E2" s="498"/>
      <c r="AF2" s="13"/>
      <c r="AG2" s="496">
        <f>IF($AG$1='Cover page'!$N$2,0,1)</f>
        <v>0</v>
      </c>
    </row>
    <row r="3" spans="1:58" ht="18">
      <c r="B3" s="30"/>
      <c r="C3" s="270" t="s">
        <v>59</v>
      </c>
      <c r="D3" s="20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F3" s="13"/>
    </row>
    <row r="4" spans="1:58" ht="16" thickBot="1">
      <c r="B4" s="30"/>
      <c r="C4" s="321"/>
      <c r="D4" s="344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F4" s="13"/>
    </row>
    <row r="5" spans="1:58" ht="16.5" thickTop="1" thickBot="1">
      <c r="A5" s="135"/>
      <c r="B5" s="145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40"/>
      <c r="AD5" s="41"/>
      <c r="AF5" s="13"/>
    </row>
    <row r="6" spans="1:58" ht="16" thickBot="1">
      <c r="A6" s="129"/>
      <c r="B6" s="128"/>
      <c r="C6" s="201" t="str">
        <f>'Cover page'!E13</f>
        <v>Member State: Sweden</v>
      </c>
      <c r="D6" s="567" t="s">
        <v>2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9"/>
      <c r="AC6" s="43"/>
      <c r="AD6" s="50"/>
    </row>
    <row r="7" spans="1:58">
      <c r="A7" s="211"/>
      <c r="B7" s="304" t="s">
        <v>487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AB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276">
        <f t="shared" si="14"/>
        <v>2018</v>
      </c>
      <c r="AB7" s="276">
        <f t="shared" si="14"/>
        <v>2019</v>
      </c>
      <c r="AC7" s="45"/>
      <c r="AD7" s="50"/>
    </row>
    <row r="8" spans="1:58">
      <c r="A8" s="211"/>
      <c r="B8" s="265"/>
      <c r="C8" s="215" t="str">
        <f>'Cover page'!E14</f>
        <v>Date: 28/03/2024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465"/>
      <c r="W8" s="465"/>
      <c r="X8" s="465"/>
      <c r="Y8" s="465"/>
      <c r="Z8" s="465"/>
      <c r="AA8" s="465"/>
      <c r="AB8" s="465"/>
      <c r="AC8" s="55"/>
      <c r="AD8" s="50"/>
    </row>
    <row r="9" spans="1:58" ht="10.5" customHeight="1" thickBot="1">
      <c r="A9" s="211"/>
      <c r="B9" s="266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463"/>
      <c r="AB9" s="463"/>
      <c r="AC9" s="63"/>
      <c r="AD9" s="50"/>
    </row>
    <row r="10" spans="1:58" ht="16.5" thickTop="1" thickBot="1">
      <c r="A10" s="267" t="s">
        <v>378</v>
      </c>
      <c r="B10" s="391" t="s">
        <v>900</v>
      </c>
      <c r="C10" s="289" t="s">
        <v>568</v>
      </c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20"/>
      <c r="W10" s="520"/>
      <c r="X10" s="520"/>
      <c r="Y10" s="520"/>
      <c r="Z10" s="520"/>
      <c r="AA10" s="520"/>
      <c r="AB10" s="520"/>
      <c r="AC10" s="4"/>
      <c r="AD10" s="50"/>
      <c r="BF10" s="260" t="str">
        <f>CountryCode &amp; ".T3.B9.S1313.MNAC." &amp; RefVintage</f>
        <v>SE.T3.B9.S1313.MNAC.W.2024</v>
      </c>
    </row>
    <row r="11" spans="1:58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84"/>
      <c r="AB11" s="84"/>
      <c r="AC11" s="7"/>
      <c r="AD11" s="50"/>
    </row>
    <row r="12" spans="1:58" s="18" customFormat="1" ht="16.5" customHeight="1">
      <c r="A12" s="267" t="s">
        <v>379</v>
      </c>
      <c r="B12" s="391" t="s">
        <v>901</v>
      </c>
      <c r="C12" s="330" t="s">
        <v>95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0</v>
      </c>
      <c r="E12" s="191">
        <f t="shared" si="15"/>
        <v>0</v>
      </c>
      <c r="F12" s="191">
        <f t="shared" si="15"/>
        <v>0</v>
      </c>
      <c r="G12" s="191">
        <f t="shared" si="15"/>
        <v>0</v>
      </c>
      <c r="H12" s="191">
        <f t="shared" si="15"/>
        <v>0</v>
      </c>
      <c r="I12" s="191">
        <f t="shared" si="15"/>
        <v>0</v>
      </c>
      <c r="J12" s="191">
        <f t="shared" si="15"/>
        <v>0</v>
      </c>
      <c r="K12" s="191">
        <f t="shared" si="15"/>
        <v>0</v>
      </c>
      <c r="L12" s="191">
        <f t="shared" si="15"/>
        <v>0</v>
      </c>
      <c r="M12" s="191">
        <f t="shared" si="15"/>
        <v>0</v>
      </c>
      <c r="N12" s="191">
        <f t="shared" si="15"/>
        <v>0</v>
      </c>
      <c r="O12" s="191">
        <f t="shared" si="15"/>
        <v>0</v>
      </c>
      <c r="P12" s="191">
        <f t="shared" si="15"/>
        <v>0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0</v>
      </c>
      <c r="R12" s="191">
        <f t="shared" si="16"/>
        <v>0</v>
      </c>
      <c r="S12" s="191">
        <f t="shared" si="16"/>
        <v>0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0</v>
      </c>
      <c r="U12" s="191">
        <f t="shared" si="17"/>
        <v>0</v>
      </c>
      <c r="V12" s="191">
        <f t="shared" si="17"/>
        <v>0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0</v>
      </c>
      <c r="X12" s="191">
        <f t="shared" si="18"/>
        <v>0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0</v>
      </c>
      <c r="Z12" s="191">
        <f t="shared" si="19"/>
        <v>0</v>
      </c>
      <c r="AA12" s="191">
        <f t="shared" ref="AA12:AB12" si="20">IF(AND(AA13="0",AA14="0",AA15="0",AA22="0",AA27="0",AA28="0",AA29="0"),0,IF(AND(AA13="M",AA14="M",AA15="M",AA22="M",AA27="M",AA28="M",AA29="M"),"M",IF(AND(AA13="L",AA14="L",AA15="L",AA22="L",AA27="L",AA28="L",AA29="L"),"L",IF(AND(ISTEXT(AA13),ISTEXT(AA14),ISTEXT(AA15),ISTEXT(AA22),ISTEXT(AA27),ISTEXT(AA28),ISTEXT(AA29)),"M",AA13+AA14+AA15+AA22+AA27+AA28+AA29))))</f>
        <v>0</v>
      </c>
      <c r="AB12" s="191">
        <f t="shared" si="20"/>
        <v>0</v>
      </c>
      <c r="AC12" s="91"/>
      <c r="AD12" s="64"/>
      <c r="BF12" s="481" t="str">
        <f>CountryCode &amp; ".T3.FA.S1313.MNAC." &amp; RefVintage</f>
        <v>SE.T3.FA.S1313.MNAC.W.2024</v>
      </c>
    </row>
    <row r="13" spans="1:58" s="18" customFormat="1" ht="16.5" customHeight="1">
      <c r="A13" s="267" t="s">
        <v>380</v>
      </c>
      <c r="B13" s="391" t="s">
        <v>902</v>
      </c>
      <c r="C13" s="331" t="s">
        <v>61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91"/>
      <c r="AD13" s="64"/>
      <c r="BF13" s="481" t="str">
        <f>CountryCode &amp; ".T3.F2.S1313.MNAC." &amp; RefVintage</f>
        <v>SE.T3.F2.S1313.MNAC.W.2024</v>
      </c>
    </row>
    <row r="14" spans="1:58" s="18" customFormat="1" ht="16.5" customHeight="1">
      <c r="A14" s="267" t="s">
        <v>381</v>
      </c>
      <c r="B14" s="391" t="s">
        <v>903</v>
      </c>
      <c r="C14" s="331" t="s">
        <v>475</v>
      </c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91"/>
      <c r="AD14" s="64"/>
      <c r="BF14" s="481" t="str">
        <f>CountryCode &amp; ".T3.F3.S1313.MNAC." &amp; RefVintage</f>
        <v>SE.T3.F3.S1313.MNAC.W.2024</v>
      </c>
    </row>
    <row r="15" spans="1:58" s="18" customFormat="1" ht="16.5" customHeight="1">
      <c r="A15" s="267" t="s">
        <v>382</v>
      </c>
      <c r="B15" s="391" t="s">
        <v>904</v>
      </c>
      <c r="C15" s="331" t="s">
        <v>36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91"/>
      <c r="AD15" s="64"/>
      <c r="BF15" s="481" t="str">
        <f>CountryCode &amp; ".T3.F4.S1313.MNAC." &amp; RefVintage</f>
        <v>SE.T3.F4.S1313.MNAC.W.2024</v>
      </c>
    </row>
    <row r="16" spans="1:58" s="18" customFormat="1" ht="16.5" customHeight="1">
      <c r="A16" s="267" t="s">
        <v>383</v>
      </c>
      <c r="B16" s="391" t="s">
        <v>905</v>
      </c>
      <c r="C16" s="332" t="s">
        <v>55</v>
      </c>
      <c r="D16" s="522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91"/>
      <c r="AD16" s="64"/>
      <c r="BF16" s="481" t="str">
        <f>CountryCode &amp; ".T3.F4ACQ.S1313.MNAC." &amp; RefVintage</f>
        <v>SE.T3.F4ACQ.S1313.MNAC.W.2024</v>
      </c>
    </row>
    <row r="17" spans="1:58" s="18" customFormat="1" ht="16.5" customHeight="1">
      <c r="A17" s="267" t="s">
        <v>384</v>
      </c>
      <c r="B17" s="391" t="s">
        <v>906</v>
      </c>
      <c r="C17" s="332" t="s">
        <v>56</v>
      </c>
      <c r="D17" s="524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91"/>
      <c r="AD17" s="64"/>
      <c r="BF17" s="481" t="str">
        <f>CountryCode &amp; ".T3.F4DIS.S1313.MNAC." &amp; RefVintage</f>
        <v>SE.T3.F4DIS.S1313.MNAC.W.2024</v>
      </c>
    </row>
    <row r="18" spans="1:58" s="18" customFormat="1" ht="16.5" customHeight="1">
      <c r="A18" s="267" t="s">
        <v>385</v>
      </c>
      <c r="B18" s="391" t="s">
        <v>907</v>
      </c>
      <c r="C18" s="333" t="s">
        <v>89</v>
      </c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91"/>
      <c r="AD18" s="64"/>
      <c r="BF18" s="481" t="str">
        <f>CountryCode &amp; ".T3.F41.S1313.MNAC." &amp; RefVintage</f>
        <v>SE.T3.F41.S1313.MNAC.W.2024</v>
      </c>
    </row>
    <row r="19" spans="1:58" s="18" customFormat="1" ht="16.5" customHeight="1">
      <c r="A19" s="267" t="s">
        <v>386</v>
      </c>
      <c r="B19" s="391" t="s">
        <v>908</v>
      </c>
      <c r="C19" s="333" t="s">
        <v>84</v>
      </c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91"/>
      <c r="AD19" s="64"/>
      <c r="BF19" s="481" t="str">
        <f>CountryCode &amp; ".T3.F42.S1313.MNAC." &amp; RefVintage</f>
        <v>SE.T3.F42.S1313.MNAC.W.2024</v>
      </c>
    </row>
    <row r="20" spans="1:58" s="18" customFormat="1" ht="16.5" customHeight="1">
      <c r="A20" s="267" t="s">
        <v>387</v>
      </c>
      <c r="B20" s="391" t="s">
        <v>909</v>
      </c>
      <c r="C20" s="334" t="s">
        <v>80</v>
      </c>
      <c r="D20" s="526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91"/>
      <c r="AD20" s="64"/>
      <c r="BF20" s="481" t="str">
        <f>CountryCode &amp; ".T3.F42ACQ.S1313.MNAC." &amp; RefVintage</f>
        <v>SE.T3.F42ACQ.S1313.MNAC.W.2024</v>
      </c>
    </row>
    <row r="21" spans="1:58" s="18" customFormat="1" ht="16.5" customHeight="1">
      <c r="A21" s="267" t="s">
        <v>388</v>
      </c>
      <c r="B21" s="391" t="s">
        <v>910</v>
      </c>
      <c r="C21" s="334" t="s">
        <v>81</v>
      </c>
      <c r="D21" s="528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91"/>
      <c r="AD21" s="64"/>
      <c r="BF21" s="481" t="str">
        <f>CountryCode &amp; ".T3.F42DIS.S1313.MNAC." &amp; RefVintage</f>
        <v>SE.T3.F42DIS.S1313.MNAC.W.2024</v>
      </c>
    </row>
    <row r="22" spans="1:58" s="18" customFormat="1" ht="16.5" customHeight="1">
      <c r="A22" s="267" t="s">
        <v>389</v>
      </c>
      <c r="B22" s="391" t="s">
        <v>911</v>
      </c>
      <c r="C22" s="331" t="s">
        <v>476</v>
      </c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1"/>
      <c r="Z22" s="521"/>
      <c r="AA22" s="521"/>
      <c r="AB22" s="521"/>
      <c r="AC22" s="91"/>
      <c r="AD22" s="64"/>
      <c r="BF22" s="481" t="str">
        <f>CountryCode &amp; ".T3.F5.S1313.MNAC." &amp; RefVintage</f>
        <v>SE.T3.F5.S1313.MNAC.W.2024</v>
      </c>
    </row>
    <row r="23" spans="1:58" s="18" customFormat="1" ht="16.5" customHeight="1">
      <c r="A23" s="267" t="s">
        <v>390</v>
      </c>
      <c r="B23" s="391" t="s">
        <v>912</v>
      </c>
      <c r="C23" s="333" t="s">
        <v>96</v>
      </c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91"/>
      <c r="AD23" s="64"/>
      <c r="BF23" s="481" t="str">
        <f>CountryCode &amp; ".T3.F5PN.S1313.MNAC." &amp; RefVintage</f>
        <v>SE.T3.F5PN.S1313.MNAC.W.2024</v>
      </c>
    </row>
    <row r="24" spans="1:58" s="18" customFormat="1" ht="16.5" customHeight="1">
      <c r="A24" s="267" t="s">
        <v>391</v>
      </c>
      <c r="B24" s="391" t="s">
        <v>913</v>
      </c>
      <c r="C24" s="333" t="s">
        <v>477</v>
      </c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91"/>
      <c r="AD24" s="64"/>
      <c r="BF24" s="481" t="str">
        <f>CountryCode &amp; ".T3.F5OP.S1313.MNAC." &amp; RefVintage</f>
        <v>SE.T3.F5OP.S1313.MNAC.W.2024</v>
      </c>
    </row>
    <row r="25" spans="1:58" s="18" customFormat="1" ht="16.5" customHeight="1">
      <c r="A25" s="267" t="s">
        <v>392</v>
      </c>
      <c r="B25" s="391" t="s">
        <v>914</v>
      </c>
      <c r="C25" s="334" t="s">
        <v>85</v>
      </c>
      <c r="D25" s="530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91"/>
      <c r="AD25" s="64"/>
      <c r="BF25" s="481" t="str">
        <f>CountryCode &amp; ".T3.F5OPACQ.S1313.MNAC." &amp; RefVintage</f>
        <v>SE.T3.F5OPACQ.S1313.MNAC.W.2024</v>
      </c>
    </row>
    <row r="26" spans="1:58" s="18" customFormat="1" ht="16.5" customHeight="1" thickBot="1">
      <c r="A26" s="267" t="s">
        <v>393</v>
      </c>
      <c r="B26" s="391" t="s">
        <v>915</v>
      </c>
      <c r="C26" s="334" t="s">
        <v>86</v>
      </c>
      <c r="D26" s="530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91"/>
      <c r="AD26" s="64"/>
      <c r="BF26" s="481" t="str">
        <f>CountryCode &amp; ".T3.F5OPDIS.S1313.MNAC." &amp; RefVintage</f>
        <v>SE.T3.F5OPDIS.S1313.MNAC.W.2024</v>
      </c>
    </row>
    <row r="27" spans="1:58" s="18" customFormat="1" ht="16.5" customHeight="1">
      <c r="A27" s="324" t="s">
        <v>498</v>
      </c>
      <c r="B27" s="391" t="s">
        <v>916</v>
      </c>
      <c r="C27" s="331" t="s">
        <v>462</v>
      </c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91"/>
      <c r="AD27" s="64"/>
      <c r="BF27" s="481" t="str">
        <f>CountryCode &amp; ".T3.F71.S1313.MNAC." &amp; RefVintage</f>
        <v>SE.T3.F71.S1313.MNAC.W.2024</v>
      </c>
    </row>
    <row r="28" spans="1:58" s="18" customFormat="1" ht="16.5" customHeight="1" thickBot="1">
      <c r="A28" s="325" t="s">
        <v>499</v>
      </c>
      <c r="B28" s="391" t="s">
        <v>917</v>
      </c>
      <c r="C28" s="331" t="s">
        <v>464</v>
      </c>
      <c r="D28" s="534"/>
      <c r="E28" s="534"/>
      <c r="F28" s="534"/>
      <c r="G28" s="534"/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91"/>
      <c r="AD28" s="64"/>
      <c r="BF28" s="481" t="str">
        <f>CountryCode &amp; ".T3.F8.S1313.MNAC." &amp; RefVintage</f>
        <v>SE.T3.F8.S1313.MNAC.W.2024</v>
      </c>
    </row>
    <row r="29" spans="1:58" s="18" customFormat="1" ht="16.5" customHeight="1">
      <c r="A29" s="267" t="s">
        <v>394</v>
      </c>
      <c r="B29" s="391" t="s">
        <v>918</v>
      </c>
      <c r="C29" s="331" t="s">
        <v>467</v>
      </c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4"/>
      <c r="Y29" s="534"/>
      <c r="Z29" s="534"/>
      <c r="AA29" s="534"/>
      <c r="AB29" s="534"/>
      <c r="AC29" s="91"/>
      <c r="AD29" s="64"/>
      <c r="BF29" s="481" t="str">
        <f>CountryCode &amp; ".T3.OFA.S1313.MNAC." &amp; RefVintage</f>
        <v>SE.T3.OFA.S1313.MNAC.W.2024</v>
      </c>
    </row>
    <row r="30" spans="1:58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5"/>
      <c r="AB30" s="95"/>
      <c r="AC30" s="91"/>
      <c r="AD30" s="64"/>
      <c r="BF30" s="481"/>
    </row>
    <row r="31" spans="1:58" s="18" customFormat="1" ht="16.5" customHeight="1">
      <c r="A31" s="267" t="s">
        <v>395</v>
      </c>
      <c r="B31" s="391" t="s">
        <v>919</v>
      </c>
      <c r="C31" s="336" t="s">
        <v>185</v>
      </c>
      <c r="D31" s="339">
        <f t="shared" ref="D31:P31" si="21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0</v>
      </c>
      <c r="E31" s="339">
        <f t="shared" si="21"/>
        <v>0</v>
      </c>
      <c r="F31" s="339">
        <f t="shared" si="21"/>
        <v>0</v>
      </c>
      <c r="G31" s="339">
        <f t="shared" si="21"/>
        <v>0</v>
      </c>
      <c r="H31" s="339">
        <f t="shared" si="21"/>
        <v>0</v>
      </c>
      <c r="I31" s="339">
        <f t="shared" si="21"/>
        <v>0</v>
      </c>
      <c r="J31" s="339">
        <f t="shared" si="21"/>
        <v>0</v>
      </c>
      <c r="K31" s="339">
        <f t="shared" si="21"/>
        <v>0</v>
      </c>
      <c r="L31" s="339">
        <f t="shared" si="21"/>
        <v>0</v>
      </c>
      <c r="M31" s="339">
        <f t="shared" si="21"/>
        <v>0</v>
      </c>
      <c r="N31" s="339">
        <f t="shared" si="21"/>
        <v>0</v>
      </c>
      <c r="O31" s="339">
        <f t="shared" si="21"/>
        <v>0</v>
      </c>
      <c r="P31" s="339">
        <f t="shared" si="21"/>
        <v>0</v>
      </c>
      <c r="Q31" s="339">
        <f t="shared" ref="Q31:S31" si="22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0</v>
      </c>
      <c r="R31" s="339">
        <f t="shared" si="22"/>
        <v>0</v>
      </c>
      <c r="S31" s="339">
        <f t="shared" si="22"/>
        <v>0</v>
      </c>
      <c r="T31" s="339">
        <f t="shared" ref="T31:V31" si="23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0</v>
      </c>
      <c r="U31" s="339">
        <f t="shared" si="23"/>
        <v>0</v>
      </c>
      <c r="V31" s="339">
        <f t="shared" si="23"/>
        <v>0</v>
      </c>
      <c r="W31" s="339">
        <f t="shared" ref="W31:X31" si="24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0</v>
      </c>
      <c r="X31" s="339">
        <f t="shared" si="24"/>
        <v>0</v>
      </c>
      <c r="Y31" s="339">
        <f t="shared" ref="Y31:Z31" si="25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0</v>
      </c>
      <c r="Z31" s="339">
        <f t="shared" si="25"/>
        <v>0</v>
      </c>
      <c r="AA31" s="339">
        <f t="shared" ref="AA31:AB31" si="26">IF(AND(AA32="0",AA33="0",AA34="0",AA36="0",AA37="0",AA38="0",AA40="0",AA41="0",AA42="0"),0,IF(AND(AA32="M",AA33="M",AA34="M",AA36="M",AA37="M",AA38="M",AA40="M",AA41="M",AA42="M"),"M",IF(AND(AA32="L",AA33="L",AA34="L",AA36="L",AA37="L",AA38="L",AA40="L",AA41="L",AA42="L"),"L",IF(AND(ISTEXT(AA32),ISTEXT(AA33),ISTEXT(AA34),ISTEXT(AA36),ISTEXT(AA37),ISTEXT(AA38),ISTEXT(AA40),ISTEXT(AA41),ISTEXT(AA42)),"M",SUM(AA32:AA34)+SUM(AA36:AA38)+SUM(AA40:AA42)))))</f>
        <v>0</v>
      </c>
      <c r="AB31" s="339">
        <f t="shared" si="26"/>
        <v>0</v>
      </c>
      <c r="AC31" s="91"/>
      <c r="AD31" s="64"/>
      <c r="BF31" s="481" t="str">
        <f>CountryCode &amp; ".T3.ADJ.S1313.MNAC." &amp; RefVintage</f>
        <v>SE.T3.ADJ.S1313.MNAC.W.2024</v>
      </c>
    </row>
    <row r="32" spans="1:58" s="18" customFormat="1" ht="16.5" customHeight="1" thickBot="1">
      <c r="A32" s="267" t="s">
        <v>396</v>
      </c>
      <c r="B32" s="391" t="s">
        <v>920</v>
      </c>
      <c r="C32" s="331" t="s">
        <v>478</v>
      </c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534"/>
      <c r="AC32" s="91"/>
      <c r="AD32" s="64"/>
      <c r="BF32" s="481" t="str">
        <f>CountryCode &amp; ".T3.LIA.S1313.MNAC." &amp; RefVintage</f>
        <v>SE.T3.LIA.S1313.MNAC.W.2024</v>
      </c>
    </row>
    <row r="33" spans="1:58" s="18" customFormat="1" ht="16.5" customHeight="1" thickBot="1">
      <c r="A33" s="249" t="s">
        <v>506</v>
      </c>
      <c r="B33" s="391" t="s">
        <v>921</v>
      </c>
      <c r="C33" s="331" t="s">
        <v>465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91"/>
      <c r="AD33" s="64"/>
      <c r="BF33" s="481" t="str">
        <f>CountryCode &amp; ".T3.OAP.S1313.MNAC." &amp; RefVintage</f>
        <v>SE.T3.OAP.S1313.MNAC.W.2024</v>
      </c>
    </row>
    <row r="34" spans="1:58" s="18" customFormat="1" ht="16.5" customHeight="1">
      <c r="A34" s="267" t="s">
        <v>397</v>
      </c>
      <c r="B34" s="391" t="s">
        <v>922</v>
      </c>
      <c r="C34" s="331" t="s">
        <v>479</v>
      </c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4"/>
      <c r="AC34" s="91"/>
      <c r="AD34" s="64"/>
      <c r="BF34" s="481" t="str">
        <f>CountryCode &amp; ".T3.OLIA.S1313.MNAC." &amp; RefVintage</f>
        <v>SE.T3.OLIA.S1313.MNAC.W.2024</v>
      </c>
    </row>
    <row r="35" spans="1:58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1"/>
      <c r="AD35" s="64"/>
      <c r="BF35" s="481"/>
    </row>
    <row r="36" spans="1:58" s="18" customFormat="1" ht="16.5" customHeight="1">
      <c r="A36" s="267" t="s">
        <v>398</v>
      </c>
      <c r="B36" s="391" t="s">
        <v>923</v>
      </c>
      <c r="C36" s="331" t="s">
        <v>66</v>
      </c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4"/>
      <c r="AC36" s="91"/>
      <c r="AD36" s="64"/>
      <c r="BF36" s="481" t="str">
        <f>CountryCode &amp; ".T3.ISS_A.S1313.MNAC." &amp; RefVintage</f>
        <v>SE.T3.ISS_A.S1313.MNAC.W.2024</v>
      </c>
    </row>
    <row r="37" spans="1:58" s="18" customFormat="1" ht="16.5" customHeight="1">
      <c r="A37" s="267" t="s">
        <v>399</v>
      </c>
      <c r="B37" s="391" t="s">
        <v>924</v>
      </c>
      <c r="C37" s="331" t="s">
        <v>480</v>
      </c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91"/>
      <c r="AD37" s="64"/>
      <c r="BF37" s="481" t="str">
        <f>CountryCode &amp; ".T3.D41_A.S1313.MNAC." &amp; RefVintage</f>
        <v>SE.T3.D41_A.S1313.MNAC.W.2024</v>
      </c>
    </row>
    <row r="38" spans="1:58" s="169" customFormat="1" ht="16.5" customHeight="1">
      <c r="A38" s="267" t="s">
        <v>400</v>
      </c>
      <c r="B38" s="391" t="s">
        <v>925</v>
      </c>
      <c r="C38" s="338" t="s">
        <v>481</v>
      </c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91"/>
      <c r="AD38" s="64"/>
      <c r="BF38" s="482" t="str">
        <f>CountryCode &amp; ".T3.RED_A.S1313.MNAC." &amp; RefVintage</f>
        <v>SE.T3.RED_A.S1313.MNAC.W.2024</v>
      </c>
    </row>
    <row r="39" spans="1:58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1"/>
      <c r="AD39" s="64"/>
      <c r="BF39" s="481"/>
    </row>
    <row r="40" spans="1:58" s="18" customFormat="1" ht="16.5" customHeight="1">
      <c r="A40" s="267" t="s">
        <v>401</v>
      </c>
      <c r="B40" s="391" t="s">
        <v>926</v>
      </c>
      <c r="C40" s="331" t="s">
        <v>97</v>
      </c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4"/>
      <c r="AC40" s="91"/>
      <c r="AD40" s="64"/>
      <c r="BF40" s="481" t="str">
        <f>CountryCode &amp; ".T3.FREV_A.S1313.MNAC." &amp; RefVintage</f>
        <v>SE.T3.FREV_A.S1313.MNAC.W.2024</v>
      </c>
    </row>
    <row r="41" spans="1:58" s="18" customFormat="1" ht="16.5" customHeight="1">
      <c r="A41" s="267" t="s">
        <v>526</v>
      </c>
      <c r="B41" s="391" t="s">
        <v>927</v>
      </c>
      <c r="C41" s="331" t="s">
        <v>482</v>
      </c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91"/>
      <c r="AD41" s="64"/>
      <c r="BF41" s="481" t="str">
        <f>CountryCode &amp; ".T3.K61.S1313.MNAC." &amp; RefVintage</f>
        <v>SE.T3.K61.S1313.MNAC.W.2024</v>
      </c>
    </row>
    <row r="42" spans="1:58" s="18" customFormat="1" ht="16.5" customHeight="1">
      <c r="A42" s="267" t="s">
        <v>402</v>
      </c>
      <c r="B42" s="391" t="s">
        <v>928</v>
      </c>
      <c r="C42" s="331" t="s">
        <v>483</v>
      </c>
      <c r="D42" s="534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4"/>
      <c r="AC42" s="91"/>
      <c r="AD42" s="64"/>
      <c r="BF42" s="481" t="str">
        <f>CountryCode &amp; ".T3.OCVO_A.S1313.MNAC." &amp; RefVintage</f>
        <v>SE.T3.OCVO_A.S1313.MNAC.W.2024</v>
      </c>
    </row>
    <row r="43" spans="1:58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1"/>
      <c r="AD43" s="64"/>
      <c r="BF43" s="481"/>
    </row>
    <row r="44" spans="1:58" s="18" customFormat="1" ht="16.5" customHeight="1">
      <c r="A44" s="267" t="s">
        <v>403</v>
      </c>
      <c r="B44" s="391" t="s">
        <v>929</v>
      </c>
      <c r="C44" s="336" t="s">
        <v>64</v>
      </c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91"/>
      <c r="AD44" s="64"/>
      <c r="BF44" s="481" t="str">
        <f>CountryCode &amp; ".T3.SD.S1313.MNAC." &amp; RefVintage</f>
        <v>SE.T3.SD.S1313.MNAC.W.2024</v>
      </c>
    </row>
    <row r="45" spans="1:58" s="18" customFormat="1" ht="16.5" customHeight="1">
      <c r="A45" s="267" t="s">
        <v>404</v>
      </c>
      <c r="B45" s="391" t="s">
        <v>930</v>
      </c>
      <c r="C45" s="331" t="s">
        <v>75</v>
      </c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91"/>
      <c r="AD45" s="64"/>
      <c r="BF45" s="481" t="str">
        <f>CountryCode &amp; ".T3.B9_SD.S1313.MNAC." &amp; RefVintage</f>
        <v>SE.T3.B9_SD.S1313.MNAC.W.2024</v>
      </c>
    </row>
    <row r="46" spans="1:58" s="18" customFormat="1" ht="16.5" customHeight="1">
      <c r="A46" s="267" t="s">
        <v>405</v>
      </c>
      <c r="B46" s="391" t="s">
        <v>931</v>
      </c>
      <c r="C46" s="331" t="s">
        <v>63</v>
      </c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91"/>
      <c r="AD46" s="64"/>
      <c r="BF46" s="481" t="str">
        <f>CountryCode &amp; ".T3.OSD.S1313.MNAC." &amp; RefVintage</f>
        <v>SE.T3.OSD.S1313.MNAC.W.2024</v>
      </c>
    </row>
    <row r="47" spans="1:58" ht="12.75" customHeight="1" thickBot="1">
      <c r="A47" s="267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8"/>
      <c r="AD47" s="64"/>
    </row>
    <row r="48" spans="1:58" s="18" customFormat="1" ht="20.25" customHeight="1" thickTop="1" thickBot="1">
      <c r="A48" s="267" t="s">
        <v>406</v>
      </c>
      <c r="B48" s="391" t="s">
        <v>932</v>
      </c>
      <c r="C48" s="289" t="s">
        <v>112</v>
      </c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6"/>
      <c r="AD48" s="64"/>
      <c r="BF48" s="481" t="str">
        <f>CountryCode &amp; ".T3.CHDEBT.S1313.MNAC." &amp; RefVintage</f>
        <v>SE.T3.CHDEBT.S1313.MNAC.W.2024</v>
      </c>
    </row>
    <row r="49" spans="1:58" s="23" customFormat="1" ht="9" customHeight="1" thickTop="1" thickBot="1">
      <c r="A49" s="267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"/>
      <c r="AD49" s="50"/>
      <c r="BF49" s="292"/>
    </row>
    <row r="50" spans="1:58" s="23" customFormat="1" ht="9" customHeight="1" thickTop="1" thickBot="1">
      <c r="A50" s="267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9"/>
      <c r="AD50" s="50"/>
      <c r="BF50" s="292"/>
    </row>
    <row r="51" spans="1:58" s="23" customFormat="1" ht="17.5" thickTop="1" thickBot="1">
      <c r="A51" s="267" t="s">
        <v>407</v>
      </c>
      <c r="B51" s="391" t="s">
        <v>933</v>
      </c>
      <c r="C51" s="289" t="s">
        <v>113</v>
      </c>
      <c r="D51" s="535"/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536"/>
      <c r="AA51" s="536"/>
      <c r="AB51" s="536"/>
      <c r="AC51" s="4"/>
      <c r="AD51" s="50"/>
      <c r="BF51" s="292" t="str">
        <f>CountryCode &amp; ".T3.CTDEBT.S1313.MNAC." &amp; RefVintage</f>
        <v>SE.T3.CTDEBT.S1313.MNAC.W.2024</v>
      </c>
    </row>
    <row r="52" spans="1:58" s="23" customFormat="1" ht="16" thickTop="1">
      <c r="A52" s="267" t="s">
        <v>408</v>
      </c>
      <c r="B52" s="391" t="s">
        <v>934</v>
      </c>
      <c r="C52" s="331" t="s">
        <v>114</v>
      </c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  <c r="Y52" s="537"/>
      <c r="Z52" s="537"/>
      <c r="AA52" s="537"/>
      <c r="AB52" s="537"/>
      <c r="AC52" s="464"/>
      <c r="AD52" s="50"/>
      <c r="BF52" s="292" t="str">
        <f>CountryCode &amp; ".T3.DEBT.S1313.MNAC." &amp; RefVintage</f>
        <v>SE.T3.DEBT.S1313.MNAC.W.2024</v>
      </c>
    </row>
    <row r="53" spans="1:58" s="23" customFormat="1" ht="18.75" customHeight="1">
      <c r="A53" s="267" t="s">
        <v>409</v>
      </c>
      <c r="B53" s="391" t="s">
        <v>935</v>
      </c>
      <c r="C53" s="349" t="s">
        <v>115</v>
      </c>
      <c r="D53" s="534"/>
      <c r="E53" s="534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4"/>
      <c r="Y53" s="534"/>
      <c r="Z53" s="534"/>
      <c r="AA53" s="534"/>
      <c r="AB53" s="534"/>
      <c r="AC53" s="115"/>
      <c r="AD53" s="50"/>
      <c r="BF53" s="292" t="str">
        <f>CountryCode &amp; ".T3.HOLD.S1313.MNAC." &amp; RefVintage</f>
        <v>SE.T3.HOLD.S1313.MNAC.W.2024</v>
      </c>
    </row>
    <row r="54" spans="1:58" s="23" customFormat="1" ht="9.75" customHeight="1" thickBot="1">
      <c r="A54" s="137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71"/>
      <c r="AD54" s="50"/>
      <c r="BF54" s="292"/>
    </row>
    <row r="55" spans="1:58" s="23" customFormat="1" ht="18.5" thickTop="1" thickBot="1">
      <c r="A55" s="137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8"/>
      <c r="AD55" s="50"/>
      <c r="AF55" s="13"/>
      <c r="BF55" s="292"/>
    </row>
    <row r="56" spans="1:58" s="23" customFormat="1" ht="8.25" customHeight="1" thickTop="1">
      <c r="A56" s="137"/>
      <c r="B56" s="128"/>
      <c r="C56" s="153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50"/>
      <c r="AF56" s="13"/>
      <c r="BF56" s="292"/>
    </row>
    <row r="57" spans="1:58" s="23" customFormat="1">
      <c r="A57" s="137"/>
      <c r="B57" s="128"/>
      <c r="C57" s="154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50"/>
      <c r="AF57" s="13"/>
      <c r="BF57" s="292"/>
    </row>
    <row r="58" spans="1:58" s="23" customFormat="1">
      <c r="A58" s="129"/>
      <c r="B58" s="128"/>
      <c r="C58" s="203" t="s">
        <v>98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50"/>
      <c r="AF58" s="13"/>
      <c r="BF58" s="292"/>
    </row>
    <row r="59" spans="1:58" s="23" customFormat="1">
      <c r="A59" s="129"/>
      <c r="B59" s="128"/>
      <c r="C59" s="201" t="s">
        <v>111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50"/>
      <c r="AF59" s="13"/>
      <c r="BF59" s="292"/>
    </row>
    <row r="60" spans="1:58" s="23" customFormat="1" ht="16.5" customHeight="1">
      <c r="A60" s="129"/>
      <c r="B60" s="128"/>
      <c r="C60" s="201" t="s">
        <v>466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50"/>
      <c r="AF60" s="13"/>
      <c r="BF60" s="292"/>
    </row>
    <row r="61" spans="1:58" ht="9.75" customHeight="1" thickBot="1">
      <c r="A61" s="155"/>
      <c r="B61" s="148"/>
      <c r="C61" s="353"/>
      <c r="D61" s="354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52"/>
      <c r="AF61" s="13"/>
    </row>
    <row r="62" spans="1:58" ht="16" thickTop="1">
      <c r="B62" s="190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13"/>
      <c r="AE62" s="13"/>
      <c r="AF62" s="13"/>
    </row>
    <row r="63" spans="1:58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</row>
    <row r="64" spans="1:58" s="23" customFormat="1" ht="30" customHeight="1">
      <c r="A64" s="30"/>
      <c r="B64" s="20"/>
      <c r="C64" s="300" t="s">
        <v>122</v>
      </c>
      <c r="D64" s="571" t="str">
        <f>IF(COUNTA(D10:AB10,D12:AB29,D31:AB34,D36:AB38,D40:AB42,D44:AB46,D48:AB48,D51:AB53)/900*100=100,"OK - Table 3D is fully completed","WARNING - Table 3D is not fully completed, please fill in figure, L, M or 0")</f>
        <v>WARNING - Table 3D is not fully completed, please fill in figure, L, M or 0</v>
      </c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293"/>
      <c r="AD64" s="173"/>
      <c r="AE64" s="29"/>
      <c r="BF64" s="292"/>
    </row>
    <row r="65" spans="1:58" s="23" customFormat="1">
      <c r="A65" s="30"/>
      <c r="B65" s="20"/>
      <c r="C65" s="174" t="s">
        <v>123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  <c r="AE65" s="29"/>
      <c r="BF65" s="292"/>
    </row>
    <row r="66" spans="1:58" s="23" customFormat="1">
      <c r="A66" s="30"/>
      <c r="B66" s="20"/>
      <c r="C66" s="294" t="s">
        <v>161</v>
      </c>
      <c r="D66" s="295" t="b">
        <f>IF(AND(D48="0",D10="0",D12="0",D31="0",D44="0")=0,IF(AND(D48="L",D10="L",D12="L",D31="L",D44="L")="NC",IF(D48="M",0,D48)-IF(D10="M",0,D10)-IF(D12="M",0,D12)-IF(D31="M",0,D31)-IF(D44="M",0,D44)))</f>
        <v>0</v>
      </c>
      <c r="E66" s="295" t="b">
        <f t="shared" ref="E66:S66" si="27">IF(AND(E48="0",E10="0",E12="0",E31="0",E44="0")=0,IF(AND(E48="L",E10="L",E12="L",E31="L",E44="L")="NC",IF(E48="M",0,E48)-IF(E10="M",0,E10)-IF(E12="M",0,E12)-IF(E31="M",0,E31)-IF(E44="M",0,E44)))</f>
        <v>0</v>
      </c>
      <c r="F66" s="295" t="b">
        <f t="shared" si="27"/>
        <v>0</v>
      </c>
      <c r="G66" s="295" t="b">
        <f t="shared" si="27"/>
        <v>0</v>
      </c>
      <c r="H66" s="295" t="b">
        <f t="shared" si="27"/>
        <v>0</v>
      </c>
      <c r="I66" s="295" t="b">
        <f t="shared" si="27"/>
        <v>0</v>
      </c>
      <c r="J66" s="295" t="b">
        <f t="shared" si="27"/>
        <v>0</v>
      </c>
      <c r="K66" s="295" t="b">
        <f t="shared" si="27"/>
        <v>0</v>
      </c>
      <c r="L66" s="295" t="b">
        <f t="shared" si="27"/>
        <v>0</v>
      </c>
      <c r="M66" s="295" t="b">
        <f t="shared" si="27"/>
        <v>0</v>
      </c>
      <c r="N66" s="295" t="b">
        <f t="shared" si="27"/>
        <v>0</v>
      </c>
      <c r="O66" s="295" t="b">
        <f t="shared" si="27"/>
        <v>0</v>
      </c>
      <c r="P66" s="295" t="b">
        <f t="shared" si="27"/>
        <v>0</v>
      </c>
      <c r="Q66" s="295" t="b">
        <f t="shared" si="27"/>
        <v>0</v>
      </c>
      <c r="R66" s="295" t="b">
        <f t="shared" si="27"/>
        <v>0</v>
      </c>
      <c r="S66" s="295" t="b">
        <f t="shared" si="27"/>
        <v>0</v>
      </c>
      <c r="T66" s="295" t="b">
        <f t="shared" ref="T66:V66" si="28">IF(AND(T48="0",T10="0",T12="0",T31="0",T44="0")=0,IF(AND(T48="L",T10="L",T12="L",T31="L",T44="L")="NC",IF(T48="M",0,T48)-IF(T10="M",0,T10)-IF(T12="M",0,T12)-IF(T31="M",0,T31)-IF(T44="M",0,T44)))</f>
        <v>0</v>
      </c>
      <c r="U66" s="295" t="b">
        <f t="shared" si="28"/>
        <v>0</v>
      </c>
      <c r="V66" s="295" t="b">
        <f t="shared" si="28"/>
        <v>0</v>
      </c>
      <c r="W66" s="295" t="b">
        <f t="shared" ref="W66:X66" si="29">IF(AND(W48="0",W10="0",W12="0",W31="0",W44="0")=0,IF(AND(W48="L",W10="L",W12="L",W31="L",W44="L")="NC",IF(W48="M",0,W48)-IF(W10="M",0,W10)-IF(W12="M",0,W12)-IF(W31="M",0,W31)-IF(W44="M",0,W44)))</f>
        <v>0</v>
      </c>
      <c r="X66" s="295" t="b">
        <f t="shared" si="29"/>
        <v>0</v>
      </c>
      <c r="Y66" s="295" t="b">
        <f t="shared" ref="Y66:Z66" si="30">IF(AND(Y48="0",Y10="0",Y12="0",Y31="0",Y44="0")=0,IF(AND(Y48="L",Y10="L",Y12="L",Y31="L",Y44="L")="NC",IF(Y48="M",0,Y48)-IF(Y10="M",0,Y10)-IF(Y12="M",0,Y12)-IF(Y31="M",0,Y31)-IF(Y44="M",0,Y44)))</f>
        <v>0</v>
      </c>
      <c r="Z66" s="295" t="b">
        <f t="shared" si="30"/>
        <v>0</v>
      </c>
      <c r="AA66" s="295" t="b">
        <f>IF(AND(AA48="0",AA10="0",AA12="0",AA31="0",AA44="0")=0,IF(AND(AA48="L",AA10="L",AA12="L",AA31="L",AA44="L")="NC",IF(AA48="M",0,AA48)-IF(AA10="M",0,AA10)-IF(AA12="M",0,AA12)-IF(AA31="M",0,AA31)-IF(AA44="M",0,AA44)))</f>
        <v>0</v>
      </c>
      <c r="AB66" s="295" t="b">
        <f>IF(AND(AB48="0",AB10="0",AB12="0",AB31="0",AB44="0")=0,IF(AND(AB48="L",AB10="L",AB12="L",AB31="L",AB44="L")="NC",IF(AB48="M",0,AB48)-IF(AB10="M",0,AB10)-IF(AB12="M",0,AB12)-IF(AB31="M",0,AB31)-IF(AB44="M",0,AB44)))</f>
        <v>0</v>
      </c>
      <c r="AC66" s="340"/>
      <c r="AD66" s="176"/>
      <c r="AE66" s="29"/>
      <c r="BF66" s="292"/>
    </row>
    <row r="67" spans="1:58" s="23" customFormat="1">
      <c r="A67" s="30"/>
      <c r="B67" s="20"/>
      <c r="C67" s="294" t="s">
        <v>525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31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31"/>
        <v>0</v>
      </c>
      <c r="G67" s="295">
        <f t="shared" si="31"/>
        <v>0</v>
      </c>
      <c r="H67" s="295">
        <f t="shared" si="31"/>
        <v>0</v>
      </c>
      <c r="I67" s="295">
        <f t="shared" si="31"/>
        <v>0</v>
      </c>
      <c r="J67" s="295">
        <f t="shared" si="31"/>
        <v>0</v>
      </c>
      <c r="K67" s="295">
        <f t="shared" si="31"/>
        <v>0</v>
      </c>
      <c r="L67" s="295">
        <f t="shared" si="31"/>
        <v>0</v>
      </c>
      <c r="M67" s="295">
        <f t="shared" si="31"/>
        <v>0</v>
      </c>
      <c r="N67" s="295">
        <f t="shared" si="31"/>
        <v>0</v>
      </c>
      <c r="O67" s="295">
        <f t="shared" si="31"/>
        <v>0</v>
      </c>
      <c r="P67" s="295">
        <f t="shared" si="31"/>
        <v>0</v>
      </c>
      <c r="Q67" s="295">
        <f t="shared" si="31"/>
        <v>0</v>
      </c>
      <c r="R67" s="295">
        <f t="shared" si="31"/>
        <v>0</v>
      </c>
      <c r="S67" s="295">
        <f t="shared" si="31"/>
        <v>0</v>
      </c>
      <c r="T67" s="295">
        <f t="shared" ref="T67:V67" si="32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2"/>
        <v>0</v>
      </c>
      <c r="V67" s="295">
        <f t="shared" si="32"/>
        <v>0</v>
      </c>
      <c r="W67" s="295">
        <f t="shared" ref="W67:X67" si="33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3"/>
        <v>0</v>
      </c>
      <c r="Y67" s="295">
        <f t="shared" ref="Y67:Z67" si="34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4"/>
        <v>0</v>
      </c>
      <c r="AA67" s="295">
        <f>IF(AND(AA12="0",AA13="0",AA14="0",AA15="0",AA22="0",AA27="0",AA28="0",AA29="0"),0,IF(AND(AA12="L",AA13="L",AA14="L",AA15="L",AA22="L",AA27="L",AA28="L",AA29="L"),"NC",IF(AA12="M",0,AA12)-IF(AA13="M",0,AA13)-IF(AA14="M",0,AA14)-IF(AA15="M",0,AA15)-IF(AA22="M",0,AA22)-IF(AA27="M",0,AA27)-IF(AA28="M",0,AA28)-IF(AA29="M",0,AA29)))</f>
        <v>0</v>
      </c>
      <c r="AB67" s="295">
        <f>IF(AND(AB12="0",AB13="0",AB14="0",AB15="0",AB22="0",AB27="0",AB28="0",AB29="0"),0,IF(AND(AB12="L",AB13="L",AB14="L",AB15="L",AB22="L",AB27="L",AB28="L",AB29="L"),"NC",IF(AB12="M",0,AB12)-IF(AB13="M",0,AB13)-IF(AB14="M",0,AB14)-IF(AB15="M",0,AB15)-IF(AB22="M",0,AB22)-IF(AB27="M",0,AB27)-IF(AB28="M",0,AB28)-IF(AB29="M",0,AB29)))</f>
        <v>0</v>
      </c>
      <c r="AC67" s="340"/>
      <c r="AD67" s="176"/>
      <c r="AE67" s="29"/>
      <c r="BF67" s="292"/>
    </row>
    <row r="68" spans="1:58" s="23" customFormat="1">
      <c r="A68" s="30"/>
      <c r="B68" s="20"/>
      <c r="C68" s="342" t="s">
        <v>162</v>
      </c>
      <c r="D68" s="295">
        <f>IF(AND(D15="0",D18="0",D19="0"),0,IF(AND(D15="L",D18="L",D19="L"),"NC",IF(D15="M",0,D15)-IF(D18="M",0,D18)-IF(D19="M",0,D19)))</f>
        <v>0</v>
      </c>
      <c r="E68" s="295">
        <f t="shared" ref="E68:S68" si="35">IF(AND(E15="0",E18="0",E19="0"),0,IF(AND(E15="L",E18="L",E19="L"),"NC",IF(E15="M",0,E15)-IF(E18="M",0,E18)-IF(E19="M",0,E19)))</f>
        <v>0</v>
      </c>
      <c r="F68" s="295">
        <f t="shared" si="35"/>
        <v>0</v>
      </c>
      <c r="G68" s="295">
        <f t="shared" si="35"/>
        <v>0</v>
      </c>
      <c r="H68" s="295">
        <f t="shared" si="35"/>
        <v>0</v>
      </c>
      <c r="I68" s="295">
        <f t="shared" si="35"/>
        <v>0</v>
      </c>
      <c r="J68" s="295">
        <f t="shared" si="35"/>
        <v>0</v>
      </c>
      <c r="K68" s="295">
        <f t="shared" si="35"/>
        <v>0</v>
      </c>
      <c r="L68" s="295">
        <f t="shared" si="35"/>
        <v>0</v>
      </c>
      <c r="M68" s="295">
        <f t="shared" si="35"/>
        <v>0</v>
      </c>
      <c r="N68" s="295">
        <f t="shared" si="35"/>
        <v>0</v>
      </c>
      <c r="O68" s="295">
        <f t="shared" si="35"/>
        <v>0</v>
      </c>
      <c r="P68" s="295">
        <f t="shared" si="35"/>
        <v>0</v>
      </c>
      <c r="Q68" s="295">
        <f t="shared" si="35"/>
        <v>0</v>
      </c>
      <c r="R68" s="295">
        <f t="shared" si="35"/>
        <v>0</v>
      </c>
      <c r="S68" s="295">
        <f t="shared" si="35"/>
        <v>0</v>
      </c>
      <c r="T68" s="295">
        <f t="shared" ref="T68:V68" si="36">IF(AND(T15="0",T18="0",T19="0"),0,IF(AND(T15="L",T18="L",T19="L"),"NC",IF(T15="M",0,T15)-IF(T18="M",0,T18)-IF(T19="M",0,T19)))</f>
        <v>0</v>
      </c>
      <c r="U68" s="295">
        <f t="shared" si="36"/>
        <v>0</v>
      </c>
      <c r="V68" s="295">
        <f t="shared" si="36"/>
        <v>0</v>
      </c>
      <c r="W68" s="295">
        <f t="shared" ref="W68:X68" si="37">IF(AND(W15="0",W18="0",W19="0"),0,IF(AND(W15="L",W18="L",W19="L"),"NC",IF(W15="M",0,W15)-IF(W18="M",0,W18)-IF(W19="M",0,W19)))</f>
        <v>0</v>
      </c>
      <c r="X68" s="295">
        <f t="shared" si="37"/>
        <v>0</v>
      </c>
      <c r="Y68" s="295">
        <f t="shared" ref="Y68:Z68" si="38">IF(AND(Y15="0",Y18="0",Y19="0"),0,IF(AND(Y15="L",Y18="L",Y19="L"),"NC",IF(Y15="M",0,Y15)-IF(Y18="M",0,Y18)-IF(Y19="M",0,Y19)))</f>
        <v>0</v>
      </c>
      <c r="Z68" s="295">
        <f t="shared" si="38"/>
        <v>0</v>
      </c>
      <c r="AA68" s="295">
        <f>IF(AND(AA15="0",AA18="0",AA19="0"),0,IF(AND(AA15="L",AA18="L",AA19="L"),"NC",IF(AA15="M",0,AA15)-IF(AA18="M",0,AA18)-IF(AA19="M",0,AA19)))</f>
        <v>0</v>
      </c>
      <c r="AB68" s="295">
        <f>IF(AND(AB15="0",AB18="0",AB19="0"),0,IF(AND(AB15="L",AB18="L",AB19="L"),"NC",IF(AB15="M",0,AB15)-IF(AB18="M",0,AB18)-IF(AB19="M",0,AB19)))</f>
        <v>0</v>
      </c>
      <c r="AC68" s="340"/>
      <c r="AD68" s="176"/>
      <c r="AE68" s="29"/>
      <c r="BF68" s="292"/>
    </row>
    <row r="69" spans="1:58" s="23" customFormat="1">
      <c r="A69" s="30"/>
      <c r="B69" s="20"/>
      <c r="C69" s="488" t="s">
        <v>163</v>
      </c>
      <c r="D69" s="295">
        <f>IF(AND(D16="",D17=""),0,IF(AND(D16="L",D17="L"),"NC",IF(D15="M",0,D15)-IF(D16="M",0,D16)-IF(D17="M",0,D17)))</f>
        <v>0</v>
      </c>
      <c r="E69" s="295">
        <f t="shared" ref="E69:S69" si="39">IF(AND(E16="",E17=""),0,IF(AND(E16="L",E17="L"),"NC",IF(E15="M",0,E15)-IF(E16="M",0,E16)-IF(E17="M",0,E17)))</f>
        <v>0</v>
      </c>
      <c r="F69" s="295">
        <f t="shared" si="39"/>
        <v>0</v>
      </c>
      <c r="G69" s="295">
        <f t="shared" si="39"/>
        <v>0</v>
      </c>
      <c r="H69" s="295">
        <f t="shared" si="39"/>
        <v>0</v>
      </c>
      <c r="I69" s="295">
        <f t="shared" si="39"/>
        <v>0</v>
      </c>
      <c r="J69" s="295">
        <f t="shared" si="39"/>
        <v>0</v>
      </c>
      <c r="K69" s="295">
        <f t="shared" si="39"/>
        <v>0</v>
      </c>
      <c r="L69" s="295">
        <f t="shared" si="39"/>
        <v>0</v>
      </c>
      <c r="M69" s="295">
        <f t="shared" si="39"/>
        <v>0</v>
      </c>
      <c r="N69" s="295">
        <f t="shared" si="39"/>
        <v>0</v>
      </c>
      <c r="O69" s="295">
        <f t="shared" si="39"/>
        <v>0</v>
      </c>
      <c r="P69" s="295">
        <f t="shared" si="39"/>
        <v>0</v>
      </c>
      <c r="Q69" s="295">
        <f t="shared" si="39"/>
        <v>0</v>
      </c>
      <c r="R69" s="295">
        <f t="shared" si="39"/>
        <v>0</v>
      </c>
      <c r="S69" s="295">
        <f t="shared" si="39"/>
        <v>0</v>
      </c>
      <c r="T69" s="295">
        <f t="shared" ref="T69:V69" si="40">IF(AND(T16="",T17=""),0,IF(AND(T16="L",T17="L"),"NC",IF(T15="M",0,T15)-IF(T16="M",0,T16)-IF(T17="M",0,T17)))</f>
        <v>0</v>
      </c>
      <c r="U69" s="295">
        <f t="shared" si="40"/>
        <v>0</v>
      </c>
      <c r="V69" s="295">
        <f t="shared" si="40"/>
        <v>0</v>
      </c>
      <c r="W69" s="295">
        <f t="shared" ref="W69:X69" si="41">IF(AND(W16="",W17=""),0,IF(AND(W16="L",W17="L"),"NC",IF(W15="M",0,W15)-IF(W16="M",0,W16)-IF(W17="M",0,W17)))</f>
        <v>0</v>
      </c>
      <c r="X69" s="295">
        <f t="shared" si="41"/>
        <v>0</v>
      </c>
      <c r="Y69" s="295">
        <f t="shared" ref="Y69:Z69" si="42">IF(AND(Y16="",Y17=""),0,IF(AND(Y16="L",Y17="L"),"NC",IF(Y15="M",0,Y15)-IF(Y16="M",0,Y16)-IF(Y17="M",0,Y17)))</f>
        <v>0</v>
      </c>
      <c r="Z69" s="295">
        <f t="shared" si="42"/>
        <v>0</v>
      </c>
      <c r="AA69" s="295">
        <f>IF(AND(AA16="",AA17=""),0,IF(AND(AA16="L",AA17="L"),"NC",IF(AA15="M",0,AA15)-IF(AA16="M",0,AA16)-IF(AA17="M",0,AA17)))</f>
        <v>0</v>
      </c>
      <c r="AB69" s="295">
        <f>IF(AND(AB16="",AB17=""),0,IF(AND(AB16="L",AB17="L"),"NC",IF(AB15="M",0,AB15)-IF(AB16="M",0,AB16)-IF(AB17="M",0,AB17)))</f>
        <v>0</v>
      </c>
      <c r="AC69" s="340"/>
      <c r="AD69" s="176"/>
      <c r="AE69" s="29"/>
      <c r="BF69" s="292"/>
    </row>
    <row r="70" spans="1:58" s="23" customFormat="1">
      <c r="A70" s="30"/>
      <c r="B70" s="20"/>
      <c r="C70" s="488" t="s">
        <v>164</v>
      </c>
      <c r="D70" s="295">
        <f>IF(AND(D20="",D21=""),0,IF(AND(D20="L",D21="L"),"NC",IF(D19="M",0,D19)-IF(D20="M",0,D20)-IF(D21="M",0,D21)))</f>
        <v>0</v>
      </c>
      <c r="E70" s="295">
        <f t="shared" ref="E70:S70" si="43">IF(AND(E20="",E21=""),0,IF(AND(E20="L",E21="L"),"NC",IF(E19="M",0,E19)-IF(E20="M",0,E20)-IF(E21="M",0,E21)))</f>
        <v>0</v>
      </c>
      <c r="F70" s="295">
        <f t="shared" si="43"/>
        <v>0</v>
      </c>
      <c r="G70" s="295">
        <f t="shared" si="43"/>
        <v>0</v>
      </c>
      <c r="H70" s="295">
        <f t="shared" si="43"/>
        <v>0</v>
      </c>
      <c r="I70" s="295">
        <f t="shared" si="43"/>
        <v>0</v>
      </c>
      <c r="J70" s="295">
        <f t="shared" si="43"/>
        <v>0</v>
      </c>
      <c r="K70" s="295">
        <f t="shared" si="43"/>
        <v>0</v>
      </c>
      <c r="L70" s="295">
        <f t="shared" si="43"/>
        <v>0</v>
      </c>
      <c r="M70" s="295">
        <f t="shared" si="43"/>
        <v>0</v>
      </c>
      <c r="N70" s="295">
        <f t="shared" si="43"/>
        <v>0</v>
      </c>
      <c r="O70" s="295">
        <f t="shared" si="43"/>
        <v>0</v>
      </c>
      <c r="P70" s="295">
        <f t="shared" si="43"/>
        <v>0</v>
      </c>
      <c r="Q70" s="295">
        <f t="shared" si="43"/>
        <v>0</v>
      </c>
      <c r="R70" s="295">
        <f t="shared" si="43"/>
        <v>0</v>
      </c>
      <c r="S70" s="295">
        <f t="shared" si="43"/>
        <v>0</v>
      </c>
      <c r="T70" s="295">
        <f t="shared" ref="T70:V70" si="44">IF(AND(T20="",T21=""),0,IF(AND(T20="L",T21="L"),"NC",IF(T19="M",0,T19)-IF(T20="M",0,T20)-IF(T21="M",0,T21)))</f>
        <v>0</v>
      </c>
      <c r="U70" s="295">
        <f t="shared" si="44"/>
        <v>0</v>
      </c>
      <c r="V70" s="295">
        <f t="shared" si="44"/>
        <v>0</v>
      </c>
      <c r="W70" s="295">
        <f t="shared" ref="W70:X70" si="45">IF(AND(W20="",W21=""),0,IF(AND(W20="L",W21="L"),"NC",IF(W19="M",0,W19)-IF(W20="M",0,W20)-IF(W21="M",0,W21)))</f>
        <v>0</v>
      </c>
      <c r="X70" s="295">
        <f t="shared" si="45"/>
        <v>0</v>
      </c>
      <c r="Y70" s="295">
        <f t="shared" ref="Y70:Z70" si="46">IF(AND(Y20="",Y21=""),0,IF(AND(Y20="L",Y21="L"),"NC",IF(Y19="M",0,Y19)-IF(Y20="M",0,Y20)-IF(Y21="M",0,Y21)))</f>
        <v>0</v>
      </c>
      <c r="Z70" s="295">
        <f t="shared" si="46"/>
        <v>0</v>
      </c>
      <c r="AA70" s="295">
        <f>IF(AND(AA20="",AA21=""),0,IF(AND(AA20="L",AA21="L"),"NC",IF(AA19="M",0,AA19)-IF(AA20="M",0,AA20)-IF(AA21="M",0,AA21)))</f>
        <v>0</v>
      </c>
      <c r="AB70" s="295">
        <f>IF(AND(AB20="",AB21=""),0,IF(AND(AB20="L",AB21="L"),"NC",IF(AB19="M",0,AB19)-IF(AB20="M",0,AB20)-IF(AB21="M",0,AB21)))</f>
        <v>0</v>
      </c>
      <c r="AC70" s="340"/>
      <c r="AD70" s="176"/>
      <c r="AE70" s="29"/>
      <c r="BF70" s="292"/>
    </row>
    <row r="71" spans="1:58" s="23" customFormat="1">
      <c r="A71" s="30"/>
      <c r="B71" s="20"/>
      <c r="C71" s="488" t="s">
        <v>165</v>
      </c>
      <c r="D71" s="295">
        <f>IF(AND(D22="0",D23="0",D24="0"),0,IF(AND(D22="L",D23="L",D24="L"),"NC",IF(D22="M",0,D22)-IF(D23="M",0,D23)-IF(D24="M",0,D24)))</f>
        <v>0</v>
      </c>
      <c r="E71" s="295">
        <f t="shared" ref="E71:S71" si="47">IF(AND(E22="0",E23="0",E24="0"),0,IF(AND(E22="L",E23="L",E24="L"),"NC",IF(E22="M",0,E22)-IF(E23="M",0,E23)-IF(E24="M",0,E24)))</f>
        <v>0</v>
      </c>
      <c r="F71" s="295">
        <f t="shared" si="47"/>
        <v>0</v>
      </c>
      <c r="G71" s="295">
        <f t="shared" si="47"/>
        <v>0</v>
      </c>
      <c r="H71" s="295">
        <f t="shared" si="47"/>
        <v>0</v>
      </c>
      <c r="I71" s="295">
        <f t="shared" si="47"/>
        <v>0</v>
      </c>
      <c r="J71" s="295">
        <f t="shared" si="47"/>
        <v>0</v>
      </c>
      <c r="K71" s="295">
        <f t="shared" si="47"/>
        <v>0</v>
      </c>
      <c r="L71" s="295">
        <f t="shared" si="47"/>
        <v>0</v>
      </c>
      <c r="M71" s="295">
        <f t="shared" si="47"/>
        <v>0</v>
      </c>
      <c r="N71" s="295">
        <f t="shared" si="47"/>
        <v>0</v>
      </c>
      <c r="O71" s="295">
        <f t="shared" si="47"/>
        <v>0</v>
      </c>
      <c r="P71" s="295">
        <f t="shared" si="47"/>
        <v>0</v>
      </c>
      <c r="Q71" s="295">
        <f t="shared" si="47"/>
        <v>0</v>
      </c>
      <c r="R71" s="295">
        <f t="shared" si="47"/>
        <v>0</v>
      </c>
      <c r="S71" s="295">
        <f t="shared" si="47"/>
        <v>0</v>
      </c>
      <c r="T71" s="295">
        <f t="shared" ref="T71:V71" si="48">IF(AND(T22="0",T23="0",T24="0"),0,IF(AND(T22="L",T23="L",T24="L"),"NC",IF(T22="M",0,T22)-IF(T23="M",0,T23)-IF(T24="M",0,T24)))</f>
        <v>0</v>
      </c>
      <c r="U71" s="295">
        <f t="shared" si="48"/>
        <v>0</v>
      </c>
      <c r="V71" s="295">
        <f t="shared" si="48"/>
        <v>0</v>
      </c>
      <c r="W71" s="295">
        <f t="shared" ref="W71:X71" si="49">IF(AND(W22="0",W23="0",W24="0"),0,IF(AND(W22="L",W23="L",W24="L"),"NC",IF(W22="M",0,W22)-IF(W23="M",0,W23)-IF(W24="M",0,W24)))</f>
        <v>0</v>
      </c>
      <c r="X71" s="295">
        <f t="shared" si="49"/>
        <v>0</v>
      </c>
      <c r="Y71" s="295">
        <f t="shared" ref="Y71:Z71" si="50">IF(AND(Y22="0",Y23="0",Y24="0"),0,IF(AND(Y22="L",Y23="L",Y24="L"),"NC",IF(Y22="M",0,Y22)-IF(Y23="M",0,Y23)-IF(Y24="M",0,Y24)))</f>
        <v>0</v>
      </c>
      <c r="Z71" s="295">
        <f t="shared" si="50"/>
        <v>0</v>
      </c>
      <c r="AA71" s="295">
        <f>IF(AND(AA22="0",AA23="0",AA24="0"),0,IF(AND(AA22="L",AA23="L",AA24="L"),"NC",IF(AA22="M",0,AA22)-IF(AA23="M",0,AA23)-IF(AA24="M",0,AA24)))</f>
        <v>0</v>
      </c>
      <c r="AB71" s="295">
        <f>IF(AND(AB22="0",AB23="0",AB24="0"),0,IF(AND(AB22="L",AB23="L",AB24="L"),"NC",IF(AB22="M",0,AB22)-IF(AB23="M",0,AB23)-IF(AB24="M",0,AB24)))</f>
        <v>0</v>
      </c>
      <c r="AC71" s="340"/>
      <c r="AD71" s="176"/>
      <c r="AE71" s="29"/>
      <c r="BF71" s="292"/>
    </row>
    <row r="72" spans="1:58" s="23" customFormat="1">
      <c r="A72" s="30"/>
      <c r="B72" s="20"/>
      <c r="C72" s="488" t="s">
        <v>166</v>
      </c>
      <c r="D72" s="295">
        <f>IF(AND(D25="",D26=""),0,IF(AND(D25="L",D26="L"),"NC",IF(D24="M",0,D24)-IF(D25="M",0,D25)-IF(D26="M",0,D26)))</f>
        <v>0</v>
      </c>
      <c r="E72" s="295">
        <f t="shared" ref="E72:S72" si="51">IF(AND(E25="",E26=""),0,IF(AND(E25="L",E26="L"),"NC",IF(E24="M",0,E24)-IF(E25="M",0,E25)-IF(E26="M",0,E26)))</f>
        <v>0</v>
      </c>
      <c r="F72" s="295">
        <f t="shared" si="51"/>
        <v>0</v>
      </c>
      <c r="G72" s="295">
        <f t="shared" si="51"/>
        <v>0</v>
      </c>
      <c r="H72" s="295">
        <f t="shared" si="51"/>
        <v>0</v>
      </c>
      <c r="I72" s="295">
        <f t="shared" si="51"/>
        <v>0</v>
      </c>
      <c r="J72" s="295">
        <f t="shared" si="51"/>
        <v>0</v>
      </c>
      <c r="K72" s="295">
        <f t="shared" si="51"/>
        <v>0</v>
      </c>
      <c r="L72" s="295">
        <f t="shared" si="51"/>
        <v>0</v>
      </c>
      <c r="M72" s="295">
        <f t="shared" si="51"/>
        <v>0</v>
      </c>
      <c r="N72" s="295">
        <f t="shared" si="51"/>
        <v>0</v>
      </c>
      <c r="O72" s="295">
        <f t="shared" si="51"/>
        <v>0</v>
      </c>
      <c r="P72" s="295">
        <f t="shared" si="51"/>
        <v>0</v>
      </c>
      <c r="Q72" s="295">
        <f t="shared" si="51"/>
        <v>0</v>
      </c>
      <c r="R72" s="295">
        <f t="shared" si="51"/>
        <v>0</v>
      </c>
      <c r="S72" s="295">
        <f t="shared" si="51"/>
        <v>0</v>
      </c>
      <c r="T72" s="295">
        <f t="shared" ref="T72:V72" si="52">IF(AND(T25="",T26=""),0,IF(AND(T25="L",T26="L"),"NC",IF(T24="M",0,T24)-IF(T25="M",0,T25)-IF(T26="M",0,T26)))</f>
        <v>0</v>
      </c>
      <c r="U72" s="295">
        <f t="shared" si="52"/>
        <v>0</v>
      </c>
      <c r="V72" s="295">
        <f t="shared" si="52"/>
        <v>0</v>
      </c>
      <c r="W72" s="295">
        <f t="shared" ref="W72:X72" si="53">IF(AND(W25="",W26=""),0,IF(AND(W25="L",W26="L"),"NC",IF(W24="M",0,W24)-IF(W25="M",0,W25)-IF(W26="M",0,W26)))</f>
        <v>0</v>
      </c>
      <c r="X72" s="295">
        <f t="shared" si="53"/>
        <v>0</v>
      </c>
      <c r="Y72" s="295">
        <f t="shared" ref="Y72:Z72" si="54">IF(AND(Y25="",Y26=""),0,IF(AND(Y25="L",Y26="L"),"NC",IF(Y24="M",0,Y24)-IF(Y25="M",0,Y25)-IF(Y26="M",0,Y26)))</f>
        <v>0</v>
      </c>
      <c r="Z72" s="295">
        <f t="shared" si="54"/>
        <v>0</v>
      </c>
      <c r="AA72" s="295">
        <f>IF(AND(AA25="",AA26=""),0,IF(AND(AA25="L",AA26="L"),"NC",IF(AA24="M",0,AA24)-IF(AA25="M",0,AA25)-IF(AA26="M",0,AA26)))</f>
        <v>0</v>
      </c>
      <c r="AB72" s="295">
        <f>IF(AND(AB25="",AB26=""),0,IF(AND(AB25="L",AB26="L"),"NC",IF(AB24="M",0,AB24)-IF(AB25="M",0,AB25)-IF(AB26="M",0,AB26)))</f>
        <v>0</v>
      </c>
      <c r="AC72" s="340"/>
      <c r="AD72" s="176"/>
      <c r="AE72" s="29"/>
      <c r="BF72" s="292"/>
    </row>
    <row r="73" spans="1:58" s="23" customFormat="1" ht="22">
      <c r="A73" s="30"/>
      <c r="B73" s="20"/>
      <c r="C73" s="294" t="s">
        <v>1018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5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5"/>
        <v>0</v>
      </c>
      <c r="G73" s="295">
        <f t="shared" si="55"/>
        <v>0</v>
      </c>
      <c r="H73" s="295">
        <f t="shared" si="55"/>
        <v>0</v>
      </c>
      <c r="I73" s="295">
        <f t="shared" si="55"/>
        <v>0</v>
      </c>
      <c r="J73" s="295">
        <f t="shared" si="55"/>
        <v>0</v>
      </c>
      <c r="K73" s="295">
        <f t="shared" si="55"/>
        <v>0</v>
      </c>
      <c r="L73" s="295">
        <f t="shared" si="55"/>
        <v>0</v>
      </c>
      <c r="M73" s="295">
        <f t="shared" si="55"/>
        <v>0</v>
      </c>
      <c r="N73" s="295">
        <f t="shared" si="55"/>
        <v>0</v>
      </c>
      <c r="O73" s="295">
        <f t="shared" si="55"/>
        <v>0</v>
      </c>
      <c r="P73" s="295">
        <f t="shared" si="55"/>
        <v>0</v>
      </c>
      <c r="Q73" s="295">
        <f t="shared" si="55"/>
        <v>0</v>
      </c>
      <c r="R73" s="295">
        <f t="shared" si="55"/>
        <v>0</v>
      </c>
      <c r="S73" s="295">
        <f t="shared" si="55"/>
        <v>0</v>
      </c>
      <c r="T73" s="295">
        <f t="shared" ref="T73:V73" si="56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6"/>
        <v>0</v>
      </c>
      <c r="V73" s="295">
        <f t="shared" si="56"/>
        <v>0</v>
      </c>
      <c r="W73" s="295">
        <f t="shared" ref="W73:X73" si="57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57"/>
        <v>0</v>
      </c>
      <c r="Y73" s="295">
        <f t="shared" ref="Y73:Z73" si="58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58"/>
        <v>0</v>
      </c>
      <c r="AA73" s="295">
        <f>IF(AND(AA31="0",AA32="0",AA33="0",AA34="0",AA36="0",AA37="0",AA38="0",AA40="0",AA41="0",AA42="0"),0,IF(AND(AA31="L",AA32="L",AA33="L",AA34="L",AA36="L",AA37="L",AA38="L",AA40="L",AA41="L",AA42="L"),"NC",IF(AA31="M",0,AA31)-IF(AA32="M",0,AA32)-IF(AA33="M",0,AA33)-IF(AA34="M",0,AA34)-IF(AA36="M",0,AA36)-IF(AA37="M",0,AA37)-IF(AA38="M",0,AA38)-IF(AA40="M",0,AA40)-IF(AA41="M",0,AA41)-IF(AA42="M",0,AA42)))</f>
        <v>0</v>
      </c>
      <c r="AB73" s="295">
        <f>IF(AND(AB31="0",AB32="0",AB33="0",AB34="0",AB36="0",AB37="0",AB38="0",AB40="0",AB41="0",AB42="0"),0,IF(AND(AB31="L",AB32="L",AB33="L",AB34="L",AB36="L",AB37="L",AB38="L",AB40="L",AB41="L",AB42="L"),"NC",IF(AB31="M",0,AB31)-IF(AB32="M",0,AB32)-IF(AB33="M",0,AB33)-IF(AB34="M",0,AB34)-IF(AB36="M",0,AB36)-IF(AB37="M",0,AB37)-IF(AB38="M",0,AB38)-IF(AB40="M",0,AB40)-IF(AB41="M",0,AB41)-IF(AB42="M",0,AB42)))</f>
        <v>0</v>
      </c>
      <c r="AC73" s="340"/>
      <c r="AD73" s="176"/>
      <c r="AE73" s="29"/>
      <c r="BF73" s="292"/>
    </row>
    <row r="74" spans="1:58" s="23" customFormat="1">
      <c r="A74" s="30"/>
      <c r="B74" s="20"/>
      <c r="C74" s="294" t="s">
        <v>167</v>
      </c>
      <c r="D74" s="295">
        <f>IF(AND(D44="0",D45="0",D46="0"),0,IF(AND(D44="L",D45="L",D46="L"),"NC",IF(D44="M",0,D44)-IF(D45="M",0,D45)-IF(D46="M",0,D46)))</f>
        <v>0</v>
      </c>
      <c r="E74" s="295">
        <f t="shared" ref="E74:S74" si="59">IF(AND(E44="0",E45="0",E46="0"),0,IF(AND(E44="L",E45="L",E46="L"),"NC",IF(E44="M",0,E44)-IF(E45="M",0,E45)-IF(E46="M",0,E46)))</f>
        <v>0</v>
      </c>
      <c r="F74" s="295">
        <f t="shared" si="59"/>
        <v>0</v>
      </c>
      <c r="G74" s="295">
        <f t="shared" si="59"/>
        <v>0</v>
      </c>
      <c r="H74" s="295">
        <f t="shared" si="59"/>
        <v>0</v>
      </c>
      <c r="I74" s="295">
        <f t="shared" si="59"/>
        <v>0</v>
      </c>
      <c r="J74" s="295">
        <f t="shared" si="59"/>
        <v>0</v>
      </c>
      <c r="K74" s="295">
        <f t="shared" si="59"/>
        <v>0</v>
      </c>
      <c r="L74" s="295">
        <f t="shared" si="59"/>
        <v>0</v>
      </c>
      <c r="M74" s="295">
        <f t="shared" si="59"/>
        <v>0</v>
      </c>
      <c r="N74" s="295">
        <f t="shared" si="59"/>
        <v>0</v>
      </c>
      <c r="O74" s="295">
        <f t="shared" si="59"/>
        <v>0</v>
      </c>
      <c r="P74" s="295">
        <f t="shared" si="59"/>
        <v>0</v>
      </c>
      <c r="Q74" s="295">
        <f t="shared" si="59"/>
        <v>0</v>
      </c>
      <c r="R74" s="295">
        <f t="shared" si="59"/>
        <v>0</v>
      </c>
      <c r="S74" s="295">
        <f t="shared" si="59"/>
        <v>0</v>
      </c>
      <c r="T74" s="295">
        <f t="shared" ref="T74:V74" si="60">IF(AND(T44="0",T45="0",T46="0"),0,IF(AND(T44="L",T45="L",T46="L"),"NC",IF(T44="M",0,T44)-IF(T45="M",0,T45)-IF(T46="M",0,T46)))</f>
        <v>0</v>
      </c>
      <c r="U74" s="295">
        <f t="shared" si="60"/>
        <v>0</v>
      </c>
      <c r="V74" s="295">
        <f t="shared" si="60"/>
        <v>0</v>
      </c>
      <c r="W74" s="295">
        <f t="shared" ref="W74:X74" si="61">IF(AND(W44="0",W45="0",W46="0"),0,IF(AND(W44="L",W45="L",W46="L"),"NC",IF(W44="M",0,W44)-IF(W45="M",0,W45)-IF(W46="M",0,W46)))</f>
        <v>0</v>
      </c>
      <c r="X74" s="295">
        <f t="shared" si="61"/>
        <v>0</v>
      </c>
      <c r="Y74" s="295">
        <f t="shared" ref="Y74:Z74" si="62">IF(AND(Y44="0",Y45="0",Y46="0"),0,IF(AND(Y44="L",Y45="L",Y46="L"),"NC",IF(Y44="M",0,Y44)-IF(Y45="M",0,Y45)-IF(Y46="M",0,Y46)))</f>
        <v>0</v>
      </c>
      <c r="Z74" s="295">
        <f t="shared" si="62"/>
        <v>0</v>
      </c>
      <c r="AA74" s="295">
        <f>IF(AND(AA44="0",AA45="0",AA46="0"),0,IF(AND(AA44="L",AA45="L",AA46="L"),"NC",IF(AA44="M",0,AA44)-IF(AA45="M",0,AA45)-IF(AA46="M",0,AA46)))</f>
        <v>0</v>
      </c>
      <c r="AB74" s="295">
        <f>IF(AND(AB44="0",AB45="0",AB46="0"),0,IF(AND(AB44="L",AB45="L",AB46="L"),"NC",IF(AB44="M",0,AB44)-IF(AB45="M",0,AB45)-IF(AB46="M",0,AB46)))</f>
        <v>0</v>
      </c>
      <c r="AC74" s="175"/>
      <c r="AD74" s="176"/>
      <c r="BF74" s="292"/>
    </row>
    <row r="75" spans="1:58" s="23" customFormat="1">
      <c r="A75" s="30"/>
      <c r="B75" s="20"/>
      <c r="C75" s="294" t="s">
        <v>145</v>
      </c>
      <c r="D75" s="295">
        <f>IF(AND(D51="0",D52="0",D53="0"),0,IF(AND(D51="L",D52="L",D53="L"),"NC",IF(D51="M",0,D51)-IF(D52="M",0,D52)+IF(D53="M",0,D53)))</f>
        <v>0</v>
      </c>
      <c r="E75" s="295">
        <f t="shared" ref="E75:S75" si="63">IF(AND(E51="0",E52="0",E53="0"),0,IF(AND(E51="L",E52="L",E53="L"),"NC",IF(E51="M",0,E51)-IF(E52="M",0,E52)+IF(E53="M",0,E53)))</f>
        <v>0</v>
      </c>
      <c r="F75" s="295">
        <f t="shared" si="63"/>
        <v>0</v>
      </c>
      <c r="G75" s="295">
        <f t="shared" si="63"/>
        <v>0</v>
      </c>
      <c r="H75" s="295">
        <f t="shared" si="63"/>
        <v>0</v>
      </c>
      <c r="I75" s="295">
        <f t="shared" si="63"/>
        <v>0</v>
      </c>
      <c r="J75" s="295">
        <f t="shared" si="63"/>
        <v>0</v>
      </c>
      <c r="K75" s="295">
        <f t="shared" si="63"/>
        <v>0</v>
      </c>
      <c r="L75" s="295">
        <f t="shared" si="63"/>
        <v>0</v>
      </c>
      <c r="M75" s="295">
        <f t="shared" si="63"/>
        <v>0</v>
      </c>
      <c r="N75" s="295">
        <f t="shared" si="63"/>
        <v>0</v>
      </c>
      <c r="O75" s="295">
        <f t="shared" si="63"/>
        <v>0</v>
      </c>
      <c r="P75" s="295">
        <f t="shared" si="63"/>
        <v>0</v>
      </c>
      <c r="Q75" s="295">
        <f t="shared" si="63"/>
        <v>0</v>
      </c>
      <c r="R75" s="295">
        <f t="shared" si="63"/>
        <v>0</v>
      </c>
      <c r="S75" s="295">
        <f t="shared" si="63"/>
        <v>0</v>
      </c>
      <c r="T75" s="295">
        <f t="shared" ref="T75:V75" si="64">IF(AND(T51="0",T52="0",T53="0"),0,IF(AND(T51="L",T52="L",T53="L"),"NC",IF(T51="M",0,T51)-IF(T52="M",0,T52)+IF(T53="M",0,T53)))</f>
        <v>0</v>
      </c>
      <c r="U75" s="295">
        <f t="shared" si="64"/>
        <v>0</v>
      </c>
      <c r="V75" s="295">
        <f t="shared" si="64"/>
        <v>0</v>
      </c>
      <c r="W75" s="295">
        <f t="shared" ref="W75:X75" si="65">IF(AND(W51="0",W52="0",W53="0"),0,IF(AND(W51="L",W52="L",W53="L"),"NC",IF(W51="M",0,W51)-IF(W52="M",0,W52)+IF(W53="M",0,W53)))</f>
        <v>0</v>
      </c>
      <c r="X75" s="295">
        <f t="shared" si="65"/>
        <v>0</v>
      </c>
      <c r="Y75" s="295">
        <f t="shared" ref="Y75:Z75" si="66">IF(AND(Y51="0",Y52="0",Y53="0"),0,IF(AND(Y51="L",Y52="L",Y53="L"),"NC",IF(Y51="M",0,Y51)-IF(Y52="M",0,Y52)+IF(Y53="M",0,Y53)))</f>
        <v>0</v>
      </c>
      <c r="Z75" s="295">
        <f t="shared" si="66"/>
        <v>0</v>
      </c>
      <c r="AA75" s="295">
        <f>IF(AND(AA51="0",AA52="0",AA53="0"),0,IF(AND(AA51="L",AA52="L",AA53="L"),"NC",IF(AA51="M",0,AA51)-IF(AA52="M",0,AA52)+IF(AA53="M",0,AA53)))</f>
        <v>0</v>
      </c>
      <c r="AB75" s="295">
        <f>IF(AND(AB51="0",AB52="0",AB53="0"),0,IF(AND(AB51="L",AB52="L",AB53="L"),"NC",IF(AB51="M",0,AB51)-IF(AB52="M",0,AB52)+IF(AB53="M",0,AB53)))</f>
        <v>0</v>
      </c>
      <c r="AC75" s="175"/>
      <c r="AD75" s="176"/>
      <c r="BF75" s="292"/>
    </row>
    <row r="76" spans="1:58" s="23" customFormat="1">
      <c r="A76" s="30"/>
      <c r="B76" s="20"/>
      <c r="C76" s="296" t="s">
        <v>129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5"/>
      <c r="AD76" s="176"/>
      <c r="BF76" s="292"/>
    </row>
    <row r="77" spans="1:58" s="23" customFormat="1">
      <c r="A77" s="30"/>
      <c r="B77" s="20"/>
      <c r="C77" s="297" t="s">
        <v>168</v>
      </c>
      <c r="D77" s="181">
        <f>IF(AND('Table 1'!E13="0",D10="0"),0,IF(AND('Table 1'!E13="L",D10="L"),"NC",IF('Table 1'!E13="M",0,'Table 1'!E13)+IF(D10="M",0,D10)))</f>
        <v>-6943</v>
      </c>
      <c r="E77" s="181">
        <f>IF(AND('Table 1'!F13="0",E10="0"),0,IF(AND('Table 1'!F13="L",E10="L"),"NC",IF('Table 1'!F13="M",0,'Table 1'!F13)+IF(E10="M",0,E10)))</f>
        <v>-6451</v>
      </c>
      <c r="F77" s="181">
        <f>IF(AND('Table 1'!G13="0",F10="0"),0,IF(AND('Table 1'!G13="L",F10="L"),"NC",IF('Table 1'!G13="M",0,'Table 1'!G13)+IF(F10="M",0,F10)))</f>
        <v>-9395</v>
      </c>
      <c r="G77" s="181">
        <f>IF(AND('Table 1'!H13="0",G10="0"),0,IF(AND('Table 1'!H13="L",G10="L"),"NC",IF('Table 1'!H13="M",0,'Table 1'!H13)+IF(G10="M",0,G10)))</f>
        <v>-3339</v>
      </c>
      <c r="H77" s="181">
        <f>IF(AND('Table 1'!I13="0",H10="0"),0,IF(AND('Table 1'!I13="L",H10="L"),"NC",IF('Table 1'!I13="M",0,'Table 1'!I13)+IF(H10="M",0,H10)))</f>
        <v>-7500</v>
      </c>
      <c r="I77" s="181">
        <f>IF(AND('Table 1'!J13="0",I10="0"),0,IF(AND('Table 1'!J13="L",I10="L"),"NC",IF('Table 1'!J13="M",0,'Table 1'!J13)+IF(I10="M",0,I10)))</f>
        <v>1079</v>
      </c>
      <c r="J77" s="181">
        <f>IF(AND('Table 1'!K13="0",J10="0"),0,IF(AND('Table 1'!K13="L",J10="L"),"NC",IF('Table 1'!K13="M",0,'Table 1'!K13)+IF(J10="M",0,J10)))</f>
        <v>-5817</v>
      </c>
      <c r="K77" s="181">
        <f>IF(AND('Table 1'!L13="0",K10="0"),0,IF(AND('Table 1'!L13="L",K10="L"),"NC",IF('Table 1'!L13="M",0,'Table 1'!L13)+IF(K10="M",0,K10)))</f>
        <v>-14320</v>
      </c>
      <c r="L77" s="181">
        <f>IF(AND('Table 1'!M13="0",L10="0"),0,IF(AND('Table 1'!M13="L",L10="L"),"NC",IF('Table 1'!M13="M",0,'Table 1'!M13)+IF(L10="M",0,L10)))</f>
        <v>-8248</v>
      </c>
      <c r="M77" s="181">
        <f>IF(AND('Table 1'!N13="0",M10="0"),0,IF(AND('Table 1'!N13="L",M10="L"),"NC",IF('Table 1'!N13="M",0,'Table 1'!N13)+IF(M10="M",0,M10)))</f>
        <v>895</v>
      </c>
      <c r="N77" s="181">
        <f>IF(AND('Table 1'!O13="0",N10="0"),0,IF(AND('Table 1'!O13="L",N10="L"),"NC",IF('Table 1'!O13="M",0,'Table 1'!O13)+IF(N10="M",0,N10)))</f>
        <v>11261</v>
      </c>
      <c r="O77" s="181">
        <f>IF(AND('Table 1'!P13="0",O10="0"),0,IF(AND('Table 1'!P13="L",O10="L"),"NC",IF('Table 1'!P13="M",0,'Table 1'!P13)+IF(O10="M",0,O10)))</f>
        <v>3498</v>
      </c>
      <c r="P77" s="181">
        <f>IF(AND('Table 1'!Q13="0",P10="0"),0,IF(AND('Table 1'!Q13="L",P10="L"),"NC",IF('Table 1'!Q13="M",0,'Table 1'!Q13)+IF(P10="M",0,P10)))</f>
        <v>2615</v>
      </c>
      <c r="Q77" s="181">
        <f>IF(AND('Table 1'!R13="0",Q10="0"),0,IF(AND('Table 1'!R13="L",Q10="L"),"NC",IF('Table 1'!R13="M",0,'Table 1'!R13)+IF(Q10="M",0,Q10)))</f>
        <v>-4180</v>
      </c>
      <c r="R77" s="181">
        <f>IF(AND('Table 1'!S13="0",R10="0"),0,IF(AND('Table 1'!S13="L",R10="L"),"NC",IF('Table 1'!S13="M",0,'Table 1'!S13)+IF(R10="M",0,R10)))</f>
        <v>-8358</v>
      </c>
      <c r="S77" s="181">
        <f>IF(AND('Table 1'!T13="0",S10="0"),0,IF(AND('Table 1'!T13="L",S10="L"),"NC",IF('Table 1'!T13="M",0,'Table 1'!T13)+IF(S10="M",0,S10)))</f>
        <v>4424</v>
      </c>
      <c r="T77" s="181">
        <f>IF(AND('Table 1'!U13="0",T10="0"),0,IF(AND('Table 1'!U13="L",T10="L"),"NC",IF('Table 1'!U13="M",0,'Table 1'!U13)+IF(T10="M",0,T10)))</f>
        <v>-14117</v>
      </c>
      <c r="U77" s="181">
        <f>IF(AND('Table 1'!V13="0",U10="0"),0,IF(AND('Table 1'!V13="L",U10="L"),"NC",IF('Table 1'!V13="M",0,'Table 1'!V13)+IF(U10="M",0,U10)))</f>
        <v>-8683</v>
      </c>
      <c r="V77" s="181">
        <f>IF(AND('Table 1'!W13="0",V10="0"),0,IF(AND('Table 1'!W13="L",V10="L"),"NC",IF('Table 1'!W13="M",0,'Table 1'!W13)+IF(V10="M",0,V10)))</f>
        <v>-4808</v>
      </c>
      <c r="W77" s="181">
        <f>IF(AND('Table 1'!X13="0",W10="0"),0,IF(AND('Table 1'!X13="L",W10="L"),"NC",IF('Table 1'!X13="M",0,'Table 1'!X13)+IF(W10="M",0,W10)))</f>
        <v>-17266</v>
      </c>
      <c r="X77" s="181">
        <f>IF(AND('Table 1'!Y13="0",X10="0"),0,IF(AND('Table 1'!Y13="L",X10="L"),"NC",IF('Table 1'!Y13="M",0,'Table 1'!Y13)+IF(X10="M",0,X10)))</f>
        <v>-16685</v>
      </c>
      <c r="Y77" s="181">
        <f>IF(AND('Table 1'!Z13="0",Y10="0"),0,IF(AND('Table 1'!Z13="L",Y10="L"),"NC",IF('Table 1'!Z13="M",0,'Table 1'!Z13)+IF(Y10="M",0,Y10)))</f>
        <v>-26193</v>
      </c>
      <c r="Z77" s="181">
        <f>IF(AND('Table 1'!AA13="0",Z10="0"),0,IF(AND('Table 1'!AA13="L",Z10="L"),"NC",IF('Table 1'!AA13="M",0,'Table 1'!AA13)+IF(Z10="M",0,Z10)))</f>
        <v>-12142</v>
      </c>
      <c r="AA77" s="181">
        <f>IF(AND('Table 1'!AB13="0",AA10="0"),0,IF(AND('Table 1'!AB13="L",AA10="L"),"NC",IF('Table 1'!AB13="M",0,'Table 1'!AB13)+IF(AA10="M",0,AA10)))</f>
        <v>-34278</v>
      </c>
      <c r="AB77" s="181">
        <f>IF(AND('Table 1'!AC13="0",AB10="0"),0,IF(AND('Table 1'!AC13="L",AB10="L"),"NC",IF('Table 1'!AC13="M",0,'Table 1'!AC13)+IF(AB10="M",0,AB10)))</f>
        <v>-46916</v>
      </c>
      <c r="AC77" s="298"/>
      <c r="AD77" s="299"/>
      <c r="BF77" s="292"/>
    </row>
  </sheetData>
  <sheetProtection algorithmName="SHA-512" hashValue="GPEVQGHAtEG1tlXw0mHSQyhoT7dSS6UWhtNnUY+vxk9qqdtDdbu4Py3z+Sj/PZqR4HlP1J9VF/fkqRpK+fXIBA==" saltValue="xeVaqBoH5uhLR2TDGolBFg==" spinCount="100000" sheet="1" objects="1" formatColumns="0" formatRows="0" insertHyperlinks="0"/>
  <mergeCells count="2">
    <mergeCell ref="D6:AB6"/>
    <mergeCell ref="D64:AB64"/>
  </mergeCells>
  <phoneticPr fontId="35" type="noConversion"/>
  <conditionalFormatting sqref="D10:AB10 D13:AB29 D32:AB34 D36:AB38 D40:AB42 D44:AB46 D48:AB48 D51:AB53">
    <cfRule type="cellIs" dxfId="5" priority="3" operator="equal">
      <formula>""</formula>
    </cfRule>
  </conditionalFormatting>
  <conditionalFormatting sqref="D64">
    <cfRule type="expression" dxfId="4" priority="182" stopIfTrue="1">
      <formula>COUNTA(D10:Z10,D12:Z29,D31:Z34,D36:Z38,D40:Z42,D44:Z46,D48:Z48,D51:Z53)/828*100&lt;&gt;100</formula>
    </cfRule>
  </conditionalFormatting>
  <dataValidations disablePrompts="1" count="1">
    <dataValidation type="list" allowBlank="1" showInputMessage="1" showErrorMessage="1" sqref="D1" xr:uid="{00000000-0002-0000-0A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BF77"/>
  <sheetViews>
    <sheetView showGridLines="0" defaultGridColor="0" topLeftCell="C41" colorId="22" zoomScale="85" zoomScaleNormal="85" zoomScaleSheetLayoutView="80" workbookViewId="0">
      <selection activeCell="C73" sqref="C73"/>
    </sheetView>
  </sheetViews>
  <sheetFormatPr defaultColWidth="9.765625" defaultRowHeight="15.5"/>
  <cols>
    <col min="1" max="1" width="37.53515625" style="30" hidden="1" customWidth="1"/>
    <col min="2" max="2" width="1.23046875" style="20" hidden="1" customWidth="1"/>
    <col min="3" max="3" width="91.765625" style="25" customWidth="1"/>
    <col min="4" max="28" width="13.23046875" style="10" customWidth="1"/>
    <col min="29" max="29" width="86.765625" style="10" customWidth="1"/>
    <col min="30" max="30" width="5.23046875" style="10" customWidth="1"/>
    <col min="31" max="31" width="1" style="10" customWidth="1"/>
    <col min="32" max="32" width="0.53515625" style="10" customWidth="1"/>
    <col min="33" max="33" width="9.765625" style="10"/>
    <col min="34" max="34" width="9.765625" style="10" customWidth="1"/>
    <col min="35" max="35" width="13.07421875" style="10" customWidth="1"/>
    <col min="36" max="36" width="9.23046875" style="10" customWidth="1"/>
    <col min="37" max="57" width="9.765625" style="10"/>
    <col min="58" max="58" width="9.765625" style="260"/>
    <col min="59" max="16384" width="9.765625" style="10"/>
  </cols>
  <sheetData>
    <row r="1" spans="1:58">
      <c r="A1" s="24"/>
      <c r="B1" s="24"/>
      <c r="C1" s="355"/>
      <c r="D1" s="175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26"/>
      <c r="AD1" s="26"/>
      <c r="AF1" s="13"/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18">
      <c r="B2" s="30" t="s">
        <v>35</v>
      </c>
      <c r="C2" s="270" t="s">
        <v>585</v>
      </c>
      <c r="D2" s="20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E2" s="498"/>
      <c r="AF2" s="13"/>
      <c r="AG2" s="496">
        <f>IF($AG$1='Cover page'!$N$2,0,1)</f>
        <v>0</v>
      </c>
    </row>
    <row r="3" spans="1:58" ht="18">
      <c r="B3" s="30"/>
      <c r="C3" s="270" t="s">
        <v>58</v>
      </c>
      <c r="D3" s="20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F3" s="13"/>
    </row>
    <row r="4" spans="1:58" ht="16" thickBot="1">
      <c r="B4" s="30"/>
      <c r="C4" s="321"/>
      <c r="D4" s="344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F4" s="13"/>
    </row>
    <row r="5" spans="1:58" ht="16.5" thickTop="1" thickBot="1">
      <c r="A5" s="135"/>
      <c r="B5" s="145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40"/>
      <c r="AD5" s="41"/>
      <c r="AF5" s="13"/>
    </row>
    <row r="6" spans="1:58" ht="16" thickBot="1">
      <c r="A6" s="129"/>
      <c r="B6" s="128"/>
      <c r="C6" s="201" t="str">
        <f>'Cover page'!E13</f>
        <v>Member State: Sweden</v>
      </c>
      <c r="D6" s="567" t="s">
        <v>2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9"/>
      <c r="AC6" s="43"/>
      <c r="AD6" s="50"/>
    </row>
    <row r="7" spans="1:58">
      <c r="A7" s="211"/>
      <c r="B7" s="304" t="s">
        <v>487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AB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276">
        <f t="shared" si="14"/>
        <v>2018</v>
      </c>
      <c r="AB7" s="276">
        <f t="shared" si="14"/>
        <v>2019</v>
      </c>
      <c r="AC7" s="45"/>
      <c r="AD7" s="50"/>
    </row>
    <row r="8" spans="1:58">
      <c r="A8" s="211"/>
      <c r="B8" s="265"/>
      <c r="C8" s="215" t="str">
        <f>'Cover page'!E14</f>
        <v>Date: 28/03/2024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465"/>
      <c r="W8" s="465"/>
      <c r="X8" s="465"/>
      <c r="Y8" s="465"/>
      <c r="Z8" s="465"/>
      <c r="AA8" s="465"/>
      <c r="AB8" s="465"/>
      <c r="AC8" s="55"/>
      <c r="AD8" s="50"/>
    </row>
    <row r="9" spans="1:58" ht="10.5" customHeight="1" thickBot="1">
      <c r="A9" s="211"/>
      <c r="B9" s="266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463"/>
      <c r="AB9" s="463"/>
      <c r="AC9" s="63"/>
      <c r="AD9" s="50"/>
    </row>
    <row r="10" spans="1:58" ht="16.5" thickTop="1" thickBot="1">
      <c r="A10" s="267" t="s">
        <v>410</v>
      </c>
      <c r="B10" s="391" t="s">
        <v>864</v>
      </c>
      <c r="C10" s="289" t="s">
        <v>569</v>
      </c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20"/>
      <c r="W10" s="520"/>
      <c r="X10" s="520"/>
      <c r="Y10" s="520"/>
      <c r="Z10" s="520"/>
      <c r="AA10" s="520"/>
      <c r="AB10" s="520"/>
      <c r="AC10" s="4"/>
      <c r="AD10" s="50"/>
      <c r="BF10" s="260" t="str">
        <f>CountryCode &amp; ".T3.B9.S1314.MNAC." &amp; RefVintage</f>
        <v>SE.T3.B9.S1314.MNAC.W.2024</v>
      </c>
    </row>
    <row r="11" spans="1:58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84"/>
      <c r="AB11" s="84"/>
      <c r="AC11" s="7"/>
      <c r="AD11" s="50"/>
    </row>
    <row r="12" spans="1:58" s="18" customFormat="1" ht="16.5" customHeight="1">
      <c r="A12" s="267" t="s">
        <v>411</v>
      </c>
      <c r="B12" s="391" t="s">
        <v>865</v>
      </c>
      <c r="C12" s="330" t="s">
        <v>95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0</v>
      </c>
      <c r="E12" s="191">
        <f t="shared" si="15"/>
        <v>0</v>
      </c>
      <c r="F12" s="191">
        <f t="shared" si="15"/>
        <v>0</v>
      </c>
      <c r="G12" s="191">
        <f t="shared" si="15"/>
        <v>0</v>
      </c>
      <c r="H12" s="191">
        <f t="shared" si="15"/>
        <v>0</v>
      </c>
      <c r="I12" s="191">
        <f t="shared" si="15"/>
        <v>0</v>
      </c>
      <c r="J12" s="191">
        <f t="shared" si="15"/>
        <v>0</v>
      </c>
      <c r="K12" s="191">
        <f t="shared" si="15"/>
        <v>0</v>
      </c>
      <c r="L12" s="191">
        <f t="shared" si="15"/>
        <v>0</v>
      </c>
      <c r="M12" s="191">
        <f t="shared" si="15"/>
        <v>0</v>
      </c>
      <c r="N12" s="191">
        <f t="shared" si="15"/>
        <v>0</v>
      </c>
      <c r="O12" s="191">
        <f t="shared" si="15"/>
        <v>0</v>
      </c>
      <c r="P12" s="191">
        <f t="shared" si="15"/>
        <v>0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0</v>
      </c>
      <c r="R12" s="191">
        <f t="shared" si="16"/>
        <v>0</v>
      </c>
      <c r="S12" s="191">
        <f t="shared" si="16"/>
        <v>0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0</v>
      </c>
      <c r="U12" s="191">
        <f t="shared" si="17"/>
        <v>0</v>
      </c>
      <c r="V12" s="191">
        <f t="shared" si="17"/>
        <v>0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0</v>
      </c>
      <c r="X12" s="191">
        <f t="shared" si="18"/>
        <v>0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0</v>
      </c>
      <c r="Z12" s="191">
        <f t="shared" si="19"/>
        <v>0</v>
      </c>
      <c r="AA12" s="191">
        <f t="shared" ref="AA12:AB12" si="20">IF(AND(AA13="0",AA14="0",AA15="0",AA22="0",AA27="0",AA28="0",AA29="0"),0,IF(AND(AA13="M",AA14="M",AA15="M",AA22="M",AA27="M",AA28="M",AA29="M"),"M",IF(AND(AA13="L",AA14="L",AA15="L",AA22="L",AA27="L",AA28="L",AA29="L"),"L",IF(AND(ISTEXT(AA13),ISTEXT(AA14),ISTEXT(AA15),ISTEXT(AA22),ISTEXT(AA27),ISTEXT(AA28),ISTEXT(AA29)),"M",AA13+AA14+AA15+AA22+AA27+AA28+AA29))))</f>
        <v>0</v>
      </c>
      <c r="AB12" s="191">
        <f t="shared" si="20"/>
        <v>0</v>
      </c>
      <c r="AC12" s="116"/>
      <c r="AD12" s="64"/>
      <c r="BF12" s="481" t="str">
        <f>CountryCode &amp; ".T3.FA.S1314.MNAC." &amp; RefVintage</f>
        <v>SE.T3.FA.S1314.MNAC.W.2024</v>
      </c>
    </row>
    <row r="13" spans="1:58" s="18" customFormat="1" ht="16.5" customHeight="1">
      <c r="A13" s="267" t="s">
        <v>412</v>
      </c>
      <c r="B13" s="391" t="s">
        <v>866</v>
      </c>
      <c r="C13" s="331" t="s">
        <v>61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91"/>
      <c r="AD13" s="64"/>
      <c r="BF13" s="481" t="str">
        <f>CountryCode &amp; ".T3.F2.S1314.MNAC." &amp; RefVintage</f>
        <v>SE.T3.F2.S1314.MNAC.W.2024</v>
      </c>
    </row>
    <row r="14" spans="1:58" s="18" customFormat="1" ht="16.5" customHeight="1">
      <c r="A14" s="267" t="s">
        <v>413</v>
      </c>
      <c r="B14" s="391" t="s">
        <v>867</v>
      </c>
      <c r="C14" s="331" t="s">
        <v>475</v>
      </c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91"/>
      <c r="AD14" s="64"/>
      <c r="BF14" s="481" t="str">
        <f>CountryCode &amp; ".T3.F3.S1314.MNAC." &amp; RefVintage</f>
        <v>SE.T3.F3.S1314.MNAC.W.2024</v>
      </c>
    </row>
    <row r="15" spans="1:58" s="18" customFormat="1" ht="16.5" customHeight="1">
      <c r="A15" s="267" t="s">
        <v>414</v>
      </c>
      <c r="B15" s="391" t="s">
        <v>868</v>
      </c>
      <c r="C15" s="331" t="s">
        <v>36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91"/>
      <c r="AD15" s="64"/>
      <c r="BF15" s="481" t="str">
        <f>CountryCode &amp; ".T3.F4.S1314.MNAC." &amp; RefVintage</f>
        <v>SE.T3.F4.S1314.MNAC.W.2024</v>
      </c>
    </row>
    <row r="16" spans="1:58" s="18" customFormat="1" ht="16.5" customHeight="1">
      <c r="A16" s="267" t="s">
        <v>415</v>
      </c>
      <c r="B16" s="391" t="s">
        <v>869</v>
      </c>
      <c r="C16" s="332" t="s">
        <v>55</v>
      </c>
      <c r="D16" s="522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91"/>
      <c r="AD16" s="64"/>
      <c r="BF16" s="481" t="str">
        <f>CountryCode &amp; ".T3.F4ACQ.S1314.MNAC." &amp; RefVintage</f>
        <v>SE.T3.F4ACQ.S1314.MNAC.W.2024</v>
      </c>
    </row>
    <row r="17" spans="1:58" s="18" customFormat="1" ht="16.5" customHeight="1">
      <c r="A17" s="267" t="s">
        <v>416</v>
      </c>
      <c r="B17" s="391" t="s">
        <v>870</v>
      </c>
      <c r="C17" s="332" t="s">
        <v>56</v>
      </c>
      <c r="D17" s="524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91"/>
      <c r="AD17" s="64"/>
      <c r="BF17" s="481" t="str">
        <f>CountryCode &amp; ".T3.F4DIS.S1314.MNAC." &amp; RefVintage</f>
        <v>SE.T3.F4DIS.S1314.MNAC.W.2024</v>
      </c>
    </row>
    <row r="18" spans="1:58" s="18" customFormat="1" ht="16.5" customHeight="1">
      <c r="A18" s="267" t="s">
        <v>417</v>
      </c>
      <c r="B18" s="391" t="s">
        <v>871</v>
      </c>
      <c r="C18" s="333" t="s">
        <v>89</v>
      </c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91"/>
      <c r="AD18" s="64"/>
      <c r="BF18" s="481" t="str">
        <f>CountryCode &amp; ".T3.F41.S1314.MNAC." &amp; RefVintage</f>
        <v>SE.T3.F41.S1314.MNAC.W.2024</v>
      </c>
    </row>
    <row r="19" spans="1:58" s="18" customFormat="1" ht="16.5" customHeight="1">
      <c r="A19" s="267" t="s">
        <v>418</v>
      </c>
      <c r="B19" s="391" t="s">
        <v>872</v>
      </c>
      <c r="C19" s="333" t="s">
        <v>84</v>
      </c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91"/>
      <c r="AD19" s="64"/>
      <c r="BF19" s="481" t="str">
        <f>CountryCode &amp; ".T3.F42.S1314.MNAC." &amp; RefVintage</f>
        <v>SE.T3.F42.S1314.MNAC.W.2024</v>
      </c>
    </row>
    <row r="20" spans="1:58" s="18" customFormat="1" ht="16.5" customHeight="1">
      <c r="A20" s="267" t="s">
        <v>419</v>
      </c>
      <c r="B20" s="391" t="s">
        <v>873</v>
      </c>
      <c r="C20" s="334" t="s">
        <v>80</v>
      </c>
      <c r="D20" s="526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91"/>
      <c r="AD20" s="64"/>
      <c r="BF20" s="481" t="str">
        <f>CountryCode &amp; ".T3.F42ACQ.S1314.MNAC." &amp; RefVintage</f>
        <v>SE.T3.F42ACQ.S1314.MNAC.W.2024</v>
      </c>
    </row>
    <row r="21" spans="1:58" s="18" customFormat="1" ht="16.5" customHeight="1">
      <c r="A21" s="267" t="s">
        <v>420</v>
      </c>
      <c r="B21" s="391" t="s">
        <v>874</v>
      </c>
      <c r="C21" s="334" t="s">
        <v>81</v>
      </c>
      <c r="D21" s="528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91"/>
      <c r="AD21" s="64"/>
      <c r="BF21" s="481" t="str">
        <f>CountryCode &amp; ".T3.F42DIS.S1314.MNAC." &amp; RefVintage</f>
        <v>SE.T3.F42DIS.S1314.MNAC.W.2024</v>
      </c>
    </row>
    <row r="22" spans="1:58" s="18" customFormat="1" ht="16.5" customHeight="1">
      <c r="A22" s="267" t="s">
        <v>421</v>
      </c>
      <c r="B22" s="391" t="s">
        <v>875</v>
      </c>
      <c r="C22" s="331" t="s">
        <v>476</v>
      </c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1"/>
      <c r="Z22" s="521"/>
      <c r="AA22" s="521"/>
      <c r="AB22" s="521"/>
      <c r="AC22" s="91"/>
      <c r="AD22" s="64"/>
      <c r="BF22" s="481" t="str">
        <f>CountryCode &amp; ".T3.F5.S1314.MNAC." &amp; RefVintage</f>
        <v>SE.T3.F5.S1314.MNAC.W.2024</v>
      </c>
    </row>
    <row r="23" spans="1:58" s="18" customFormat="1" ht="16.5" customHeight="1">
      <c r="A23" s="267" t="s">
        <v>422</v>
      </c>
      <c r="B23" s="391" t="s">
        <v>876</v>
      </c>
      <c r="C23" s="333" t="s">
        <v>96</v>
      </c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91"/>
      <c r="AD23" s="64"/>
      <c r="BF23" s="481" t="str">
        <f>CountryCode &amp; ".T3.F5PN.S1314.MNAC." &amp; RefVintage</f>
        <v>SE.T3.F5PN.S1314.MNAC.W.2024</v>
      </c>
    </row>
    <row r="24" spans="1:58" s="18" customFormat="1" ht="16.5" customHeight="1">
      <c r="A24" s="267" t="s">
        <v>423</v>
      </c>
      <c r="B24" s="391" t="s">
        <v>877</v>
      </c>
      <c r="C24" s="333" t="s">
        <v>477</v>
      </c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91"/>
      <c r="AD24" s="64"/>
      <c r="BF24" s="481" t="str">
        <f>CountryCode &amp; ".T3.F5OP.S1314.MNAC." &amp; RefVintage</f>
        <v>SE.T3.F5OP.S1314.MNAC.W.2024</v>
      </c>
    </row>
    <row r="25" spans="1:58" s="18" customFormat="1" ht="16.5" customHeight="1">
      <c r="A25" s="267" t="s">
        <v>424</v>
      </c>
      <c r="B25" s="391" t="s">
        <v>878</v>
      </c>
      <c r="C25" s="334" t="s">
        <v>85</v>
      </c>
      <c r="D25" s="530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91"/>
      <c r="AD25" s="64"/>
      <c r="BF25" s="481" t="str">
        <f>CountryCode &amp; ".T3.F5OPACQ.S1314.MNAC." &amp; RefVintage</f>
        <v>SE.T3.F5OPACQ.S1314.MNAC.W.2024</v>
      </c>
    </row>
    <row r="26" spans="1:58" s="18" customFormat="1" ht="16.5" customHeight="1" thickBot="1">
      <c r="A26" s="267" t="s">
        <v>425</v>
      </c>
      <c r="B26" s="391" t="s">
        <v>879</v>
      </c>
      <c r="C26" s="334" t="s">
        <v>86</v>
      </c>
      <c r="D26" s="530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91"/>
      <c r="AD26" s="64"/>
      <c r="BF26" s="481" t="str">
        <f>CountryCode &amp; ".T3.F5OPDIS.S1314.MNAC." &amp; RefVintage</f>
        <v>SE.T3.F5OPDIS.S1314.MNAC.W.2024</v>
      </c>
    </row>
    <row r="27" spans="1:58" s="18" customFormat="1" ht="16.5" customHeight="1">
      <c r="A27" s="324" t="s">
        <v>496</v>
      </c>
      <c r="B27" s="391" t="s">
        <v>880</v>
      </c>
      <c r="C27" s="331" t="s">
        <v>462</v>
      </c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91"/>
      <c r="AD27" s="64"/>
      <c r="BF27" s="481" t="str">
        <f>CountryCode &amp; ".T3.F71.S1314.MNAC." &amp; RefVintage</f>
        <v>SE.T3.F71.S1314.MNAC.W.2024</v>
      </c>
    </row>
    <row r="28" spans="1:58" s="18" customFormat="1" ht="16.5" customHeight="1" thickBot="1">
      <c r="A28" s="325" t="s">
        <v>497</v>
      </c>
      <c r="B28" s="391" t="s">
        <v>881</v>
      </c>
      <c r="C28" s="331" t="s">
        <v>464</v>
      </c>
      <c r="D28" s="534"/>
      <c r="E28" s="534"/>
      <c r="F28" s="534"/>
      <c r="G28" s="534"/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91"/>
      <c r="AD28" s="64"/>
      <c r="BF28" s="481" t="str">
        <f>CountryCode &amp; ".T3.F8.S1314.MNAC." &amp; RefVintage</f>
        <v>SE.T3.F8.S1314.MNAC.W.2024</v>
      </c>
    </row>
    <row r="29" spans="1:58" s="18" customFormat="1" ht="16.5" customHeight="1">
      <c r="A29" s="267" t="s">
        <v>426</v>
      </c>
      <c r="B29" s="391" t="s">
        <v>882</v>
      </c>
      <c r="C29" s="331" t="s">
        <v>467</v>
      </c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4"/>
      <c r="Y29" s="534"/>
      <c r="Z29" s="534"/>
      <c r="AA29" s="534"/>
      <c r="AB29" s="534"/>
      <c r="AC29" s="91"/>
      <c r="AD29" s="64"/>
      <c r="BF29" s="481" t="str">
        <f>CountryCode &amp; ".T3.OFA.S1314.MNAC." &amp; RefVintage</f>
        <v>SE.T3.OFA.S1314.MNAC.W.2024</v>
      </c>
    </row>
    <row r="30" spans="1:58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5"/>
      <c r="AB30" s="95"/>
      <c r="AC30" s="91"/>
      <c r="AD30" s="64"/>
      <c r="BF30" s="481"/>
    </row>
    <row r="31" spans="1:58" s="18" customFormat="1" ht="16.5" customHeight="1">
      <c r="A31" s="267" t="s">
        <v>427</v>
      </c>
      <c r="B31" s="391" t="s">
        <v>883</v>
      </c>
      <c r="C31" s="336" t="s">
        <v>185</v>
      </c>
      <c r="D31" s="339">
        <f t="shared" ref="D31:P31" si="21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0</v>
      </c>
      <c r="E31" s="339">
        <f t="shared" si="21"/>
        <v>0</v>
      </c>
      <c r="F31" s="339">
        <f t="shared" si="21"/>
        <v>0</v>
      </c>
      <c r="G31" s="339">
        <f t="shared" si="21"/>
        <v>0</v>
      </c>
      <c r="H31" s="339">
        <f t="shared" si="21"/>
        <v>0</v>
      </c>
      <c r="I31" s="339">
        <f t="shared" si="21"/>
        <v>0</v>
      </c>
      <c r="J31" s="339">
        <f t="shared" si="21"/>
        <v>0</v>
      </c>
      <c r="K31" s="339">
        <f t="shared" si="21"/>
        <v>0</v>
      </c>
      <c r="L31" s="339">
        <f t="shared" si="21"/>
        <v>0</v>
      </c>
      <c r="M31" s="339">
        <f t="shared" si="21"/>
        <v>0</v>
      </c>
      <c r="N31" s="339">
        <f t="shared" si="21"/>
        <v>0</v>
      </c>
      <c r="O31" s="339">
        <f t="shared" si="21"/>
        <v>0</v>
      </c>
      <c r="P31" s="339">
        <f t="shared" si="21"/>
        <v>0</v>
      </c>
      <c r="Q31" s="339">
        <f t="shared" ref="Q31:S31" si="22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0</v>
      </c>
      <c r="R31" s="339">
        <f t="shared" si="22"/>
        <v>0</v>
      </c>
      <c r="S31" s="339">
        <f t="shared" si="22"/>
        <v>0</v>
      </c>
      <c r="T31" s="339">
        <f t="shared" ref="T31:V31" si="23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0</v>
      </c>
      <c r="U31" s="339">
        <f t="shared" si="23"/>
        <v>0</v>
      </c>
      <c r="V31" s="339">
        <f t="shared" si="23"/>
        <v>0</v>
      </c>
      <c r="W31" s="339">
        <f t="shared" ref="W31:X31" si="24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0</v>
      </c>
      <c r="X31" s="339">
        <f t="shared" si="24"/>
        <v>0</v>
      </c>
      <c r="Y31" s="339">
        <f t="shared" ref="Y31:Z31" si="25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0</v>
      </c>
      <c r="Z31" s="339">
        <f t="shared" si="25"/>
        <v>0</v>
      </c>
      <c r="AA31" s="339">
        <f t="shared" ref="AA31:AB31" si="26">IF(AND(AA32="0",AA33="0",AA34="0",AA36="0",AA37="0",AA38="0",AA40="0",AA41="0",AA42="0"),0,IF(AND(AA32="M",AA33="M",AA34="M",AA36="M",AA37="M",AA38="M",AA40="M",AA41="M",AA42="M"),"M",IF(AND(AA32="L",AA33="L",AA34="L",AA36="L",AA37="L",AA38="L",AA40="L",AA41="L",AA42="L"),"L",IF(AND(ISTEXT(AA32),ISTEXT(AA33),ISTEXT(AA34),ISTEXT(AA36),ISTEXT(AA37),ISTEXT(AA38),ISTEXT(AA40),ISTEXT(AA41),ISTEXT(AA42)),"M",SUM(AA32:AA34)+SUM(AA36:AA38)+SUM(AA40:AA42)))))</f>
        <v>0</v>
      </c>
      <c r="AB31" s="339">
        <f t="shared" si="26"/>
        <v>0</v>
      </c>
      <c r="AC31" s="91"/>
      <c r="AD31" s="64"/>
      <c r="BF31" s="481" t="str">
        <f>CountryCode &amp; ".T3.ADJ.S1314.MNAC." &amp; RefVintage</f>
        <v>SE.T3.ADJ.S1314.MNAC.W.2024</v>
      </c>
    </row>
    <row r="32" spans="1:58" s="18" customFormat="1" ht="16.5" customHeight="1" thickBot="1">
      <c r="A32" s="267" t="s">
        <v>428</v>
      </c>
      <c r="B32" s="391" t="s">
        <v>884</v>
      </c>
      <c r="C32" s="331" t="s">
        <v>478</v>
      </c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534"/>
      <c r="AC32" s="91"/>
      <c r="AD32" s="64"/>
      <c r="BF32" s="481" t="str">
        <f>CountryCode &amp; ".T3.LIA.S1314.MNAC." &amp; RefVintage</f>
        <v>SE.T3.LIA.S1314.MNAC.W.2024</v>
      </c>
    </row>
    <row r="33" spans="1:58" s="18" customFormat="1" ht="16.5" customHeight="1" thickBot="1">
      <c r="A33" s="249" t="s">
        <v>507</v>
      </c>
      <c r="B33" s="391" t="s">
        <v>885</v>
      </c>
      <c r="C33" s="331" t="s">
        <v>465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91"/>
      <c r="AD33" s="64"/>
      <c r="BF33" s="481" t="str">
        <f>CountryCode &amp; ".T3.OAP.S1314.MNAC." &amp; RefVintage</f>
        <v>SE.T3.OAP.S1314.MNAC.W.2024</v>
      </c>
    </row>
    <row r="34" spans="1:58" s="18" customFormat="1" ht="16.5" customHeight="1">
      <c r="A34" s="267" t="s">
        <v>429</v>
      </c>
      <c r="B34" s="391" t="s">
        <v>886</v>
      </c>
      <c r="C34" s="331" t="s">
        <v>479</v>
      </c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4"/>
      <c r="AC34" s="91"/>
      <c r="AD34" s="64"/>
      <c r="BF34" s="481" t="str">
        <f>CountryCode &amp; ".T3.OLIA.S1314.MNAC." &amp; RefVintage</f>
        <v>SE.T3.OLIA.S1314.MNAC.W.2024</v>
      </c>
    </row>
    <row r="35" spans="1:58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1"/>
      <c r="AD35" s="64"/>
      <c r="BF35" s="481"/>
    </row>
    <row r="36" spans="1:58" s="18" customFormat="1" ht="16.5" customHeight="1">
      <c r="A36" s="267" t="s">
        <v>430</v>
      </c>
      <c r="B36" s="391" t="s">
        <v>887</v>
      </c>
      <c r="C36" s="331" t="s">
        <v>66</v>
      </c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4"/>
      <c r="AC36" s="91"/>
      <c r="AD36" s="64"/>
      <c r="BF36" s="481" t="str">
        <f>CountryCode &amp; ".T3.ISS_A.S1314.MNAC." &amp; RefVintage</f>
        <v>SE.T3.ISS_A.S1314.MNAC.W.2024</v>
      </c>
    </row>
    <row r="37" spans="1:58" s="18" customFormat="1" ht="16.5" customHeight="1">
      <c r="A37" s="267" t="s">
        <v>431</v>
      </c>
      <c r="B37" s="391" t="s">
        <v>888</v>
      </c>
      <c r="C37" s="331" t="s">
        <v>480</v>
      </c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91"/>
      <c r="AD37" s="64"/>
      <c r="BF37" s="481" t="str">
        <f>CountryCode &amp; ".T3.D41_A.S1314.MNAC." &amp; RefVintage</f>
        <v>SE.T3.D41_A.S1314.MNAC.W.2024</v>
      </c>
    </row>
    <row r="38" spans="1:58" s="169" customFormat="1" ht="16.5" customHeight="1">
      <c r="A38" s="267" t="s">
        <v>432</v>
      </c>
      <c r="B38" s="391" t="s">
        <v>889</v>
      </c>
      <c r="C38" s="338" t="s">
        <v>481</v>
      </c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91"/>
      <c r="AD38" s="64"/>
      <c r="BF38" s="482" t="str">
        <f>CountryCode &amp; ".T3.RED_A.S1314.MNAC." &amp; RefVintage</f>
        <v>SE.T3.RED_A.S1314.MNAC.W.2024</v>
      </c>
    </row>
    <row r="39" spans="1:58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1"/>
      <c r="AD39" s="64"/>
      <c r="BF39" s="481"/>
    </row>
    <row r="40" spans="1:58" s="18" customFormat="1" ht="16.5" customHeight="1">
      <c r="A40" s="267" t="s">
        <v>433</v>
      </c>
      <c r="B40" s="391" t="s">
        <v>890</v>
      </c>
      <c r="C40" s="331" t="s">
        <v>97</v>
      </c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4"/>
      <c r="AC40" s="91"/>
      <c r="AD40" s="64"/>
      <c r="BF40" s="481" t="str">
        <f>CountryCode &amp; ".T3.FREV_A.S1314.MNAC." &amp; RefVintage</f>
        <v>SE.T3.FREV_A.S1314.MNAC.W.2024</v>
      </c>
    </row>
    <row r="41" spans="1:58" s="18" customFormat="1" ht="16.5" customHeight="1">
      <c r="A41" s="267" t="s">
        <v>527</v>
      </c>
      <c r="B41" s="391" t="s">
        <v>891</v>
      </c>
      <c r="C41" s="331" t="s">
        <v>482</v>
      </c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91"/>
      <c r="AD41" s="64"/>
      <c r="BF41" s="481" t="str">
        <f>CountryCode &amp; ".T3.K61.S1314.MNAC." &amp; RefVintage</f>
        <v>SE.T3.K61.S1314.MNAC.W.2024</v>
      </c>
    </row>
    <row r="42" spans="1:58" s="18" customFormat="1" ht="16.5" customHeight="1">
      <c r="A42" s="267" t="s">
        <v>434</v>
      </c>
      <c r="B42" s="391" t="s">
        <v>892</v>
      </c>
      <c r="C42" s="331" t="s">
        <v>483</v>
      </c>
      <c r="D42" s="534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4"/>
      <c r="AC42" s="91"/>
      <c r="AD42" s="64"/>
      <c r="BF42" s="481" t="str">
        <f>CountryCode &amp; ".T3.OCVO_A.S1314.MNAC." &amp; RefVintage</f>
        <v>SE.T3.OCVO_A.S1314.MNAC.W.2024</v>
      </c>
    </row>
    <row r="43" spans="1:58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1"/>
      <c r="AD43" s="64"/>
      <c r="BF43" s="481"/>
    </row>
    <row r="44" spans="1:58" s="18" customFormat="1" ht="16.5" customHeight="1">
      <c r="A44" s="267" t="s">
        <v>435</v>
      </c>
      <c r="B44" s="391" t="s">
        <v>893</v>
      </c>
      <c r="C44" s="336" t="s">
        <v>64</v>
      </c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91"/>
      <c r="AD44" s="64"/>
      <c r="BF44" s="481" t="str">
        <f>CountryCode &amp; ".T3.SD.S1314.MNAC." &amp; RefVintage</f>
        <v>SE.T3.SD.S1314.MNAC.W.2024</v>
      </c>
    </row>
    <row r="45" spans="1:58" s="18" customFormat="1" ht="16.5" customHeight="1">
      <c r="A45" s="267" t="s">
        <v>436</v>
      </c>
      <c r="B45" s="391" t="s">
        <v>894</v>
      </c>
      <c r="C45" s="331" t="s">
        <v>75</v>
      </c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91"/>
      <c r="AD45" s="64"/>
      <c r="BF45" s="481" t="str">
        <f>CountryCode &amp; ".T3.B9_SD.S1314.MNAC." &amp; RefVintage</f>
        <v>SE.T3.B9_SD.S1314.MNAC.W.2024</v>
      </c>
    </row>
    <row r="46" spans="1:58" s="18" customFormat="1" ht="16.5" customHeight="1">
      <c r="A46" s="267" t="s">
        <v>437</v>
      </c>
      <c r="B46" s="391" t="s">
        <v>895</v>
      </c>
      <c r="C46" s="331" t="s">
        <v>63</v>
      </c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91"/>
      <c r="AD46" s="64"/>
      <c r="BF46" s="481" t="str">
        <f>CountryCode &amp; ".T3.OSD.S1314.MNAC." &amp; RefVintage</f>
        <v>SE.T3.OSD.S1314.MNAC.W.2024</v>
      </c>
    </row>
    <row r="47" spans="1:58" s="18" customFormat="1" ht="13.5" customHeight="1" thickBot="1">
      <c r="A47" s="267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8"/>
      <c r="AD47" s="64"/>
      <c r="BF47" s="481"/>
    </row>
    <row r="48" spans="1:58" s="18" customFormat="1" ht="19.5" customHeight="1" thickTop="1" thickBot="1">
      <c r="A48" s="267" t="s">
        <v>438</v>
      </c>
      <c r="B48" s="391" t="s">
        <v>896</v>
      </c>
      <c r="C48" s="289" t="s">
        <v>117</v>
      </c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6"/>
      <c r="AD48" s="64"/>
      <c r="BF48" s="481" t="str">
        <f>CountryCode &amp; ".T3.CHDEBT.S1314.MNAC." &amp; RefVintage</f>
        <v>SE.T3.CHDEBT.S1314.MNAC.W.2024</v>
      </c>
    </row>
    <row r="49" spans="1:58" ht="9" customHeight="1" thickTop="1" thickBot="1">
      <c r="A49" s="267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"/>
      <c r="AD49" s="50"/>
    </row>
    <row r="50" spans="1:58" ht="9" customHeight="1" thickTop="1" thickBot="1">
      <c r="A50" s="267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9"/>
      <c r="AD50" s="50"/>
    </row>
    <row r="51" spans="1:58" ht="17.5" thickTop="1" thickBot="1">
      <c r="A51" s="267" t="s">
        <v>439</v>
      </c>
      <c r="B51" s="391" t="s">
        <v>897</v>
      </c>
      <c r="C51" s="289" t="s">
        <v>118</v>
      </c>
      <c r="D51" s="535"/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536"/>
      <c r="AA51" s="536"/>
      <c r="AB51" s="536"/>
      <c r="AC51" s="4"/>
      <c r="AD51" s="50"/>
      <c r="BF51" s="260" t="str">
        <f>CountryCode &amp; ".T3.CTDEBT.S1314.MNAC." &amp; RefVintage</f>
        <v>SE.T3.CTDEBT.S1314.MNAC.W.2024</v>
      </c>
    </row>
    <row r="52" spans="1:58" ht="16" thickTop="1">
      <c r="A52" s="267" t="s">
        <v>440</v>
      </c>
      <c r="B52" s="391" t="s">
        <v>898</v>
      </c>
      <c r="C52" s="331" t="s">
        <v>119</v>
      </c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  <c r="Y52" s="537"/>
      <c r="Z52" s="537"/>
      <c r="AA52" s="537"/>
      <c r="AB52" s="537"/>
      <c r="AC52" s="464"/>
      <c r="AD52" s="50"/>
      <c r="BF52" s="260" t="str">
        <f>CountryCode &amp; ".T3.DEBT.S1314.MNAC." &amp; RefVintage</f>
        <v>SE.T3.DEBT.S1314.MNAC.W.2024</v>
      </c>
    </row>
    <row r="53" spans="1:58" ht="18.75" customHeight="1">
      <c r="A53" s="267" t="s">
        <v>441</v>
      </c>
      <c r="B53" s="391" t="s">
        <v>899</v>
      </c>
      <c r="C53" s="349" t="s">
        <v>120</v>
      </c>
      <c r="D53" s="534"/>
      <c r="E53" s="534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4"/>
      <c r="Y53" s="534"/>
      <c r="Z53" s="534"/>
      <c r="AA53" s="534"/>
      <c r="AB53" s="534"/>
      <c r="AC53" s="115"/>
      <c r="AD53" s="50"/>
      <c r="BF53" s="260" t="str">
        <f>CountryCode &amp; ".T3.HOLD.S1314.MNAC." &amp; RefVintage</f>
        <v>SE.T3.HOLD.S1314.MNAC.W.2024</v>
      </c>
    </row>
    <row r="54" spans="1:58" ht="9.75" customHeight="1" thickBot="1">
      <c r="A54" s="129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71"/>
      <c r="AD54" s="50"/>
    </row>
    <row r="55" spans="1:58" ht="18.5" thickTop="1" thickBot="1">
      <c r="A55" s="129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8"/>
      <c r="AD55" s="50"/>
      <c r="AF55" s="13"/>
    </row>
    <row r="56" spans="1:58" ht="8.25" customHeight="1" thickTop="1">
      <c r="A56" s="129"/>
      <c r="B56" s="128"/>
      <c r="C56" s="153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50"/>
      <c r="AF56" s="13"/>
    </row>
    <row r="57" spans="1:58">
      <c r="A57" s="129"/>
      <c r="B57" s="128"/>
      <c r="C57" s="158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50"/>
      <c r="AF57" s="13"/>
    </row>
    <row r="58" spans="1:58">
      <c r="A58" s="129"/>
      <c r="B58" s="128"/>
      <c r="C58" s="203" t="s">
        <v>98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50"/>
      <c r="AF58" s="13"/>
    </row>
    <row r="59" spans="1:58">
      <c r="A59" s="129"/>
      <c r="B59" s="128"/>
      <c r="C59" s="201" t="s">
        <v>116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50"/>
      <c r="AF59" s="13"/>
    </row>
    <row r="60" spans="1:58" ht="16.5" customHeight="1">
      <c r="A60" s="129"/>
      <c r="B60" s="128"/>
      <c r="C60" s="201" t="s">
        <v>466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50"/>
      <c r="AF60" s="13"/>
    </row>
    <row r="61" spans="1:58" ht="9.75" customHeight="1" thickBot="1">
      <c r="A61" s="155"/>
      <c r="B61" s="148"/>
      <c r="C61" s="353"/>
      <c r="D61" s="354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  <c r="X61" s="352"/>
      <c r="Y61" s="352"/>
      <c r="Z61" s="352"/>
      <c r="AA61" s="352"/>
      <c r="AB61" s="352"/>
      <c r="AC61" s="352"/>
      <c r="AD61" s="52"/>
      <c r="AF61" s="13"/>
    </row>
    <row r="62" spans="1:58" ht="16" thickTop="1">
      <c r="B62" s="190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13"/>
      <c r="AE62" s="13"/>
      <c r="AF62" s="13"/>
    </row>
    <row r="63" spans="1:58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</row>
    <row r="64" spans="1:58" s="23" customFormat="1" ht="30" customHeight="1">
      <c r="A64" s="30"/>
      <c r="B64" s="20"/>
      <c r="C64" s="300" t="s">
        <v>122</v>
      </c>
      <c r="D64" s="571" t="str">
        <f>IF(COUNTA(D10:AB10,D12:AB29,D31:AB34,D36:AB38,D40:AB42,D44:AB46,D48:AB48,D51:AB53)/900*100=100,"OK - Table 3E is fully completed","WARNING - Table 3E is not fully completed, please fill in figure, L, M or 0")</f>
        <v>WARNING - Table 3E is not fully completed, please fill in figure, L, M or 0</v>
      </c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293"/>
      <c r="AD64" s="173"/>
      <c r="AE64" s="29"/>
      <c r="BF64" s="292"/>
    </row>
    <row r="65" spans="1:58" s="23" customFormat="1">
      <c r="A65" s="30"/>
      <c r="B65" s="20"/>
      <c r="C65" s="174" t="s">
        <v>123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  <c r="AE65" s="29"/>
      <c r="BF65" s="292"/>
    </row>
    <row r="66" spans="1:58" s="23" customFormat="1">
      <c r="A66" s="30"/>
      <c r="B66" s="20"/>
      <c r="C66" s="294" t="s">
        <v>153</v>
      </c>
      <c r="D66" s="295" t="b">
        <f>IF(AND(D48="0",D10="0",D12="0",D31="0",D44="0")=0,IF(AND(D48="L",D10="L",D12="L",D31="L",D44="L")="NC",IF(D48="M",0,D48)-IF(D10="M",0,D10)-IF(D12="M",0,D12)-IF(D31="M",0,D31)-IF(D44="M",0,D44)))</f>
        <v>0</v>
      </c>
      <c r="E66" s="295" t="b">
        <f t="shared" ref="E66:S66" si="27">IF(AND(E48="0",E10="0",E12="0",E31="0",E44="0")=0,IF(AND(E48="L",E10="L",E12="L",E31="L",E44="L")="NC",IF(E48="M",0,E48)-IF(E10="M",0,E10)-IF(E12="M",0,E12)-IF(E31="M",0,E31)-IF(E44="M",0,E44)))</f>
        <v>0</v>
      </c>
      <c r="F66" s="295" t="b">
        <f t="shared" si="27"/>
        <v>0</v>
      </c>
      <c r="G66" s="295" t="b">
        <f t="shared" si="27"/>
        <v>0</v>
      </c>
      <c r="H66" s="295" t="b">
        <f t="shared" si="27"/>
        <v>0</v>
      </c>
      <c r="I66" s="295" t="b">
        <f t="shared" si="27"/>
        <v>0</v>
      </c>
      <c r="J66" s="295" t="b">
        <f t="shared" si="27"/>
        <v>0</v>
      </c>
      <c r="K66" s="295" t="b">
        <f t="shared" si="27"/>
        <v>0</v>
      </c>
      <c r="L66" s="295" t="b">
        <f t="shared" si="27"/>
        <v>0</v>
      </c>
      <c r="M66" s="295" t="b">
        <f t="shared" si="27"/>
        <v>0</v>
      </c>
      <c r="N66" s="295" t="b">
        <f t="shared" si="27"/>
        <v>0</v>
      </c>
      <c r="O66" s="295" t="b">
        <f t="shared" si="27"/>
        <v>0</v>
      </c>
      <c r="P66" s="295" t="b">
        <f t="shared" si="27"/>
        <v>0</v>
      </c>
      <c r="Q66" s="295" t="b">
        <f t="shared" si="27"/>
        <v>0</v>
      </c>
      <c r="R66" s="295" t="b">
        <f t="shared" si="27"/>
        <v>0</v>
      </c>
      <c r="S66" s="295" t="b">
        <f t="shared" si="27"/>
        <v>0</v>
      </c>
      <c r="T66" s="295" t="b">
        <f t="shared" ref="T66:V66" si="28">IF(AND(T48="0",T10="0",T12="0",T31="0",T44="0")=0,IF(AND(T48="L",T10="L",T12="L",T31="L",T44="L")="NC",IF(T48="M",0,T48)-IF(T10="M",0,T10)-IF(T12="M",0,T12)-IF(T31="M",0,T31)-IF(T44="M",0,T44)))</f>
        <v>0</v>
      </c>
      <c r="U66" s="295" t="b">
        <f t="shared" si="28"/>
        <v>0</v>
      </c>
      <c r="V66" s="295" t="b">
        <f t="shared" si="28"/>
        <v>0</v>
      </c>
      <c r="W66" s="295" t="b">
        <f t="shared" ref="W66:X66" si="29">IF(AND(W48="0",W10="0",W12="0",W31="0",W44="0")=0,IF(AND(W48="L",W10="L",W12="L",W31="L",W44="L")="NC",IF(W48="M",0,W48)-IF(W10="M",0,W10)-IF(W12="M",0,W12)-IF(W31="M",0,W31)-IF(W44="M",0,W44)))</f>
        <v>0</v>
      </c>
      <c r="X66" s="295" t="b">
        <f t="shared" si="29"/>
        <v>0</v>
      </c>
      <c r="Y66" s="295" t="b">
        <f t="shared" ref="Y66:Z66" si="30">IF(AND(Y48="0",Y10="0",Y12="0",Y31="0",Y44="0")=0,IF(AND(Y48="L",Y10="L",Y12="L",Y31="L",Y44="L")="NC",IF(Y48="M",0,Y48)-IF(Y10="M",0,Y10)-IF(Y12="M",0,Y12)-IF(Y31="M",0,Y31)-IF(Y44="M",0,Y44)))</f>
        <v>0</v>
      </c>
      <c r="Z66" s="295" t="b">
        <f t="shared" si="30"/>
        <v>0</v>
      </c>
      <c r="AA66" s="295" t="b">
        <f>IF(AND(AA48="0",AA10="0",AA12="0",AA31="0",AA44="0")=0,IF(AND(AA48="L",AA10="L",AA12="L",AA31="L",AA44="L")="NC",IF(AA48="M",0,AA48)-IF(AA10="M",0,AA10)-IF(AA12="M",0,AA12)-IF(AA31="M",0,AA31)-IF(AA44="M",0,AA44)))</f>
        <v>0</v>
      </c>
      <c r="AB66" s="295" t="b">
        <f>IF(AND(AB48="0",AB10="0",AB12="0",AB31="0",AB44="0")=0,IF(AND(AB48="L",AB10="L",AB12="L",AB31="L",AB44="L")="NC",IF(AB48="M",0,AB48)-IF(AB10="M",0,AB10)-IF(AB12="M",0,AB12)-IF(AB31="M",0,AB31)-IF(AB44="M",0,AB44)))</f>
        <v>0</v>
      </c>
      <c r="AC66" s="340"/>
      <c r="AD66" s="176"/>
      <c r="AE66" s="29"/>
      <c r="BF66" s="292"/>
    </row>
    <row r="67" spans="1:58" s="23" customFormat="1">
      <c r="A67" s="30"/>
      <c r="B67" s="20"/>
      <c r="C67" s="294" t="s">
        <v>528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31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31"/>
        <v>0</v>
      </c>
      <c r="G67" s="295">
        <f t="shared" si="31"/>
        <v>0</v>
      </c>
      <c r="H67" s="295">
        <f t="shared" si="31"/>
        <v>0</v>
      </c>
      <c r="I67" s="295">
        <f t="shared" si="31"/>
        <v>0</v>
      </c>
      <c r="J67" s="295">
        <f t="shared" si="31"/>
        <v>0</v>
      </c>
      <c r="K67" s="295">
        <f t="shared" si="31"/>
        <v>0</v>
      </c>
      <c r="L67" s="295">
        <f t="shared" si="31"/>
        <v>0</v>
      </c>
      <c r="M67" s="295">
        <f t="shared" si="31"/>
        <v>0</v>
      </c>
      <c r="N67" s="295">
        <f t="shared" si="31"/>
        <v>0</v>
      </c>
      <c r="O67" s="295">
        <f t="shared" si="31"/>
        <v>0</v>
      </c>
      <c r="P67" s="295">
        <f t="shared" si="31"/>
        <v>0</v>
      </c>
      <c r="Q67" s="295">
        <f t="shared" si="31"/>
        <v>0</v>
      </c>
      <c r="R67" s="295">
        <f t="shared" si="31"/>
        <v>0</v>
      </c>
      <c r="S67" s="295">
        <f t="shared" si="31"/>
        <v>0</v>
      </c>
      <c r="T67" s="295">
        <f t="shared" ref="T67:V67" si="32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2"/>
        <v>0</v>
      </c>
      <c r="V67" s="295">
        <f t="shared" si="32"/>
        <v>0</v>
      </c>
      <c r="W67" s="295">
        <f t="shared" ref="W67:X67" si="33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3"/>
        <v>0</v>
      </c>
      <c r="Y67" s="295">
        <f t="shared" ref="Y67:Z67" si="34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4"/>
        <v>0</v>
      </c>
      <c r="AA67" s="295">
        <f>IF(AND(AA12="0",AA13="0",AA14="0",AA15="0",AA22="0",AA27="0",AA28="0",AA29="0"),0,IF(AND(AA12="L",AA13="L",AA14="L",AA15="L",AA22="L",AA27="L",AA28="L",AA29="L"),"NC",IF(AA12="M",0,AA12)-IF(AA13="M",0,AA13)-IF(AA14="M",0,AA14)-IF(AA15="M",0,AA15)-IF(AA22="M",0,AA22)-IF(AA27="M",0,AA27)-IF(AA28="M",0,AA28)-IF(AA29="M",0,AA29)))</f>
        <v>0</v>
      </c>
      <c r="AB67" s="295">
        <f>IF(AND(AB12="0",AB13="0",AB14="0",AB15="0",AB22="0",AB27="0",AB28="0",AB29="0"),0,IF(AND(AB12="L",AB13="L",AB14="L",AB15="L",AB22="L",AB27="L",AB28="L",AB29="L"),"NC",IF(AB12="M",0,AB12)-IF(AB13="M",0,AB13)-IF(AB14="M",0,AB14)-IF(AB15="M",0,AB15)-IF(AB22="M",0,AB22)-IF(AB27="M",0,AB27)-IF(AB28="M",0,AB28)-IF(AB29="M",0,AB29)))</f>
        <v>0</v>
      </c>
      <c r="AC67" s="340"/>
      <c r="AD67" s="176"/>
      <c r="AE67" s="29"/>
      <c r="BF67" s="292"/>
    </row>
    <row r="68" spans="1:58" s="23" customFormat="1">
      <c r="A68" s="30"/>
      <c r="B68" s="20"/>
      <c r="C68" s="342" t="s">
        <v>154</v>
      </c>
      <c r="D68" s="295">
        <f>IF(AND(D15="0",D18="0",D19="0"),0,IF(AND(D15="L",D18="L",D19="L"),"NC",IF(D15="M",0,D15)-IF(D18="M",0,D18)-IF(D19="M",0,D19)))</f>
        <v>0</v>
      </c>
      <c r="E68" s="295">
        <f t="shared" ref="E68:S68" si="35">IF(AND(E15="0",E18="0",E19="0"),0,IF(AND(E15="L",E18="L",E19="L"),"NC",IF(E15="M",0,E15)-IF(E18="M",0,E18)-IF(E19="M",0,E19)))</f>
        <v>0</v>
      </c>
      <c r="F68" s="295">
        <f t="shared" si="35"/>
        <v>0</v>
      </c>
      <c r="G68" s="295">
        <f t="shared" si="35"/>
        <v>0</v>
      </c>
      <c r="H68" s="295">
        <f t="shared" si="35"/>
        <v>0</v>
      </c>
      <c r="I68" s="295">
        <f t="shared" si="35"/>
        <v>0</v>
      </c>
      <c r="J68" s="295">
        <f t="shared" si="35"/>
        <v>0</v>
      </c>
      <c r="K68" s="295">
        <f t="shared" si="35"/>
        <v>0</v>
      </c>
      <c r="L68" s="295">
        <f t="shared" si="35"/>
        <v>0</v>
      </c>
      <c r="M68" s="295">
        <f t="shared" si="35"/>
        <v>0</v>
      </c>
      <c r="N68" s="295">
        <f t="shared" si="35"/>
        <v>0</v>
      </c>
      <c r="O68" s="295">
        <f t="shared" si="35"/>
        <v>0</v>
      </c>
      <c r="P68" s="295">
        <f t="shared" si="35"/>
        <v>0</v>
      </c>
      <c r="Q68" s="295">
        <f t="shared" si="35"/>
        <v>0</v>
      </c>
      <c r="R68" s="295">
        <f t="shared" si="35"/>
        <v>0</v>
      </c>
      <c r="S68" s="295">
        <f t="shared" si="35"/>
        <v>0</v>
      </c>
      <c r="T68" s="295">
        <f t="shared" ref="T68:V68" si="36">IF(AND(T15="0",T18="0",T19="0"),0,IF(AND(T15="L",T18="L",T19="L"),"NC",IF(T15="M",0,T15)-IF(T18="M",0,T18)-IF(T19="M",0,T19)))</f>
        <v>0</v>
      </c>
      <c r="U68" s="295">
        <f t="shared" si="36"/>
        <v>0</v>
      </c>
      <c r="V68" s="295">
        <f t="shared" si="36"/>
        <v>0</v>
      </c>
      <c r="W68" s="295">
        <f t="shared" ref="W68:X68" si="37">IF(AND(W15="0",W18="0",W19="0"),0,IF(AND(W15="L",W18="L",W19="L"),"NC",IF(W15="M",0,W15)-IF(W18="M",0,W18)-IF(W19="M",0,W19)))</f>
        <v>0</v>
      </c>
      <c r="X68" s="295">
        <f t="shared" si="37"/>
        <v>0</v>
      </c>
      <c r="Y68" s="295">
        <f t="shared" ref="Y68:Z68" si="38">IF(AND(Y15="0",Y18="0",Y19="0"),0,IF(AND(Y15="L",Y18="L",Y19="L"),"NC",IF(Y15="M",0,Y15)-IF(Y18="M",0,Y18)-IF(Y19="M",0,Y19)))</f>
        <v>0</v>
      </c>
      <c r="Z68" s="295">
        <f t="shared" si="38"/>
        <v>0</v>
      </c>
      <c r="AA68" s="295">
        <f>IF(AND(AA15="0",AA18="0",AA19="0"),0,IF(AND(AA15="L",AA18="L",AA19="L"),"NC",IF(AA15="M",0,AA15)-IF(AA18="M",0,AA18)-IF(AA19="M",0,AA19)))</f>
        <v>0</v>
      </c>
      <c r="AB68" s="295">
        <f>IF(AND(AB15="0",AB18="0",AB19="0"),0,IF(AND(AB15="L",AB18="L",AB19="L"),"NC",IF(AB15="M",0,AB15)-IF(AB18="M",0,AB18)-IF(AB19="M",0,AB19)))</f>
        <v>0</v>
      </c>
      <c r="AC68" s="340"/>
      <c r="AD68" s="176"/>
      <c r="AE68" s="29"/>
      <c r="BF68" s="292"/>
    </row>
    <row r="69" spans="1:58" s="23" customFormat="1">
      <c r="A69" s="30"/>
      <c r="B69" s="20"/>
      <c r="C69" s="488" t="s">
        <v>155</v>
      </c>
      <c r="D69" s="295">
        <f>IF(AND(D16="",D17=""),0,IF(AND(D16="L",D17="L"),"NC",IF(D15="M",0,D15)-IF(D16="M",0,D16)-IF(D17="M",0,D17)))</f>
        <v>0</v>
      </c>
      <c r="E69" s="295">
        <f t="shared" ref="E69:S69" si="39">IF(AND(E16="",E17=""),0,IF(AND(E16="L",E17="L"),"NC",IF(E15="M",0,E15)-IF(E16="M",0,E16)-IF(E17="M",0,E17)))</f>
        <v>0</v>
      </c>
      <c r="F69" s="295">
        <f t="shared" si="39"/>
        <v>0</v>
      </c>
      <c r="G69" s="295">
        <f t="shared" si="39"/>
        <v>0</v>
      </c>
      <c r="H69" s="295">
        <f t="shared" si="39"/>
        <v>0</v>
      </c>
      <c r="I69" s="295">
        <f t="shared" si="39"/>
        <v>0</v>
      </c>
      <c r="J69" s="295">
        <f t="shared" si="39"/>
        <v>0</v>
      </c>
      <c r="K69" s="295">
        <f t="shared" si="39"/>
        <v>0</v>
      </c>
      <c r="L69" s="295">
        <f t="shared" si="39"/>
        <v>0</v>
      </c>
      <c r="M69" s="295">
        <f t="shared" si="39"/>
        <v>0</v>
      </c>
      <c r="N69" s="295">
        <f t="shared" si="39"/>
        <v>0</v>
      </c>
      <c r="O69" s="295">
        <f t="shared" si="39"/>
        <v>0</v>
      </c>
      <c r="P69" s="295">
        <f t="shared" si="39"/>
        <v>0</v>
      </c>
      <c r="Q69" s="295">
        <f t="shared" si="39"/>
        <v>0</v>
      </c>
      <c r="R69" s="295">
        <f t="shared" si="39"/>
        <v>0</v>
      </c>
      <c r="S69" s="295">
        <f t="shared" si="39"/>
        <v>0</v>
      </c>
      <c r="T69" s="295">
        <f t="shared" ref="T69:V69" si="40">IF(AND(T16="",T17=""),0,IF(AND(T16="L",T17="L"),"NC",IF(T15="M",0,T15)-IF(T16="M",0,T16)-IF(T17="M",0,T17)))</f>
        <v>0</v>
      </c>
      <c r="U69" s="295">
        <f t="shared" si="40"/>
        <v>0</v>
      </c>
      <c r="V69" s="295">
        <f t="shared" si="40"/>
        <v>0</v>
      </c>
      <c r="W69" s="295">
        <f t="shared" ref="W69:X69" si="41">IF(AND(W16="",W17=""),0,IF(AND(W16="L",W17="L"),"NC",IF(W15="M",0,W15)-IF(W16="M",0,W16)-IF(W17="M",0,W17)))</f>
        <v>0</v>
      </c>
      <c r="X69" s="295">
        <f t="shared" si="41"/>
        <v>0</v>
      </c>
      <c r="Y69" s="295">
        <f t="shared" ref="Y69:Z69" si="42">IF(AND(Y16="",Y17=""),0,IF(AND(Y16="L",Y17="L"),"NC",IF(Y15="M",0,Y15)-IF(Y16="M",0,Y16)-IF(Y17="M",0,Y17)))</f>
        <v>0</v>
      </c>
      <c r="Z69" s="295">
        <f t="shared" si="42"/>
        <v>0</v>
      </c>
      <c r="AA69" s="295">
        <f>IF(AND(AA16="",AA17=""),0,IF(AND(AA16="L",AA17="L"),"NC",IF(AA15="M",0,AA15)-IF(AA16="M",0,AA16)-IF(AA17="M",0,AA17)))</f>
        <v>0</v>
      </c>
      <c r="AB69" s="295">
        <f>IF(AND(AB16="",AB17=""),0,IF(AND(AB16="L",AB17="L"),"NC",IF(AB15="M",0,AB15)-IF(AB16="M",0,AB16)-IF(AB17="M",0,AB17)))</f>
        <v>0</v>
      </c>
      <c r="AC69" s="340"/>
      <c r="AD69" s="176"/>
      <c r="AE69" s="29"/>
      <c r="BF69" s="292"/>
    </row>
    <row r="70" spans="1:58" s="23" customFormat="1">
      <c r="A70" s="30"/>
      <c r="B70" s="20"/>
      <c r="C70" s="488" t="s">
        <v>156</v>
      </c>
      <c r="D70" s="295">
        <f>IF(AND(D20="",D21=""),0,IF(AND(D20="L",D21="L"),"NC",IF(D19="M",0,D19)-IF(D20="M",0,D20)-IF(D21="M",0,D21)))</f>
        <v>0</v>
      </c>
      <c r="E70" s="295">
        <f t="shared" ref="E70:S70" si="43">IF(AND(E20="",E21=""),0,IF(AND(E20="L",E21="L"),"NC",IF(E19="M",0,E19)-IF(E20="M",0,E20)-IF(E21="M",0,E21)))</f>
        <v>0</v>
      </c>
      <c r="F70" s="295">
        <f t="shared" si="43"/>
        <v>0</v>
      </c>
      <c r="G70" s="295">
        <f t="shared" si="43"/>
        <v>0</v>
      </c>
      <c r="H70" s="295">
        <f t="shared" si="43"/>
        <v>0</v>
      </c>
      <c r="I70" s="295">
        <f t="shared" si="43"/>
        <v>0</v>
      </c>
      <c r="J70" s="295">
        <f t="shared" si="43"/>
        <v>0</v>
      </c>
      <c r="K70" s="295">
        <f t="shared" si="43"/>
        <v>0</v>
      </c>
      <c r="L70" s="295">
        <f t="shared" si="43"/>
        <v>0</v>
      </c>
      <c r="M70" s="295">
        <f t="shared" si="43"/>
        <v>0</v>
      </c>
      <c r="N70" s="295">
        <f t="shared" si="43"/>
        <v>0</v>
      </c>
      <c r="O70" s="295">
        <f t="shared" si="43"/>
        <v>0</v>
      </c>
      <c r="P70" s="295">
        <f t="shared" si="43"/>
        <v>0</v>
      </c>
      <c r="Q70" s="295">
        <f t="shared" si="43"/>
        <v>0</v>
      </c>
      <c r="R70" s="295">
        <f t="shared" si="43"/>
        <v>0</v>
      </c>
      <c r="S70" s="295">
        <f t="shared" si="43"/>
        <v>0</v>
      </c>
      <c r="T70" s="295">
        <f t="shared" ref="T70:V70" si="44">IF(AND(T20="",T21=""),0,IF(AND(T20="L",T21="L"),"NC",IF(T19="M",0,T19)-IF(T20="M",0,T20)-IF(T21="M",0,T21)))</f>
        <v>0</v>
      </c>
      <c r="U70" s="295">
        <f t="shared" si="44"/>
        <v>0</v>
      </c>
      <c r="V70" s="295">
        <f t="shared" si="44"/>
        <v>0</v>
      </c>
      <c r="W70" s="295">
        <f t="shared" ref="W70:X70" si="45">IF(AND(W20="",W21=""),0,IF(AND(W20="L",W21="L"),"NC",IF(W19="M",0,W19)-IF(W20="M",0,W20)-IF(W21="M",0,W21)))</f>
        <v>0</v>
      </c>
      <c r="X70" s="295">
        <f t="shared" si="45"/>
        <v>0</v>
      </c>
      <c r="Y70" s="295">
        <f t="shared" ref="Y70:Z70" si="46">IF(AND(Y20="",Y21=""),0,IF(AND(Y20="L",Y21="L"),"NC",IF(Y19="M",0,Y19)-IF(Y20="M",0,Y20)-IF(Y21="M",0,Y21)))</f>
        <v>0</v>
      </c>
      <c r="Z70" s="295">
        <f t="shared" si="46"/>
        <v>0</v>
      </c>
      <c r="AA70" s="295">
        <f>IF(AND(AA20="",AA21=""),0,IF(AND(AA20="L",AA21="L"),"NC",IF(AA19="M",0,AA19)-IF(AA20="M",0,AA20)-IF(AA21="M",0,AA21)))</f>
        <v>0</v>
      </c>
      <c r="AB70" s="295">
        <f>IF(AND(AB20="",AB21=""),0,IF(AND(AB20="L",AB21="L"),"NC",IF(AB19="M",0,AB19)-IF(AB20="M",0,AB20)-IF(AB21="M",0,AB21)))</f>
        <v>0</v>
      </c>
      <c r="AC70" s="340"/>
      <c r="AD70" s="176"/>
      <c r="AE70" s="29"/>
      <c r="BF70" s="292"/>
    </row>
    <row r="71" spans="1:58" s="23" customFormat="1">
      <c r="A71" s="30"/>
      <c r="B71" s="20"/>
      <c r="C71" s="488" t="s">
        <v>157</v>
      </c>
      <c r="D71" s="295">
        <f>IF(AND(D22="0",D23="0",D24="0"),0,IF(AND(D22="L",D23="L",D24="L"),"NC",IF(D22="M",0,D22)-IF(D23="M",0,D23)-IF(D24="M",0,D24)))</f>
        <v>0</v>
      </c>
      <c r="E71" s="295">
        <f t="shared" ref="E71:S71" si="47">IF(AND(E22="0",E23="0",E24="0"),0,IF(AND(E22="L",E23="L",E24="L"),"NC",IF(E22="M",0,E22)-IF(E23="M",0,E23)-IF(E24="M",0,E24)))</f>
        <v>0</v>
      </c>
      <c r="F71" s="295">
        <f t="shared" si="47"/>
        <v>0</v>
      </c>
      <c r="G71" s="295">
        <f t="shared" si="47"/>
        <v>0</v>
      </c>
      <c r="H71" s="295">
        <f t="shared" si="47"/>
        <v>0</v>
      </c>
      <c r="I71" s="295">
        <f t="shared" si="47"/>
        <v>0</v>
      </c>
      <c r="J71" s="295">
        <f t="shared" si="47"/>
        <v>0</v>
      </c>
      <c r="K71" s="295">
        <f t="shared" si="47"/>
        <v>0</v>
      </c>
      <c r="L71" s="295">
        <f t="shared" si="47"/>
        <v>0</v>
      </c>
      <c r="M71" s="295">
        <f t="shared" si="47"/>
        <v>0</v>
      </c>
      <c r="N71" s="295">
        <f t="shared" si="47"/>
        <v>0</v>
      </c>
      <c r="O71" s="295">
        <f t="shared" si="47"/>
        <v>0</v>
      </c>
      <c r="P71" s="295">
        <f t="shared" si="47"/>
        <v>0</v>
      </c>
      <c r="Q71" s="295">
        <f t="shared" si="47"/>
        <v>0</v>
      </c>
      <c r="R71" s="295">
        <f t="shared" si="47"/>
        <v>0</v>
      </c>
      <c r="S71" s="295">
        <f t="shared" si="47"/>
        <v>0</v>
      </c>
      <c r="T71" s="295">
        <f t="shared" ref="T71:V71" si="48">IF(AND(T22="0",T23="0",T24="0"),0,IF(AND(T22="L",T23="L",T24="L"),"NC",IF(T22="M",0,T22)-IF(T23="M",0,T23)-IF(T24="M",0,T24)))</f>
        <v>0</v>
      </c>
      <c r="U71" s="295">
        <f t="shared" si="48"/>
        <v>0</v>
      </c>
      <c r="V71" s="295">
        <f t="shared" si="48"/>
        <v>0</v>
      </c>
      <c r="W71" s="295">
        <f t="shared" ref="W71:X71" si="49">IF(AND(W22="0",W23="0",W24="0"),0,IF(AND(W22="L",W23="L",W24="L"),"NC",IF(W22="M",0,W22)-IF(W23="M",0,W23)-IF(W24="M",0,W24)))</f>
        <v>0</v>
      </c>
      <c r="X71" s="295">
        <f t="shared" si="49"/>
        <v>0</v>
      </c>
      <c r="Y71" s="295">
        <f t="shared" ref="Y71:Z71" si="50">IF(AND(Y22="0",Y23="0",Y24="0"),0,IF(AND(Y22="L",Y23="L",Y24="L"),"NC",IF(Y22="M",0,Y22)-IF(Y23="M",0,Y23)-IF(Y24="M",0,Y24)))</f>
        <v>0</v>
      </c>
      <c r="Z71" s="295">
        <f t="shared" si="50"/>
        <v>0</v>
      </c>
      <c r="AA71" s="295">
        <f>IF(AND(AA22="0",AA23="0",AA24="0"),0,IF(AND(AA22="L",AA23="L",AA24="L"),"NC",IF(AA22="M",0,AA22)-IF(AA23="M",0,AA23)-IF(AA24="M",0,AA24)))</f>
        <v>0</v>
      </c>
      <c r="AB71" s="295">
        <f>IF(AND(AB22="0",AB23="0",AB24="0"),0,IF(AND(AB22="L",AB23="L",AB24="L"),"NC",IF(AB22="M",0,AB22)-IF(AB23="M",0,AB23)-IF(AB24="M",0,AB24)))</f>
        <v>0</v>
      </c>
      <c r="AC71" s="340"/>
      <c r="AD71" s="176"/>
      <c r="AE71" s="29"/>
      <c r="BF71" s="292"/>
    </row>
    <row r="72" spans="1:58" s="23" customFormat="1">
      <c r="A72" s="30"/>
      <c r="B72" s="20"/>
      <c r="C72" s="488" t="s">
        <v>158</v>
      </c>
      <c r="D72" s="295">
        <f>IF(AND(D25="",D26=""),0,IF(AND(D25="L",D26="L"),"NC",IF(D24="M",0,D24)-IF(D25="M",0,D25)-IF(D26="M",0,D26)))</f>
        <v>0</v>
      </c>
      <c r="E72" s="295">
        <f t="shared" ref="E72:S72" si="51">IF(AND(E25="",E26=""),0,IF(AND(E25="L",E26="L"),"NC",IF(E24="M",0,E24)-IF(E25="M",0,E25)-IF(E26="M",0,E26)))</f>
        <v>0</v>
      </c>
      <c r="F72" s="295">
        <f t="shared" si="51"/>
        <v>0</v>
      </c>
      <c r="G72" s="295">
        <f t="shared" si="51"/>
        <v>0</v>
      </c>
      <c r="H72" s="295">
        <f t="shared" si="51"/>
        <v>0</v>
      </c>
      <c r="I72" s="295">
        <f t="shared" si="51"/>
        <v>0</v>
      </c>
      <c r="J72" s="295">
        <f t="shared" si="51"/>
        <v>0</v>
      </c>
      <c r="K72" s="295">
        <f t="shared" si="51"/>
        <v>0</v>
      </c>
      <c r="L72" s="295">
        <f t="shared" si="51"/>
        <v>0</v>
      </c>
      <c r="M72" s="295">
        <f t="shared" si="51"/>
        <v>0</v>
      </c>
      <c r="N72" s="295">
        <f t="shared" si="51"/>
        <v>0</v>
      </c>
      <c r="O72" s="295">
        <f t="shared" si="51"/>
        <v>0</v>
      </c>
      <c r="P72" s="295">
        <f t="shared" si="51"/>
        <v>0</v>
      </c>
      <c r="Q72" s="295">
        <f t="shared" si="51"/>
        <v>0</v>
      </c>
      <c r="R72" s="295">
        <f t="shared" si="51"/>
        <v>0</v>
      </c>
      <c r="S72" s="295">
        <f t="shared" si="51"/>
        <v>0</v>
      </c>
      <c r="T72" s="295">
        <f t="shared" ref="T72:V72" si="52">IF(AND(T25="",T26=""),0,IF(AND(T25="L",T26="L"),"NC",IF(T24="M",0,T24)-IF(T25="M",0,T25)-IF(T26="M",0,T26)))</f>
        <v>0</v>
      </c>
      <c r="U72" s="295">
        <f t="shared" si="52"/>
        <v>0</v>
      </c>
      <c r="V72" s="295">
        <f t="shared" si="52"/>
        <v>0</v>
      </c>
      <c r="W72" s="295">
        <f t="shared" ref="W72:X72" si="53">IF(AND(W25="",W26=""),0,IF(AND(W25="L",W26="L"),"NC",IF(W24="M",0,W24)-IF(W25="M",0,W25)-IF(W26="M",0,W26)))</f>
        <v>0</v>
      </c>
      <c r="X72" s="295">
        <f t="shared" si="53"/>
        <v>0</v>
      </c>
      <c r="Y72" s="295">
        <f t="shared" ref="Y72:Z72" si="54">IF(AND(Y25="",Y26=""),0,IF(AND(Y25="L",Y26="L"),"NC",IF(Y24="M",0,Y24)-IF(Y25="M",0,Y25)-IF(Y26="M",0,Y26)))</f>
        <v>0</v>
      </c>
      <c r="Z72" s="295">
        <f t="shared" si="54"/>
        <v>0</v>
      </c>
      <c r="AA72" s="295">
        <f>IF(AND(AA25="",AA26=""),0,IF(AND(AA25="L",AA26="L"),"NC",IF(AA24="M",0,AA24)-IF(AA25="M",0,AA25)-IF(AA26="M",0,AA26)))</f>
        <v>0</v>
      </c>
      <c r="AB72" s="295">
        <f>IF(AND(AB25="",AB26=""),0,IF(AND(AB25="L",AB26="L"),"NC",IF(AB24="M",0,AB24)-IF(AB25="M",0,AB25)-IF(AB26="M",0,AB26)))</f>
        <v>0</v>
      </c>
      <c r="AC72" s="340"/>
      <c r="AD72" s="176"/>
      <c r="AE72" s="29"/>
      <c r="BF72" s="292"/>
    </row>
    <row r="73" spans="1:58" s="23" customFormat="1">
      <c r="A73" s="30"/>
      <c r="B73" s="20"/>
      <c r="C73" s="294" t="s">
        <v>1019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5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5"/>
        <v>0</v>
      </c>
      <c r="G73" s="295">
        <f t="shared" si="55"/>
        <v>0</v>
      </c>
      <c r="H73" s="295">
        <f t="shared" si="55"/>
        <v>0</v>
      </c>
      <c r="I73" s="295">
        <f t="shared" si="55"/>
        <v>0</v>
      </c>
      <c r="J73" s="295">
        <f t="shared" si="55"/>
        <v>0</v>
      </c>
      <c r="K73" s="295">
        <f t="shared" si="55"/>
        <v>0</v>
      </c>
      <c r="L73" s="295">
        <f t="shared" si="55"/>
        <v>0</v>
      </c>
      <c r="M73" s="295">
        <f t="shared" si="55"/>
        <v>0</v>
      </c>
      <c r="N73" s="295">
        <f t="shared" si="55"/>
        <v>0</v>
      </c>
      <c r="O73" s="295">
        <f t="shared" si="55"/>
        <v>0</v>
      </c>
      <c r="P73" s="295">
        <f t="shared" si="55"/>
        <v>0</v>
      </c>
      <c r="Q73" s="295">
        <f t="shared" si="55"/>
        <v>0</v>
      </c>
      <c r="R73" s="295">
        <f t="shared" si="55"/>
        <v>0</v>
      </c>
      <c r="S73" s="295">
        <f t="shared" si="55"/>
        <v>0</v>
      </c>
      <c r="T73" s="295">
        <f t="shared" ref="T73:V73" si="56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6"/>
        <v>0</v>
      </c>
      <c r="V73" s="295">
        <f t="shared" si="56"/>
        <v>0</v>
      </c>
      <c r="W73" s="295">
        <f t="shared" ref="W73:X73" si="57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57"/>
        <v>0</v>
      </c>
      <c r="Y73" s="295">
        <f t="shared" ref="Y73:Z73" si="58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58"/>
        <v>0</v>
      </c>
      <c r="AA73" s="295">
        <f>IF(AND(AA31="0",AA32="0",AA33="0",AA34="0",AA36="0",AA37="0",AA38="0",AA40="0",AA41="0",AA42="0"),0,IF(AND(AA31="L",AA32="L",AA33="L",AA34="L",AA36="L",AA37="L",AA38="L",AA40="L",AA41="L",AA42="L"),"NC",IF(AA31="M",0,AA31)-IF(AA32="M",0,AA32)-IF(AA33="M",0,AA33)-IF(AA34="M",0,AA34)-IF(AA36="M",0,AA36)-IF(AA37="M",0,AA37)-IF(AA38="M",0,AA38)-IF(AA40="M",0,AA40)-IF(AA41="M",0,AA41)-IF(AA42="M",0,AA42)))</f>
        <v>0</v>
      </c>
      <c r="AB73" s="295">
        <f>IF(AND(AB31="0",AB32="0",AB33="0",AB34="0",AB36="0",AB37="0",AB38="0",AB40="0",AB41="0",AB42="0"),0,IF(AND(AB31="L",AB32="L",AB33="L",AB34="L",AB36="L",AB37="L",AB38="L",AB40="L",AB41="L",AB42="L"),"NC",IF(AB31="M",0,AB31)-IF(AB32="M",0,AB32)-IF(AB33="M",0,AB33)-IF(AB34="M",0,AB34)-IF(AB36="M",0,AB36)-IF(AB37="M",0,AB37)-IF(AB38="M",0,AB38)-IF(AB40="M",0,AB40)-IF(AB41="M",0,AB41)-IF(AB42="M",0,AB42)))</f>
        <v>0</v>
      </c>
      <c r="AC73" s="340"/>
      <c r="AD73" s="176"/>
      <c r="AE73" s="29"/>
      <c r="BF73" s="292"/>
    </row>
    <row r="74" spans="1:58" s="23" customFormat="1">
      <c r="A74" s="30"/>
      <c r="B74" s="20"/>
      <c r="C74" s="294" t="s">
        <v>159</v>
      </c>
      <c r="D74" s="295">
        <f>IF(AND(D44="0",D45="0",D46="0"),0,IF(AND(D44="L",D45="L",D46="L"),"NC",IF(D44="M",0,D44)-IF(D45="M",0,D45)-IF(D46="M",0,D46)))</f>
        <v>0</v>
      </c>
      <c r="E74" s="295">
        <f t="shared" ref="E74:S74" si="59">IF(AND(E44="0",E45="0",E46="0"),0,IF(AND(E44="L",E45="L",E46="L"),"NC",IF(E44="M",0,E44)-IF(E45="M",0,E45)-IF(E46="M",0,E46)))</f>
        <v>0</v>
      </c>
      <c r="F74" s="295">
        <f t="shared" si="59"/>
        <v>0</v>
      </c>
      <c r="G74" s="295">
        <f t="shared" si="59"/>
        <v>0</v>
      </c>
      <c r="H74" s="295">
        <f t="shared" si="59"/>
        <v>0</v>
      </c>
      <c r="I74" s="295">
        <f t="shared" si="59"/>
        <v>0</v>
      </c>
      <c r="J74" s="295">
        <f t="shared" si="59"/>
        <v>0</v>
      </c>
      <c r="K74" s="295">
        <f t="shared" si="59"/>
        <v>0</v>
      </c>
      <c r="L74" s="295">
        <f t="shared" si="59"/>
        <v>0</v>
      </c>
      <c r="M74" s="295">
        <f t="shared" si="59"/>
        <v>0</v>
      </c>
      <c r="N74" s="295">
        <f t="shared" si="59"/>
        <v>0</v>
      </c>
      <c r="O74" s="295">
        <f t="shared" si="59"/>
        <v>0</v>
      </c>
      <c r="P74" s="295">
        <f t="shared" si="59"/>
        <v>0</v>
      </c>
      <c r="Q74" s="295">
        <f t="shared" si="59"/>
        <v>0</v>
      </c>
      <c r="R74" s="295">
        <f t="shared" si="59"/>
        <v>0</v>
      </c>
      <c r="S74" s="295">
        <f t="shared" si="59"/>
        <v>0</v>
      </c>
      <c r="T74" s="295">
        <f t="shared" ref="T74:V74" si="60">IF(AND(T44="0",T45="0",T46="0"),0,IF(AND(T44="L",T45="L",T46="L"),"NC",IF(T44="M",0,T44)-IF(T45="M",0,T45)-IF(T46="M",0,T46)))</f>
        <v>0</v>
      </c>
      <c r="U74" s="295">
        <f t="shared" si="60"/>
        <v>0</v>
      </c>
      <c r="V74" s="295">
        <f t="shared" si="60"/>
        <v>0</v>
      </c>
      <c r="W74" s="295">
        <f t="shared" ref="W74:X74" si="61">IF(AND(W44="0",W45="0",W46="0"),0,IF(AND(W44="L",W45="L",W46="L"),"NC",IF(W44="M",0,W44)-IF(W45="M",0,W45)-IF(W46="M",0,W46)))</f>
        <v>0</v>
      </c>
      <c r="X74" s="295">
        <f t="shared" si="61"/>
        <v>0</v>
      </c>
      <c r="Y74" s="295">
        <f t="shared" ref="Y74:Z74" si="62">IF(AND(Y44="0",Y45="0",Y46="0"),0,IF(AND(Y44="L",Y45="L",Y46="L"),"NC",IF(Y44="M",0,Y44)-IF(Y45="M",0,Y45)-IF(Y46="M",0,Y46)))</f>
        <v>0</v>
      </c>
      <c r="Z74" s="295">
        <f t="shared" si="62"/>
        <v>0</v>
      </c>
      <c r="AA74" s="295">
        <f>IF(AND(AA44="0",AA45="0",AA46="0"),0,IF(AND(AA44="L",AA45="L",AA46="L"),"NC",IF(AA44="M",0,AA44)-IF(AA45="M",0,AA45)-IF(AA46="M",0,AA46)))</f>
        <v>0</v>
      </c>
      <c r="AB74" s="295">
        <f>IF(AND(AB44="0",AB45="0",AB46="0"),0,IF(AND(AB44="L",AB45="L",AB46="L"),"NC",IF(AB44="M",0,AB44)-IF(AB45="M",0,AB45)-IF(AB46="M",0,AB46)))</f>
        <v>0</v>
      </c>
      <c r="AC74" s="175"/>
      <c r="AD74" s="176"/>
      <c r="BF74" s="292"/>
    </row>
    <row r="75" spans="1:58" s="23" customFormat="1">
      <c r="A75" s="30"/>
      <c r="B75" s="20"/>
      <c r="C75" s="294" t="s">
        <v>146</v>
      </c>
      <c r="D75" s="295">
        <f>IF(AND(D51="0",D52="0",D53="0"),0,IF(AND(D51="L",D52="L",D53="L"),"NC",IF(D51="M",0,D51)-IF(D52="M",0,D52)+IF(D53="M",0,D53)))</f>
        <v>0</v>
      </c>
      <c r="E75" s="295">
        <f t="shared" ref="E75:S75" si="63">IF(AND(E51="0",E52="0",E53="0"),0,IF(AND(E51="L",E52="L",E53="L"),"NC",IF(E51="M",0,E51)-IF(E52="M",0,E52)+IF(E53="M",0,E53)))</f>
        <v>0</v>
      </c>
      <c r="F75" s="295">
        <f t="shared" si="63"/>
        <v>0</v>
      </c>
      <c r="G75" s="295">
        <f t="shared" si="63"/>
        <v>0</v>
      </c>
      <c r="H75" s="295">
        <f t="shared" si="63"/>
        <v>0</v>
      </c>
      <c r="I75" s="295">
        <f t="shared" si="63"/>
        <v>0</v>
      </c>
      <c r="J75" s="295">
        <f t="shared" si="63"/>
        <v>0</v>
      </c>
      <c r="K75" s="295">
        <f t="shared" si="63"/>
        <v>0</v>
      </c>
      <c r="L75" s="295">
        <f t="shared" si="63"/>
        <v>0</v>
      </c>
      <c r="M75" s="295">
        <f t="shared" si="63"/>
        <v>0</v>
      </c>
      <c r="N75" s="295">
        <f t="shared" si="63"/>
        <v>0</v>
      </c>
      <c r="O75" s="295">
        <f t="shared" si="63"/>
        <v>0</v>
      </c>
      <c r="P75" s="295">
        <f t="shared" si="63"/>
        <v>0</v>
      </c>
      <c r="Q75" s="295">
        <f t="shared" si="63"/>
        <v>0</v>
      </c>
      <c r="R75" s="295">
        <f t="shared" si="63"/>
        <v>0</v>
      </c>
      <c r="S75" s="295">
        <f t="shared" si="63"/>
        <v>0</v>
      </c>
      <c r="T75" s="295">
        <f t="shared" ref="T75:V75" si="64">IF(AND(T51="0",T52="0",T53="0"),0,IF(AND(T51="L",T52="L",T53="L"),"NC",IF(T51="M",0,T51)-IF(T52="M",0,T52)+IF(T53="M",0,T53)))</f>
        <v>0</v>
      </c>
      <c r="U75" s="295">
        <f t="shared" si="64"/>
        <v>0</v>
      </c>
      <c r="V75" s="295">
        <f t="shared" si="64"/>
        <v>0</v>
      </c>
      <c r="W75" s="295">
        <f t="shared" ref="W75:X75" si="65">IF(AND(W51="0",W52="0",W53="0"),0,IF(AND(W51="L",W52="L",W53="L"),"NC",IF(W51="M",0,W51)-IF(W52="M",0,W52)+IF(W53="M",0,W53)))</f>
        <v>0</v>
      </c>
      <c r="X75" s="295">
        <f t="shared" si="65"/>
        <v>0</v>
      </c>
      <c r="Y75" s="295">
        <f t="shared" ref="Y75:Z75" si="66">IF(AND(Y51="0",Y52="0",Y53="0"),0,IF(AND(Y51="L",Y52="L",Y53="L"),"NC",IF(Y51="M",0,Y51)-IF(Y52="M",0,Y52)+IF(Y53="M",0,Y53)))</f>
        <v>0</v>
      </c>
      <c r="Z75" s="295">
        <f t="shared" si="66"/>
        <v>0</v>
      </c>
      <c r="AA75" s="295">
        <f>IF(AND(AA51="0",AA52="0",AA53="0"),0,IF(AND(AA51="L",AA52="L",AA53="L"),"NC",IF(AA51="M",0,AA51)-IF(AA52="M",0,AA52)+IF(AA53="M",0,AA53)))</f>
        <v>0</v>
      </c>
      <c r="AB75" s="295">
        <f>IF(AND(AB51="0",AB52="0",AB53="0"),0,IF(AND(AB51="L",AB52="L",AB53="L"),"NC",IF(AB51="M",0,AB51)-IF(AB52="M",0,AB52)+IF(AB53="M",0,AB53)))</f>
        <v>0</v>
      </c>
      <c r="AC75" s="175"/>
      <c r="AD75" s="176"/>
      <c r="BF75" s="292"/>
    </row>
    <row r="76" spans="1:58" s="23" customFormat="1">
      <c r="A76" s="30"/>
      <c r="B76" s="20"/>
      <c r="C76" s="296" t="s">
        <v>129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5"/>
      <c r="AD76" s="176"/>
      <c r="BF76" s="292"/>
    </row>
    <row r="77" spans="1:58" s="23" customFormat="1">
      <c r="A77" s="30"/>
      <c r="B77" s="20"/>
      <c r="C77" s="297" t="s">
        <v>160</v>
      </c>
      <c r="D77" s="181">
        <f>IF(AND('Table 1'!E14="0",D10="0"),0,IF(AND('Table 1'!E14="L",D10="L"),"NC",IF('Table 1'!E14="M",0,'Table 1'!E14)+IF(D10="M",0,D10)))</f>
        <v>14875</v>
      </c>
      <c r="E77" s="181">
        <f>IF(AND('Table 1'!F14="0",E10="0"),0,IF(AND('Table 1'!F14="L",E10="L"),"NC",IF('Table 1'!F14="M",0,'Table 1'!F14)+IF(E10="M",0,E10)))</f>
        <v>12457</v>
      </c>
      <c r="F77" s="181">
        <f>IF(AND('Table 1'!G14="0",F10="0"),0,IF(AND('Table 1'!G14="L",F10="L"),"NC",IF('Table 1'!G14="M",0,'Table 1'!G14)+IF(F10="M",0,F10)))</f>
        <v>9917</v>
      </c>
      <c r="G77" s="181">
        <f>IF(AND('Table 1'!H14="0",G10="0"),0,IF(AND('Table 1'!H14="L",G10="L"),"NC",IF('Table 1'!H14="M",0,'Table 1'!H14)+IF(G10="M",0,G10)))</f>
        <v>24855</v>
      </c>
      <c r="H77" s="181">
        <f>IF(AND('Table 1'!I14="0",H10="0"),0,IF(AND('Table 1'!I14="L",H10="L"),"NC",IF('Table 1'!I14="M",0,'Table 1'!I14)+IF(H10="M",0,H10)))</f>
        <v>-40710</v>
      </c>
      <c r="I77" s="181">
        <f>IF(AND('Table 1'!J14="0",I10="0"),0,IF(AND('Table 1'!J14="L",I10="L"),"NC",IF('Table 1'!J14="M",0,'Table 1'!J14)+IF(I10="M",0,I10)))</f>
        <v>-8595</v>
      </c>
      <c r="J77" s="181">
        <f>IF(AND('Table 1'!K14="0",J10="0"),0,IF(AND('Table 1'!K14="L",J10="L"),"NC",IF('Table 1'!K14="M",0,'Table 1'!K14)+IF(J10="M",0,J10)))</f>
        <v>-123644</v>
      </c>
      <c r="K77" s="181">
        <f>IF(AND('Table 1'!L14="0",K10="0"),0,IF(AND('Table 1'!L14="L",K10="L"),"NC",IF('Table 1'!L14="M",0,'Table 1'!L14)+IF(K10="M",0,K10)))</f>
        <v>23777</v>
      </c>
      <c r="L77" s="181">
        <f>IF(AND('Table 1'!M14="0",L10="0"),0,IF(AND('Table 1'!M14="L",L10="L"),"NC",IF('Table 1'!M14="M",0,'Table 1'!M14)+IF(L10="M",0,L10)))</f>
        <v>24674</v>
      </c>
      <c r="M77" s="181">
        <f>IF(AND('Table 1'!N14="0",M10="0"),0,IF(AND('Table 1'!N14="L",M10="L"),"NC",IF('Table 1'!N14="M",0,'Table 1'!N14)+IF(M10="M",0,M10)))</f>
        <v>23912</v>
      </c>
      <c r="N77" s="181">
        <f>IF(AND('Table 1'!O14="0",N10="0"),0,IF(AND('Table 1'!O14="L",N10="L"),"NC",IF('Table 1'!O14="M",0,'Table 1'!O14)+IF(N10="M",0,N10)))</f>
        <v>27851</v>
      </c>
      <c r="O77" s="181">
        <f>IF(AND('Table 1'!P14="0",O10="0"),0,IF(AND('Table 1'!P14="L",O10="L"),"NC",IF('Table 1'!P14="M",0,'Table 1'!P14)+IF(O10="M",0,O10)))</f>
        <v>31164</v>
      </c>
      <c r="P77" s="181">
        <f>IF(AND('Table 1'!Q14="0",P10="0"),0,IF(AND('Table 1'!Q14="L",P10="L"),"NC",IF('Table 1'!Q14="M",0,'Table 1'!Q14)+IF(P10="M",0,P10)))</f>
        <v>34677</v>
      </c>
      <c r="Q77" s="181">
        <f>IF(AND('Table 1'!R14="0",Q10="0"),0,IF(AND('Table 1'!R14="L",Q10="L"),"NC",IF('Table 1'!R14="M",0,'Table 1'!R14)+IF(Q10="M",0,Q10)))</f>
        <v>31911</v>
      </c>
      <c r="R77" s="181">
        <f>IF(AND('Table 1'!S14="0",R10="0"),0,IF(AND('Table 1'!S14="L",R10="L"),"NC",IF('Table 1'!S14="M",0,'Table 1'!S14)+IF(R10="M",0,R10)))</f>
        <v>5215</v>
      </c>
      <c r="S77" s="181">
        <f>IF(AND('Table 1'!T14="0",S10="0"),0,IF(AND('Table 1'!T14="L",S10="L"),"NC",IF('Table 1'!T14="M",0,'Table 1'!T14)+IF(S10="M",0,S10)))</f>
        <v>6943</v>
      </c>
      <c r="T77" s="181">
        <f>IF(AND('Table 1'!U14="0",T10="0"),0,IF(AND('Table 1'!U14="L",T10="L"),"NC",IF('Table 1'!U14="M",0,'Table 1'!U14)+IF(T10="M",0,T10)))</f>
        <v>19442</v>
      </c>
      <c r="U77" s="181">
        <f>IF(AND('Table 1'!V14="0",U10="0"),0,IF(AND('Table 1'!V14="L",U10="L"),"NC",IF('Table 1'!V14="M",0,'Table 1'!V14)+IF(U10="M",0,U10)))</f>
        <v>9758</v>
      </c>
      <c r="V77" s="181">
        <f>IF(AND('Table 1'!W14="0",V10="0"),0,IF(AND('Table 1'!W14="L",V10="L"),"NC",IF('Table 1'!W14="M",0,'Table 1'!W14)+IF(V10="M",0,V10)))</f>
        <v>-5061</v>
      </c>
      <c r="W77" s="181">
        <f>IF(AND('Table 1'!X14="0",W10="0"),0,IF(AND('Table 1'!X14="L",W10="L"),"NC",IF('Table 1'!X14="M",0,'Table 1'!X14)+IF(W10="M",0,W10)))</f>
        <v>5388</v>
      </c>
      <c r="X77" s="181">
        <f>IF(AND('Table 1'!Y14="0",X10="0"),0,IF(AND('Table 1'!Y14="L",X10="L"),"NC",IF('Table 1'!Y14="M",0,'Table 1'!Y14)+IF(X10="M",0,X10)))</f>
        <v>9994</v>
      </c>
      <c r="Y77" s="181">
        <f>IF(AND('Table 1'!Z14="0",Y10="0"),0,IF(AND('Table 1'!Z14="L",Y10="L"),"NC",IF('Table 1'!Z14="M",0,'Table 1'!Z14)+IF(Y10="M",0,Y10)))</f>
        <v>6285</v>
      </c>
      <c r="Z77" s="181">
        <f>IF(AND('Table 1'!AA14="0",Z10="0"),0,IF(AND('Table 1'!AA14="L",Z10="L"),"NC",IF('Table 1'!AA14="M",0,'Table 1'!AA14)+IF(Z10="M",0,Z10)))</f>
        <v>444</v>
      </c>
      <c r="AA77" s="181">
        <f>IF(AND('Table 1'!AB14="0",AA10="0"),0,IF(AND('Table 1'!AB14="L",AA10="L"),"NC",IF('Table 1'!AB14="M",0,'Table 1'!AB14)+IF(AA10="M",0,AA10)))</f>
        <v>6753</v>
      </c>
      <c r="AB77" s="181">
        <f>IF(AND('Table 1'!AC14="0",AB10="0"),0,IF(AND('Table 1'!AC14="L",AB10="L"),"NC",IF('Table 1'!AC14="M",0,'Table 1'!AC14)+IF(AB10="M",0,AB10)))</f>
        <v>6414</v>
      </c>
      <c r="AC77" s="298"/>
      <c r="AD77" s="299"/>
      <c r="BF77" s="292"/>
    </row>
  </sheetData>
  <sheetProtection algorithmName="SHA-512" hashValue="JEOGiM0s5eKeQfGMaWio+sJlmpv8M/g0dMcXkDjvFs8p3jECPUttBT0rUPQijEO78xp+b70IXKubzoJ/YcEr1Q==" saltValue="aUJbsu3HSZUO/U9ldr8rBA==" spinCount="100000" sheet="1" objects="1" formatColumns="0" formatRows="0" insertHyperlinks="0"/>
  <mergeCells count="2">
    <mergeCell ref="D6:AB6"/>
    <mergeCell ref="D64:AB64"/>
  </mergeCells>
  <phoneticPr fontId="35" type="noConversion"/>
  <conditionalFormatting sqref="D10:AB10 D13:AB29 D32:AB34 D36:AB38 D40:AB42 D44:AB46 D48:AB48 D51:AB53">
    <cfRule type="cellIs" dxfId="3" priority="3" operator="equal">
      <formula>""</formula>
    </cfRule>
  </conditionalFormatting>
  <conditionalFormatting sqref="D64">
    <cfRule type="expression" dxfId="2" priority="179" stopIfTrue="1">
      <formula>COUNTA(D10:Z10,D12:Z29,D31:Z34,D36:Z38,D40:Z42,D44:Z46,D48:Z48,D51:Z53)/828*100&lt;&gt;100</formula>
    </cfRule>
  </conditionalFormatting>
  <dataValidations count="1">
    <dataValidation type="list" allowBlank="1" showInputMessage="1" showErrorMessage="1" sqref="D1" xr:uid="{00000000-0002-0000-0B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BF44"/>
  <sheetViews>
    <sheetView showGridLines="0" defaultGridColor="0" topLeftCell="C19" colorId="22" zoomScale="80" zoomScaleNormal="80" zoomScaleSheetLayoutView="80" workbookViewId="0">
      <selection activeCell="C44" sqref="C44"/>
    </sheetView>
  </sheetViews>
  <sheetFormatPr defaultColWidth="9.765625" defaultRowHeight="15.5"/>
  <cols>
    <col min="1" max="1" width="30.765625" style="189" hidden="1" customWidth="1"/>
    <col min="2" max="2" width="35.765625" style="189" hidden="1" customWidth="1"/>
    <col min="3" max="3" width="98.765625" style="13" bestFit="1" customWidth="1"/>
    <col min="4" max="4" width="40.765625" style="13" customWidth="1"/>
    <col min="5" max="5" width="20" style="13" customWidth="1"/>
    <col min="6" max="30" width="10.765625" style="13" customWidth="1"/>
    <col min="31" max="34" width="9.765625" style="13"/>
    <col min="35" max="35" width="13.07421875" style="13" customWidth="1"/>
    <col min="36" max="36" width="9.23046875" style="13" customWidth="1"/>
    <col min="37" max="57" width="9.765625" style="13"/>
    <col min="58" max="58" width="9.765625" style="203"/>
    <col min="59" max="16384" width="9.765625" style="13"/>
  </cols>
  <sheetData>
    <row r="1" spans="1:58" ht="7.5" customHeight="1">
      <c r="A1" s="413" t="s">
        <v>444</v>
      </c>
      <c r="B1" s="413"/>
      <c r="AF1" s="196" t="s">
        <v>1020</v>
      </c>
      <c r="AG1" s="414" t="s">
        <v>453</v>
      </c>
      <c r="AH1" s="414">
        <v>5</v>
      </c>
      <c r="AI1" s="414">
        <v>6</v>
      </c>
      <c r="AJ1" s="414">
        <v>7</v>
      </c>
      <c r="AK1" s="414">
        <v>8</v>
      </c>
      <c r="AL1" s="414">
        <v>9</v>
      </c>
      <c r="AM1" s="196">
        <f>AL1+1</f>
        <v>10</v>
      </c>
      <c r="AN1" s="196">
        <f t="shared" ref="AN1:AY1" si="0">AM1+1</f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  <c r="AW1" s="196">
        <f t="shared" si="0"/>
        <v>20</v>
      </c>
      <c r="AX1" s="196">
        <f t="shared" si="0"/>
        <v>21</v>
      </c>
      <c r="AY1" s="196">
        <f t="shared" si="0"/>
        <v>22</v>
      </c>
    </row>
    <row r="2" spans="1:58" ht="17.5">
      <c r="A2" s="413"/>
      <c r="B2" s="413"/>
      <c r="C2" s="415" t="s">
        <v>1</v>
      </c>
      <c r="D2" s="203"/>
      <c r="E2" s="416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497"/>
      <c r="AF2" s="496">
        <f>IF($AF$1='Cover page'!$N$2,0,1)</f>
        <v>0</v>
      </c>
      <c r="AG2" s="500" t="s">
        <v>454</v>
      </c>
    </row>
    <row r="3" spans="1:58" ht="16" thickBot="1">
      <c r="A3" s="413"/>
      <c r="B3" s="41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G3" s="414" t="s">
        <v>455</v>
      </c>
    </row>
    <row r="4" spans="1:58" ht="16" thickTop="1">
      <c r="A4" s="417"/>
      <c r="B4" s="418"/>
      <c r="C4" s="35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419"/>
    </row>
    <row r="5" spans="1:58">
      <c r="A5" s="222"/>
      <c r="B5" s="420"/>
      <c r="C5" s="358"/>
      <c r="D5" s="201" t="str">
        <f>'Cover page'!E13</f>
        <v>Member State: Sweden</v>
      </c>
      <c r="E5" s="203"/>
      <c r="F5" s="572" t="s">
        <v>2</v>
      </c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02"/>
      <c r="AB5" s="504"/>
      <c r="AC5" s="557"/>
      <c r="AD5" s="559"/>
      <c r="AE5" s="421"/>
    </row>
    <row r="6" spans="1:58">
      <c r="A6" s="222"/>
      <c r="B6" s="396" t="s">
        <v>487</v>
      </c>
      <c r="C6" s="358"/>
      <c r="D6" s="309" t="s">
        <v>68</v>
      </c>
      <c r="E6" s="422"/>
      <c r="F6" s="276">
        <f>'Table 1'!E5</f>
        <v>1995</v>
      </c>
      <c r="G6" s="276">
        <f>F6+1</f>
        <v>1996</v>
      </c>
      <c r="H6" s="276">
        <f t="shared" ref="H6:K6" si="1">G6+1</f>
        <v>1997</v>
      </c>
      <c r="I6" s="276">
        <f t="shared" si="1"/>
        <v>1998</v>
      </c>
      <c r="J6" s="276">
        <f t="shared" si="1"/>
        <v>1999</v>
      </c>
      <c r="K6" s="276">
        <f t="shared" si="1"/>
        <v>2000</v>
      </c>
      <c r="L6" s="276">
        <f t="shared" ref="L6" si="2">K6+1</f>
        <v>2001</v>
      </c>
      <c r="M6" s="276">
        <f t="shared" ref="M6" si="3">L6+1</f>
        <v>2002</v>
      </c>
      <c r="N6" s="276">
        <f t="shared" ref="N6" si="4">M6+1</f>
        <v>2003</v>
      </c>
      <c r="O6" s="276">
        <f t="shared" ref="O6" si="5">N6+1</f>
        <v>2004</v>
      </c>
      <c r="P6" s="276">
        <f t="shared" ref="P6" si="6">O6+1</f>
        <v>2005</v>
      </c>
      <c r="Q6" s="276">
        <f t="shared" ref="Q6" si="7">P6+1</f>
        <v>2006</v>
      </c>
      <c r="R6" s="276">
        <f t="shared" ref="R6" si="8">Q6+1</f>
        <v>2007</v>
      </c>
      <c r="S6" s="276">
        <f t="shared" ref="S6" si="9">R6+1</f>
        <v>2008</v>
      </c>
      <c r="T6" s="276">
        <f t="shared" ref="T6" si="10">S6+1</f>
        <v>2009</v>
      </c>
      <c r="U6" s="276">
        <f t="shared" ref="U6" si="11">T6+1</f>
        <v>2010</v>
      </c>
      <c r="V6" s="276">
        <f t="shared" ref="V6" si="12">U6+1</f>
        <v>2011</v>
      </c>
      <c r="W6" s="276">
        <f t="shared" ref="W6" si="13">V6+1</f>
        <v>2012</v>
      </c>
      <c r="X6" s="276">
        <f t="shared" ref="X6:AD6" si="14">W6+1</f>
        <v>2013</v>
      </c>
      <c r="Y6" s="276">
        <f t="shared" si="14"/>
        <v>2014</v>
      </c>
      <c r="Z6" s="276">
        <f t="shared" si="14"/>
        <v>2015</v>
      </c>
      <c r="AA6" s="276">
        <f t="shared" si="14"/>
        <v>2016</v>
      </c>
      <c r="AB6" s="276">
        <f t="shared" si="14"/>
        <v>2017</v>
      </c>
      <c r="AC6" s="276">
        <f t="shared" si="14"/>
        <v>2018</v>
      </c>
      <c r="AD6" s="276">
        <f t="shared" si="14"/>
        <v>2019</v>
      </c>
      <c r="AE6" s="421"/>
    </row>
    <row r="7" spans="1:58">
      <c r="A7" s="222"/>
      <c r="B7" s="423"/>
      <c r="C7" s="358"/>
      <c r="D7" s="215" t="str">
        <f>'Cover page'!E14</f>
        <v>Date: 28/03/2024</v>
      </c>
      <c r="E7" s="424"/>
      <c r="F7" s="407" t="s">
        <v>4</v>
      </c>
      <c r="G7" s="407" t="s">
        <v>4</v>
      </c>
      <c r="H7" s="407" t="s">
        <v>4</v>
      </c>
      <c r="I7" s="407" t="s">
        <v>4</v>
      </c>
      <c r="J7" s="407" t="s">
        <v>4</v>
      </c>
      <c r="K7" s="407" t="s">
        <v>4</v>
      </c>
      <c r="L7" s="407" t="s">
        <v>4</v>
      </c>
      <c r="M7" s="407" t="s">
        <v>4</v>
      </c>
      <c r="N7" s="407" t="s">
        <v>4</v>
      </c>
      <c r="O7" s="407" t="s">
        <v>4</v>
      </c>
      <c r="P7" s="407" t="s">
        <v>4</v>
      </c>
      <c r="Q7" s="407" t="s">
        <v>4</v>
      </c>
      <c r="R7" s="407" t="s">
        <v>4</v>
      </c>
      <c r="S7" s="407" t="s">
        <v>4</v>
      </c>
      <c r="T7" s="407" t="s">
        <v>4</v>
      </c>
      <c r="U7" s="407" t="s">
        <v>4</v>
      </c>
      <c r="V7" s="407" t="s">
        <v>4</v>
      </c>
      <c r="W7" s="407" t="s">
        <v>4</v>
      </c>
      <c r="X7" s="466" t="s">
        <v>4</v>
      </c>
      <c r="Y7" s="466" t="s">
        <v>4</v>
      </c>
      <c r="Z7" s="466" t="s">
        <v>4</v>
      </c>
      <c r="AA7" s="466" t="s">
        <v>4</v>
      </c>
      <c r="AB7" s="466" t="s">
        <v>4</v>
      </c>
      <c r="AC7" s="466" t="s">
        <v>4</v>
      </c>
      <c r="AD7" s="466" t="s">
        <v>4</v>
      </c>
      <c r="AE7" s="421"/>
    </row>
    <row r="8" spans="1:58" ht="16" thickBot="1">
      <c r="A8" s="222"/>
      <c r="B8" s="420"/>
      <c r="C8" s="359" t="s">
        <v>37</v>
      </c>
      <c r="D8" s="425"/>
      <c r="E8" s="426"/>
      <c r="F8" s="480">
        <f t="shared" ref="F8:R8" si="15">IFERROR(VLOOKUP(F7,StatusTable,2,FALSE), -1)</f>
        <v>0</v>
      </c>
      <c r="G8" s="480">
        <f t="shared" si="15"/>
        <v>0</v>
      </c>
      <c r="H8" s="480">
        <f t="shared" si="15"/>
        <v>0</v>
      </c>
      <c r="I8" s="480">
        <f t="shared" si="15"/>
        <v>0</v>
      </c>
      <c r="J8" s="480">
        <f t="shared" si="15"/>
        <v>0</v>
      </c>
      <c r="K8" s="480">
        <f t="shared" si="15"/>
        <v>0</v>
      </c>
      <c r="L8" s="480">
        <f t="shared" si="15"/>
        <v>0</v>
      </c>
      <c r="M8" s="480">
        <f t="shared" si="15"/>
        <v>0</v>
      </c>
      <c r="N8" s="480">
        <f t="shared" si="15"/>
        <v>0</v>
      </c>
      <c r="O8" s="480">
        <f t="shared" si="15"/>
        <v>0</v>
      </c>
      <c r="P8" s="480">
        <f t="shared" si="15"/>
        <v>0</v>
      </c>
      <c r="Q8" s="480">
        <f t="shared" si="15"/>
        <v>0</v>
      </c>
      <c r="R8" s="480">
        <f t="shared" si="15"/>
        <v>0</v>
      </c>
      <c r="S8" s="480">
        <f t="shared" ref="S8" si="16">IFERROR(VLOOKUP(S7,StatusTable,2,FALSE), -1)</f>
        <v>0</v>
      </c>
      <c r="T8" s="480">
        <f t="shared" ref="T8" si="17">IFERROR(VLOOKUP(T7,StatusTable,2,FALSE), -1)</f>
        <v>0</v>
      </c>
      <c r="U8" s="480">
        <f t="shared" ref="U8:X8" si="18">IFERROR(VLOOKUP(U7,StatusTable,2,FALSE), -1)</f>
        <v>0</v>
      </c>
      <c r="V8" s="480">
        <f t="shared" si="18"/>
        <v>0</v>
      </c>
      <c r="W8" s="480">
        <f t="shared" si="18"/>
        <v>0</v>
      </c>
      <c r="X8" s="480">
        <f t="shared" si="18"/>
        <v>0</v>
      </c>
      <c r="Y8" s="480">
        <f t="shared" ref="Y8:Z8" si="19">IFERROR(VLOOKUP(Y7,StatusTable,2,FALSE), -1)</f>
        <v>0</v>
      </c>
      <c r="Z8" s="480">
        <f t="shared" si="19"/>
        <v>0</v>
      </c>
      <c r="AA8" s="480">
        <f t="shared" ref="AA8:AB8" si="20">IFERROR(VLOOKUP(AA7,StatusTable,2,FALSE), -1)</f>
        <v>0</v>
      </c>
      <c r="AB8" s="480">
        <f t="shared" si="20"/>
        <v>0</v>
      </c>
      <c r="AC8" s="480">
        <f t="shared" ref="AC8:AD8" si="21">IFERROR(VLOOKUP(AC7,StatusTable,2,FALSE), -1)</f>
        <v>0</v>
      </c>
      <c r="AD8" s="480">
        <f t="shared" si="21"/>
        <v>0</v>
      </c>
      <c r="AE8" s="421"/>
      <c r="BF8" s="203" t="str">
        <f>CountryCode &amp; ".T4.STATUS.S13.MNAC." &amp; RefVintage</f>
        <v>SE.T4.STATUS.S13.MNAC.W.2024</v>
      </c>
    </row>
    <row r="9" spans="1:58" ht="16" thickBot="1">
      <c r="A9" s="222"/>
      <c r="B9" s="420"/>
      <c r="C9" s="359" t="s">
        <v>38</v>
      </c>
      <c r="D9" s="427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1"/>
    </row>
    <row r="10" spans="1:58" ht="16" thickBot="1">
      <c r="A10" s="429" t="s">
        <v>514</v>
      </c>
      <c r="B10" s="400" t="s">
        <v>972</v>
      </c>
      <c r="C10" s="360">
        <v>2</v>
      </c>
      <c r="D10" s="430" t="s">
        <v>484</v>
      </c>
      <c r="E10" s="431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421"/>
      <c r="BF10" s="203" t="str">
        <f>CountryCode &amp; ".T4.AF81L.S13.MNAC." &amp; RefVintage</f>
        <v>SE.T4.AF81L.S13.MNAC.W.2024</v>
      </c>
    </row>
    <row r="11" spans="1:58" ht="16" thickBot="1">
      <c r="A11" s="432"/>
      <c r="B11" s="433"/>
      <c r="C11" s="360"/>
      <c r="D11" s="203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408"/>
      <c r="AC11" s="408"/>
      <c r="AD11" s="408"/>
      <c r="AE11" s="421"/>
    </row>
    <row r="12" spans="1:58">
      <c r="A12" s="432"/>
      <c r="B12" s="433"/>
      <c r="C12" s="360"/>
      <c r="D12" s="427"/>
      <c r="E12" s="428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  <c r="Z12" s="409"/>
      <c r="AA12" s="409"/>
      <c r="AB12" s="409"/>
      <c r="AC12" s="409"/>
      <c r="AD12" s="409"/>
      <c r="AE12" s="421"/>
    </row>
    <row r="13" spans="1:58">
      <c r="A13" s="222"/>
      <c r="B13" s="400"/>
      <c r="C13" s="360">
        <v>3</v>
      </c>
      <c r="D13" s="430" t="s">
        <v>39</v>
      </c>
      <c r="E13" s="431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21"/>
    </row>
    <row r="14" spans="1:58">
      <c r="A14" s="222"/>
      <c r="B14" s="400"/>
      <c r="C14" s="159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21"/>
    </row>
    <row r="15" spans="1:58">
      <c r="A15" s="222"/>
      <c r="B15" s="400"/>
      <c r="C15" s="159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21"/>
    </row>
    <row r="16" spans="1:58">
      <c r="A16" s="432" t="s">
        <v>442</v>
      </c>
      <c r="B16" s="400" t="s">
        <v>973</v>
      </c>
      <c r="C16" s="159"/>
      <c r="D16" s="59" t="s">
        <v>40</v>
      </c>
      <c r="E16" s="59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421"/>
      <c r="BF16" s="203" t="str">
        <f>CountryCode &amp; ".T4.FPU.S13.MNAC." &amp; RefVintage</f>
        <v>SE.T4.FPU.S13.MNAC.W.2024</v>
      </c>
    </row>
    <row r="17" spans="1:31">
      <c r="A17" s="222"/>
      <c r="B17" s="400"/>
      <c r="C17" s="159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21"/>
    </row>
    <row r="18" spans="1:31">
      <c r="A18" s="222"/>
      <c r="B18" s="400"/>
      <c r="C18" s="159"/>
      <c r="D18" s="59" t="s">
        <v>41</v>
      </c>
      <c r="E18" s="59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21"/>
    </row>
    <row r="19" spans="1:31">
      <c r="A19" s="222"/>
      <c r="B19" s="400"/>
      <c r="C19" s="159"/>
      <c r="D19" s="59"/>
      <c r="E19" s="59"/>
      <c r="F19" s="410"/>
      <c r="G19" s="410"/>
      <c r="H19" s="410"/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21"/>
    </row>
    <row r="20" spans="1:31">
      <c r="A20" s="222"/>
      <c r="B20" s="400"/>
      <c r="C20" s="159"/>
      <c r="D20" s="59"/>
      <c r="E20" s="59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21"/>
    </row>
    <row r="21" spans="1:31">
      <c r="A21" s="222"/>
      <c r="B21" s="400"/>
      <c r="C21" s="159"/>
      <c r="D21" s="59"/>
      <c r="E21" s="59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21"/>
    </row>
    <row r="22" spans="1:31">
      <c r="A22" s="222"/>
      <c r="B22" s="400"/>
      <c r="C22" s="159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21"/>
    </row>
    <row r="23" spans="1:31">
      <c r="A23" s="222"/>
      <c r="B23" s="400"/>
      <c r="C23" s="159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21"/>
    </row>
    <row r="24" spans="1:31">
      <c r="A24" s="222"/>
      <c r="B24" s="400"/>
      <c r="C24" s="159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21"/>
    </row>
    <row r="25" spans="1:31" ht="16" thickBot="1">
      <c r="A25" s="222"/>
      <c r="B25" s="400"/>
      <c r="C25" s="159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21"/>
    </row>
    <row r="26" spans="1:31" ht="9.75" customHeight="1">
      <c r="A26" s="222"/>
      <c r="B26" s="400"/>
      <c r="C26" s="159"/>
      <c r="D26" s="428"/>
      <c r="E26" s="428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21"/>
    </row>
    <row r="27" spans="1:31">
      <c r="A27" s="222"/>
      <c r="B27" s="400"/>
      <c r="C27" s="360">
        <v>4</v>
      </c>
      <c r="D27" s="430" t="s">
        <v>463</v>
      </c>
      <c r="E27" s="431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421"/>
    </row>
    <row r="28" spans="1:31">
      <c r="A28" s="222"/>
      <c r="B28" s="400"/>
      <c r="C28" s="160"/>
      <c r="D28" s="430" t="s">
        <v>42</v>
      </c>
      <c r="E28" s="431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8"/>
      <c r="AA28" s="408"/>
      <c r="AB28" s="408"/>
      <c r="AC28" s="408"/>
      <c r="AD28" s="408"/>
      <c r="AE28" s="421"/>
    </row>
    <row r="29" spans="1:31">
      <c r="A29" s="222"/>
      <c r="B29" s="400"/>
      <c r="C29" s="160"/>
      <c r="D29" s="13" t="s">
        <v>43</v>
      </c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21"/>
    </row>
    <row r="30" spans="1:31">
      <c r="A30" s="222"/>
      <c r="B30" s="400"/>
      <c r="C30" s="16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21"/>
    </row>
    <row r="31" spans="1:31">
      <c r="A31" s="222"/>
      <c r="B31" s="400"/>
      <c r="C31" s="160"/>
      <c r="F31" s="410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21"/>
    </row>
    <row r="32" spans="1:31">
      <c r="A32" s="222"/>
      <c r="B32" s="400"/>
      <c r="C32" s="16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21"/>
    </row>
    <row r="33" spans="1:58">
      <c r="A33" s="222"/>
      <c r="B33" s="400"/>
      <c r="C33" s="160"/>
      <c r="D33" s="13" t="s">
        <v>44</v>
      </c>
      <c r="F33" s="410"/>
      <c r="G33" s="410"/>
      <c r="H33" s="410"/>
      <c r="I33" s="410"/>
      <c r="J33" s="410"/>
      <c r="K33" s="410"/>
      <c r="L33" s="410"/>
      <c r="M33" s="410"/>
      <c r="N33" s="410"/>
      <c r="O33" s="410"/>
      <c r="P33" s="410"/>
      <c r="Q33" s="410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21"/>
    </row>
    <row r="34" spans="1:58">
      <c r="A34" s="222"/>
      <c r="B34" s="400"/>
      <c r="C34" s="16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21"/>
    </row>
    <row r="35" spans="1:58">
      <c r="A35" s="222"/>
      <c r="B35" s="400"/>
      <c r="C35" s="160"/>
      <c r="D35" s="431"/>
      <c r="E35" s="431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21"/>
    </row>
    <row r="36" spans="1:58" ht="16" thickBot="1">
      <c r="A36" s="222"/>
      <c r="B36" s="400"/>
      <c r="C36" s="160"/>
      <c r="D36" s="434"/>
      <c r="E36" s="434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21"/>
    </row>
    <row r="37" spans="1:58">
      <c r="A37" s="222"/>
      <c r="B37" s="400"/>
      <c r="C37" s="160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21"/>
    </row>
    <row r="38" spans="1:58">
      <c r="A38" s="432" t="s">
        <v>443</v>
      </c>
      <c r="B38" s="400" t="s">
        <v>974</v>
      </c>
      <c r="C38" s="360">
        <v>10</v>
      </c>
      <c r="D38" s="430" t="s">
        <v>45</v>
      </c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5"/>
      <c r="Y38" s="555"/>
      <c r="Z38" s="555"/>
      <c r="AA38" s="555"/>
      <c r="AB38" s="555"/>
      <c r="AC38" s="555"/>
      <c r="AD38" s="555"/>
      <c r="AE38" s="421"/>
      <c r="BF38" s="203" t="str">
        <f>CountryCode &amp; ".T4.GNI.S1.MNAC." &amp; RefVintage</f>
        <v>SE.T4.GNI.S1.MNAC.W.2024</v>
      </c>
    </row>
    <row r="39" spans="1:58">
      <c r="A39" s="222"/>
      <c r="B39" s="420"/>
      <c r="C39" s="435" t="s">
        <v>35</v>
      </c>
      <c r="AE39" s="421"/>
    </row>
    <row r="40" spans="1:58">
      <c r="A40" s="222"/>
      <c r="B40" s="420"/>
      <c r="C40" s="435"/>
      <c r="D40" s="436" t="s">
        <v>29</v>
      </c>
      <c r="AE40" s="421"/>
    </row>
    <row r="41" spans="1:58" ht="25">
      <c r="A41" s="222"/>
      <c r="B41" s="420"/>
      <c r="C41" s="160"/>
      <c r="D41" s="436" t="s">
        <v>67</v>
      </c>
      <c r="F41" s="437"/>
      <c r="AE41" s="421"/>
    </row>
    <row r="42" spans="1:58" ht="16" thickBot="1">
      <c r="A42" s="438"/>
      <c r="B42" s="439"/>
      <c r="C42" s="161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1"/>
    </row>
    <row r="43" spans="1:58" ht="16" thickTop="1"/>
    <row r="44" spans="1:58" ht="30" customHeight="1">
      <c r="C44" s="442" t="s">
        <v>122</v>
      </c>
      <c r="D44" s="443"/>
      <c r="E44" s="443"/>
      <c r="F44" s="574" t="str">
        <f>IF(COUNTA(F10:AD10,F16:AD16,F38:AD38)/75*100=100,"OK - Table 4 is fully completed","WARNING - Table 4 is not fully completed, please fill in figure, L, M or 0")</f>
        <v>WARNING - Table 4 is not fully completed, please fill in figure, L, M or 0</v>
      </c>
      <c r="G44" s="574"/>
      <c r="H44" s="574"/>
      <c r="I44" s="574"/>
      <c r="J44" s="574"/>
      <c r="K44" s="574"/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4"/>
      <c r="W44" s="574"/>
      <c r="X44" s="574"/>
      <c r="Y44" s="574"/>
      <c r="Z44" s="574"/>
      <c r="AA44" s="574"/>
      <c r="AB44" s="574"/>
      <c r="AC44" s="574"/>
      <c r="AD44" s="574"/>
    </row>
  </sheetData>
  <sheetProtection algorithmName="SHA-512" hashValue="VEjens0NnE99/gXI+eGvddft779s1nDxMk27uM5UtjYDbLKDjmIIxh3Ly9BvyjwpVV6/EgcND2C+9st5wcDWIw==" saltValue="AhNb46nrOjh42ADL6tjoHA==" spinCount="100000" sheet="1" objects="1" formatColumns="0" formatRows="0" insertRows="0" insertHyperlinks="0" deleteRows="0"/>
  <mergeCells count="2">
    <mergeCell ref="F5:Z5"/>
    <mergeCell ref="F44:AD44"/>
  </mergeCells>
  <phoneticPr fontId="35" type="noConversion"/>
  <conditionalFormatting sqref="F10:AD10 F16:AD16 F38:AD38">
    <cfRule type="cellIs" dxfId="1" priority="3" operator="equal">
      <formula>""</formula>
    </cfRule>
  </conditionalFormatting>
  <conditionalFormatting sqref="F44">
    <cfRule type="expression" dxfId="0" priority="188" stopIfTrue="1">
      <formula>COUNTA(F10:AB10,F16:AB16,F38:AB38)/69*100&lt;&gt;100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AD7" xr:uid="{00000000-0002-0000-0C00-000000000000}">
      <formula1>$AG$1:$AG$3</formula1>
    </dataValidation>
    <dataValidation type="list" allowBlank="1" showInputMessage="1" showErrorMessage="1" sqref="D1" xr:uid="{00000000-0002-0000-0C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8" orientation="landscape" r:id="rId1"/>
  <headerFooter alignWithMargins="0"/>
  <ignoredErrors>
    <ignoredError sqref="F7:P7 Q7:V7 W7:AC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B4" sqref="B4"/>
    </sheetView>
  </sheetViews>
  <sheetFormatPr defaultColWidth="8.765625" defaultRowHeight="15.5"/>
  <cols>
    <col min="1" max="1" width="11.53515625" style="467" customWidth="1"/>
    <col min="2" max="16384" width="8.765625" style="467"/>
  </cols>
  <sheetData>
    <row r="1" spans="1:3">
      <c r="A1" s="467" t="s">
        <v>976</v>
      </c>
      <c r="B1" s="468" t="s">
        <v>992</v>
      </c>
      <c r="C1" s="467" t="s">
        <v>977</v>
      </c>
    </row>
    <row r="2" spans="1:3">
      <c r="A2" s="467" t="s">
        <v>978</v>
      </c>
      <c r="B2" s="468" t="str">
        <f>VLOOKUP('Cover page'!$E$13,CountryArray,2,FALSE)</f>
        <v>SE</v>
      </c>
      <c r="C2" s="467" t="s">
        <v>979</v>
      </c>
    </row>
    <row r="3" spans="1:3">
      <c r="A3" s="467" t="s">
        <v>980</v>
      </c>
      <c r="B3" s="468" t="str">
        <f>IF(
         COUNTIF('Cover page'!$P$2:$R$7,"not fully completed*") &gt; 0,
         "no", "yes")</f>
        <v>no</v>
      </c>
      <c r="C3" s="467" t="s">
        <v>981</v>
      </c>
    </row>
    <row r="4" spans="1:3">
      <c r="A4" s="467" t="s">
        <v>982</v>
      </c>
      <c r="B4" s="468" t="s">
        <v>1021</v>
      </c>
      <c r="C4" s="467" t="s">
        <v>983</v>
      </c>
    </row>
    <row r="5" spans="1:3">
      <c r="A5" s="467" t="s">
        <v>984</v>
      </c>
      <c r="B5" s="468" t="s">
        <v>985</v>
      </c>
      <c r="C5" s="467" t="s">
        <v>986</v>
      </c>
    </row>
    <row r="8" spans="1:3">
      <c r="A8" s="467" t="s">
        <v>987</v>
      </c>
      <c r="B8" s="467" t="s">
        <v>988</v>
      </c>
    </row>
    <row r="11" spans="1:3">
      <c r="A11" s="467" t="s">
        <v>989</v>
      </c>
    </row>
    <row r="12" spans="1:3">
      <c r="A12" s="469" t="s">
        <v>4</v>
      </c>
      <c r="B12" s="470">
        <v>0</v>
      </c>
    </row>
    <row r="13" spans="1:3">
      <c r="A13" s="471" t="s">
        <v>453</v>
      </c>
      <c r="B13" s="472">
        <v>1</v>
      </c>
    </row>
    <row r="14" spans="1:3">
      <c r="A14" s="471" t="s">
        <v>454</v>
      </c>
      <c r="B14" s="472">
        <v>2</v>
      </c>
    </row>
    <row r="15" spans="1:3">
      <c r="A15" s="471" t="s">
        <v>455</v>
      </c>
      <c r="B15" s="472">
        <v>3</v>
      </c>
    </row>
    <row r="16" spans="1:3">
      <c r="A16" s="471" t="s">
        <v>990</v>
      </c>
      <c r="B16" s="472">
        <v>4</v>
      </c>
    </row>
    <row r="17" spans="1:2">
      <c r="A17" s="471" t="s">
        <v>991</v>
      </c>
      <c r="B17" s="472">
        <v>5</v>
      </c>
    </row>
    <row r="18" spans="1:2">
      <c r="A18" s="471" t="s">
        <v>456</v>
      </c>
      <c r="B18" s="472">
        <v>10</v>
      </c>
    </row>
    <row r="19" spans="1:2">
      <c r="A19" s="471" t="s">
        <v>457</v>
      </c>
      <c r="B19" s="472">
        <v>11</v>
      </c>
    </row>
    <row r="20" spans="1:2">
      <c r="A20" s="471" t="s">
        <v>458</v>
      </c>
      <c r="B20" s="472">
        <v>12</v>
      </c>
    </row>
    <row r="21" spans="1:2">
      <c r="A21" s="473" t="s">
        <v>459</v>
      </c>
      <c r="B21" s="474">
        <v>13</v>
      </c>
    </row>
  </sheetData>
  <sheetProtection algorithmName="SHA-512" hashValue="ZfGLzbddqmwn+dTcfiMhraRgWLiungA7OLqPjiIvGrslPqfeRCttfl11mSzjN7VMouCXCVYPvFpU6B1unTCitg==" saltValue="adyD5ffZRet6qqaZPhNEGw==" spinCount="100000" sheet="1" object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BF443"/>
  <sheetViews>
    <sheetView showGridLines="0" tabSelected="1" defaultGridColor="0" topLeftCell="C1" colorId="22" zoomScale="80" zoomScaleNormal="80" zoomScaleSheetLayoutView="80" workbookViewId="0">
      <selection activeCell="E7" sqref="E7"/>
    </sheetView>
  </sheetViews>
  <sheetFormatPr defaultColWidth="9.765625" defaultRowHeight="15.5"/>
  <cols>
    <col min="1" max="1" width="33.765625" style="20" hidden="1" customWidth="1"/>
    <col min="2" max="2" width="37.765625" style="25" hidden="1" customWidth="1"/>
    <col min="3" max="3" width="54.765625" style="21" customWidth="1"/>
    <col min="4" max="4" width="10.53515625" style="10" customWidth="1"/>
    <col min="5" max="29" width="11.07421875" style="10" customWidth="1"/>
    <col min="30" max="30" width="9.765625" style="10" customWidth="1"/>
    <col min="31" max="31" width="8.23046875" style="10" bestFit="1" customWidth="1"/>
    <col min="32" max="33" width="9.765625" style="10"/>
    <col min="34" max="34" width="13.07421875" style="10" customWidth="1"/>
    <col min="35" max="35" width="9.23046875" style="10" customWidth="1"/>
    <col min="36" max="57" width="9.765625" style="10"/>
    <col min="58" max="58" width="9.765625" style="260"/>
    <col min="59" max="16384" width="9.765625" style="10"/>
  </cols>
  <sheetData>
    <row r="1" spans="1:58" ht="18">
      <c r="A1" s="197"/>
      <c r="B1" s="198"/>
      <c r="C1" s="199" t="s">
        <v>571</v>
      </c>
      <c r="D1" s="200"/>
      <c r="AD1" s="14"/>
      <c r="AE1" s="196" t="s">
        <v>1020</v>
      </c>
      <c r="AF1" s="196" t="s">
        <v>453</v>
      </c>
      <c r="AG1" s="196">
        <v>4</v>
      </c>
      <c r="AH1" s="196">
        <v>5</v>
      </c>
      <c r="AI1" s="196">
        <v>6</v>
      </c>
      <c r="AJ1" s="196">
        <v>7</v>
      </c>
      <c r="AK1" s="196">
        <f>AJ1+1</f>
        <v>8</v>
      </c>
      <c r="AL1" s="196">
        <f t="shared" ref="AL1:AV1" si="0">AK1+1</f>
        <v>9</v>
      </c>
      <c r="AM1" s="196">
        <f t="shared" si="0"/>
        <v>10</v>
      </c>
      <c r="AN1" s="196">
        <f t="shared" si="0"/>
        <v>11</v>
      </c>
      <c r="AO1" s="196">
        <f t="shared" si="0"/>
        <v>12</v>
      </c>
      <c r="AP1" s="196">
        <f t="shared" si="0"/>
        <v>13</v>
      </c>
      <c r="AQ1" s="196">
        <f t="shared" si="0"/>
        <v>14</v>
      </c>
      <c r="AR1" s="196">
        <f t="shared" si="0"/>
        <v>15</v>
      </c>
      <c r="AS1" s="196">
        <f t="shared" si="0"/>
        <v>16</v>
      </c>
      <c r="AT1" s="196">
        <f t="shared" si="0"/>
        <v>17</v>
      </c>
      <c r="AU1" s="196">
        <f t="shared" si="0"/>
        <v>18</v>
      </c>
      <c r="AV1" s="196">
        <f t="shared" si="0"/>
        <v>19</v>
      </c>
    </row>
    <row r="2" spans="1:58" ht="17.149999999999999" customHeight="1" thickBot="1">
      <c r="A2" s="197"/>
      <c r="B2" s="201"/>
      <c r="C2" s="202"/>
      <c r="D2" s="203"/>
      <c r="AE2" s="496">
        <f>IF($AE$1='Cover page'!$N$2,0,1)</f>
        <v>0</v>
      </c>
      <c r="AF2" s="196" t="s">
        <v>454</v>
      </c>
    </row>
    <row r="3" spans="1:58" ht="11.25" customHeight="1" thickTop="1" thickBot="1">
      <c r="A3" s="204"/>
      <c r="B3" s="205"/>
      <c r="C3" s="206"/>
      <c r="D3" s="207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15"/>
      <c r="AE3" s="260"/>
      <c r="AF3" s="196" t="s">
        <v>455</v>
      </c>
    </row>
    <row r="4" spans="1:58" ht="16" thickBot="1">
      <c r="A4" s="208"/>
      <c r="B4" s="209"/>
      <c r="C4" s="201" t="str">
        <f>'Cover page'!E13</f>
        <v>Member State: Sweden</v>
      </c>
      <c r="D4" s="210"/>
      <c r="E4" s="567" t="s">
        <v>2</v>
      </c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9"/>
      <c r="AD4" s="16"/>
    </row>
    <row r="5" spans="1:58">
      <c r="A5" s="211"/>
      <c r="B5" s="212" t="s">
        <v>487</v>
      </c>
      <c r="C5" s="22" t="s">
        <v>1024</v>
      </c>
      <c r="D5" s="213" t="s">
        <v>468</v>
      </c>
      <c r="E5" s="213">
        <f>1995</f>
        <v>1995</v>
      </c>
      <c r="F5" s="213">
        <f>E5+1</f>
        <v>1996</v>
      </c>
      <c r="G5" s="213">
        <f t="shared" ref="G5:J5" si="1">F5+1</f>
        <v>1997</v>
      </c>
      <c r="H5" s="213">
        <f t="shared" si="1"/>
        <v>1998</v>
      </c>
      <c r="I5" s="213">
        <f t="shared" si="1"/>
        <v>1999</v>
      </c>
      <c r="J5" s="213">
        <f t="shared" si="1"/>
        <v>2000</v>
      </c>
      <c r="K5" s="213">
        <f t="shared" ref="K5" si="2">J5+1</f>
        <v>2001</v>
      </c>
      <c r="L5" s="213">
        <f t="shared" ref="L5" si="3">K5+1</f>
        <v>2002</v>
      </c>
      <c r="M5" s="213">
        <f t="shared" ref="M5" si="4">L5+1</f>
        <v>2003</v>
      </c>
      <c r="N5" s="213">
        <f t="shared" ref="N5" si="5">M5+1</f>
        <v>2004</v>
      </c>
      <c r="O5" s="213">
        <f t="shared" ref="O5" si="6">N5+1</f>
        <v>2005</v>
      </c>
      <c r="P5" s="213">
        <f t="shared" ref="P5" si="7">O5+1</f>
        <v>2006</v>
      </c>
      <c r="Q5" s="213">
        <f t="shared" ref="Q5" si="8">P5+1</f>
        <v>2007</v>
      </c>
      <c r="R5" s="213">
        <f t="shared" ref="R5" si="9">Q5+1</f>
        <v>2008</v>
      </c>
      <c r="S5" s="213">
        <f t="shared" ref="S5" si="10">R5+1</f>
        <v>2009</v>
      </c>
      <c r="T5" s="213">
        <f t="shared" ref="T5" si="11">S5+1</f>
        <v>2010</v>
      </c>
      <c r="U5" s="213">
        <f t="shared" ref="U5" si="12">T5+1</f>
        <v>2011</v>
      </c>
      <c r="V5" s="213">
        <f t="shared" ref="V5" si="13">U5+1</f>
        <v>2012</v>
      </c>
      <c r="W5" s="493">
        <f t="shared" ref="W5:AC5" si="14">V5+1</f>
        <v>2013</v>
      </c>
      <c r="X5" s="493">
        <f t="shared" si="14"/>
        <v>2014</v>
      </c>
      <c r="Y5" s="493">
        <f t="shared" si="14"/>
        <v>2015</v>
      </c>
      <c r="Z5" s="493">
        <f t="shared" si="14"/>
        <v>2016</v>
      </c>
      <c r="AA5" s="493">
        <f t="shared" si="14"/>
        <v>2017</v>
      </c>
      <c r="AB5" s="493">
        <f t="shared" si="14"/>
        <v>2018</v>
      </c>
      <c r="AC5" s="493">
        <f t="shared" si="14"/>
        <v>2019</v>
      </c>
      <c r="AD5" s="16"/>
    </row>
    <row r="6" spans="1:58">
      <c r="A6" s="211"/>
      <c r="B6" s="214"/>
      <c r="C6" s="215" t="str">
        <f>'Cover page'!E14</f>
        <v>Date: 28/03/2024</v>
      </c>
      <c r="D6" s="213" t="s">
        <v>3</v>
      </c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16"/>
    </row>
    <row r="7" spans="1:58" ht="16" thickBot="1">
      <c r="A7" s="208"/>
      <c r="B7" s="209"/>
      <c r="C7" s="216"/>
      <c r="D7" s="217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16"/>
    </row>
    <row r="8" spans="1:58">
      <c r="A8" s="211"/>
      <c r="B8" s="218"/>
      <c r="C8" s="219"/>
      <c r="D8" s="220"/>
      <c r="E8" s="118" t="s">
        <v>455</v>
      </c>
      <c r="F8" s="118" t="s">
        <v>455</v>
      </c>
      <c r="G8" s="118" t="s">
        <v>455</v>
      </c>
      <c r="H8" s="118" t="s">
        <v>455</v>
      </c>
      <c r="I8" s="118" t="s">
        <v>455</v>
      </c>
      <c r="J8" s="118" t="s">
        <v>455</v>
      </c>
      <c r="K8" s="118" t="s">
        <v>455</v>
      </c>
      <c r="L8" s="118" t="s">
        <v>455</v>
      </c>
      <c r="M8" s="118" t="s">
        <v>455</v>
      </c>
      <c r="N8" s="118" t="s">
        <v>455</v>
      </c>
      <c r="O8" s="118" t="s">
        <v>455</v>
      </c>
      <c r="P8" s="118" t="s">
        <v>455</v>
      </c>
      <c r="Q8" s="118" t="s">
        <v>455</v>
      </c>
      <c r="R8" s="118" t="s">
        <v>455</v>
      </c>
      <c r="S8" s="118" t="s">
        <v>455</v>
      </c>
      <c r="T8" s="118" t="s">
        <v>455</v>
      </c>
      <c r="U8" s="118" t="s">
        <v>455</v>
      </c>
      <c r="V8" s="118" t="s">
        <v>455</v>
      </c>
      <c r="W8" s="118" t="s">
        <v>455</v>
      </c>
      <c r="X8" s="118" t="s">
        <v>455</v>
      </c>
      <c r="Y8" s="118" t="s">
        <v>455</v>
      </c>
      <c r="Z8" s="118" t="s">
        <v>455</v>
      </c>
      <c r="AA8" s="118" t="s">
        <v>455</v>
      </c>
      <c r="AB8" s="118" t="s">
        <v>455</v>
      </c>
      <c r="AC8" s="118" t="s">
        <v>455</v>
      </c>
      <c r="AD8" s="16"/>
    </row>
    <row r="9" spans="1:58" ht="16" thickBot="1">
      <c r="A9" s="221"/>
      <c r="B9" s="222"/>
      <c r="C9" s="223" t="s">
        <v>560</v>
      </c>
      <c r="D9" s="224" t="s">
        <v>469</v>
      </c>
      <c r="E9" s="476">
        <f t="shared" ref="E9:T9" si="15">IFERROR(VLOOKUP(E8,StatusTable,2,FALSE), -1)</f>
        <v>3</v>
      </c>
      <c r="F9" s="477">
        <f t="shared" si="15"/>
        <v>3</v>
      </c>
      <c r="G9" s="477">
        <f t="shared" si="15"/>
        <v>3</v>
      </c>
      <c r="H9" s="477">
        <f t="shared" si="15"/>
        <v>3</v>
      </c>
      <c r="I9" s="477">
        <f t="shared" si="15"/>
        <v>3</v>
      </c>
      <c r="J9" s="477">
        <f t="shared" si="15"/>
        <v>3</v>
      </c>
      <c r="K9" s="477">
        <f t="shared" si="15"/>
        <v>3</v>
      </c>
      <c r="L9" s="477">
        <f t="shared" si="15"/>
        <v>3</v>
      </c>
      <c r="M9" s="477">
        <f t="shared" si="15"/>
        <v>3</v>
      </c>
      <c r="N9" s="477">
        <f t="shared" si="15"/>
        <v>3</v>
      </c>
      <c r="O9" s="477">
        <f t="shared" si="15"/>
        <v>3</v>
      </c>
      <c r="P9" s="477">
        <f t="shared" si="15"/>
        <v>3</v>
      </c>
      <c r="Q9" s="477">
        <f t="shared" si="15"/>
        <v>3</v>
      </c>
      <c r="R9" s="477">
        <f t="shared" si="15"/>
        <v>3</v>
      </c>
      <c r="S9" s="477">
        <f t="shared" si="15"/>
        <v>3</v>
      </c>
      <c r="T9" s="477">
        <f t="shared" si="15"/>
        <v>3</v>
      </c>
      <c r="U9" s="477">
        <f t="shared" ref="U9:X9" si="16">IFERROR(VLOOKUP(U8,StatusTable,2,FALSE), -1)</f>
        <v>3</v>
      </c>
      <c r="V9" s="477">
        <f t="shared" si="16"/>
        <v>3</v>
      </c>
      <c r="W9" s="477">
        <f t="shared" si="16"/>
        <v>3</v>
      </c>
      <c r="X9" s="477">
        <f t="shared" si="16"/>
        <v>3</v>
      </c>
      <c r="Y9" s="477">
        <f t="shared" ref="Y9:Z9" si="17">IFERROR(VLOOKUP(Y8,StatusTable,2,FALSE), -1)</f>
        <v>3</v>
      </c>
      <c r="Z9" s="477">
        <f t="shared" si="17"/>
        <v>3</v>
      </c>
      <c r="AA9" s="477">
        <f t="shared" ref="AA9:AB9" si="18">IFERROR(VLOOKUP(AA8,StatusTable,2,FALSE), -1)</f>
        <v>3</v>
      </c>
      <c r="AB9" s="477">
        <f t="shared" si="18"/>
        <v>3</v>
      </c>
      <c r="AC9" s="477">
        <f t="shared" ref="AC9" si="19">IFERROR(VLOOKUP(AC8,StatusTable,2,FALSE), -1)</f>
        <v>3</v>
      </c>
      <c r="AD9" s="16"/>
      <c r="BF9" s="260" t="str">
        <f>CountryCode &amp; ".T1.B9_STATUS.S13.MNAC." &amp; RefVintage</f>
        <v>SE.T1.B9_STATUS.S13.MNAC.W.2024</v>
      </c>
    </row>
    <row r="10" spans="1:58" ht="16.5" thickTop="1" thickBot="1">
      <c r="A10" s="225" t="s">
        <v>186</v>
      </c>
      <c r="B10" s="391" t="s">
        <v>664</v>
      </c>
      <c r="C10" s="226" t="s">
        <v>5</v>
      </c>
      <c r="D10" s="406" t="s">
        <v>6</v>
      </c>
      <c r="E10" s="81">
        <v>-132962</v>
      </c>
      <c r="F10" s="81">
        <v>-60474</v>
      </c>
      <c r="G10" s="81">
        <v>-31727</v>
      </c>
      <c r="H10" s="81">
        <v>18175</v>
      </c>
      <c r="I10" s="81">
        <v>14233</v>
      </c>
      <c r="J10" s="81">
        <v>75379</v>
      </c>
      <c r="K10" s="81">
        <v>35050</v>
      </c>
      <c r="L10" s="81">
        <v>-36785</v>
      </c>
      <c r="M10" s="81">
        <v>-33072</v>
      </c>
      <c r="N10" s="81">
        <v>5497</v>
      </c>
      <c r="O10" s="81">
        <v>52594</v>
      </c>
      <c r="P10" s="81">
        <v>64976</v>
      </c>
      <c r="Q10" s="81">
        <v>109074</v>
      </c>
      <c r="R10" s="81">
        <v>64751</v>
      </c>
      <c r="S10" s="81">
        <v>-28800</v>
      </c>
      <c r="T10" s="81">
        <v>-4133</v>
      </c>
      <c r="U10" s="81">
        <v>-13549</v>
      </c>
      <c r="V10" s="81">
        <v>-42726</v>
      </c>
      <c r="W10" s="81">
        <v>-56988</v>
      </c>
      <c r="X10" s="81">
        <v>-62026</v>
      </c>
      <c r="Y10" s="81">
        <v>-700</v>
      </c>
      <c r="Z10" s="81">
        <v>43199</v>
      </c>
      <c r="AA10" s="81">
        <v>64018</v>
      </c>
      <c r="AB10" s="81">
        <v>36342</v>
      </c>
      <c r="AC10" s="506">
        <v>27152</v>
      </c>
      <c r="AD10" s="16"/>
      <c r="BF10" s="260" t="str">
        <f>CountryCode &amp; ".T1.B9.S13.MNAC." &amp; RefVintage</f>
        <v>SE.T1.B9.S13.MNAC.W.2024</v>
      </c>
    </row>
    <row r="11" spans="1:58" ht="16" thickTop="1">
      <c r="A11" s="225" t="s">
        <v>187</v>
      </c>
      <c r="B11" s="391" t="s">
        <v>665</v>
      </c>
      <c r="C11" s="227" t="s">
        <v>7</v>
      </c>
      <c r="D11" s="228" t="s">
        <v>8</v>
      </c>
      <c r="E11" s="82">
        <v>-140894</v>
      </c>
      <c r="F11" s="82">
        <v>-66480</v>
      </c>
      <c r="G11" s="82">
        <v>-32249</v>
      </c>
      <c r="H11" s="82">
        <v>-3341</v>
      </c>
      <c r="I11" s="82">
        <v>62443</v>
      </c>
      <c r="J11" s="82">
        <v>82895</v>
      </c>
      <c r="K11" s="82">
        <v>164511</v>
      </c>
      <c r="L11" s="82">
        <v>-46242</v>
      </c>
      <c r="M11" s="82">
        <v>-49498</v>
      </c>
      <c r="N11" s="82">
        <v>-19310</v>
      </c>
      <c r="O11" s="82">
        <v>13482</v>
      </c>
      <c r="P11" s="82">
        <v>30314</v>
      </c>
      <c r="Q11" s="82">
        <v>71782</v>
      </c>
      <c r="R11" s="82">
        <v>37020</v>
      </c>
      <c r="S11" s="82">
        <v>-25657</v>
      </c>
      <c r="T11" s="82">
        <v>-15500</v>
      </c>
      <c r="U11" s="82">
        <v>-18874</v>
      </c>
      <c r="V11" s="82">
        <v>-43801</v>
      </c>
      <c r="W11" s="82">
        <v>-47119</v>
      </c>
      <c r="X11" s="82">
        <v>-50148</v>
      </c>
      <c r="Y11" s="82">
        <v>5991</v>
      </c>
      <c r="Z11" s="82">
        <v>63107</v>
      </c>
      <c r="AA11" s="82">
        <v>75716</v>
      </c>
      <c r="AB11" s="82">
        <v>63867</v>
      </c>
      <c r="AC11" s="82">
        <v>67654</v>
      </c>
      <c r="AD11" s="16"/>
      <c r="BF11" s="260" t="str">
        <f>CountryCode &amp; ".T1.B9.S1311.MNAC." &amp; RefVintage</f>
        <v>SE.T1.B9.S1311.MNAC.W.2024</v>
      </c>
    </row>
    <row r="12" spans="1:58">
      <c r="A12" s="225" t="s">
        <v>188</v>
      </c>
      <c r="B12" s="391" t="s">
        <v>666</v>
      </c>
      <c r="C12" s="229" t="s">
        <v>9</v>
      </c>
      <c r="D12" s="230" t="s">
        <v>10</v>
      </c>
      <c r="E12" s="82" t="s">
        <v>1025</v>
      </c>
      <c r="F12" s="82" t="s">
        <v>1025</v>
      </c>
      <c r="G12" s="82" t="s">
        <v>1025</v>
      </c>
      <c r="H12" s="82" t="s">
        <v>1025</v>
      </c>
      <c r="I12" s="82" t="s">
        <v>1025</v>
      </c>
      <c r="J12" s="82" t="s">
        <v>1025</v>
      </c>
      <c r="K12" s="82" t="s">
        <v>1025</v>
      </c>
      <c r="L12" s="82" t="s">
        <v>1025</v>
      </c>
      <c r="M12" s="82" t="s">
        <v>1025</v>
      </c>
      <c r="N12" s="82" t="s">
        <v>1025</v>
      </c>
      <c r="O12" s="82" t="s">
        <v>1025</v>
      </c>
      <c r="P12" s="82" t="s">
        <v>1025</v>
      </c>
      <c r="Q12" s="82" t="s">
        <v>1025</v>
      </c>
      <c r="R12" s="82" t="s">
        <v>1025</v>
      </c>
      <c r="S12" s="82" t="s">
        <v>1025</v>
      </c>
      <c r="T12" s="82" t="s">
        <v>1025</v>
      </c>
      <c r="U12" s="82" t="s">
        <v>1025</v>
      </c>
      <c r="V12" s="82" t="s">
        <v>1025</v>
      </c>
      <c r="W12" s="82" t="s">
        <v>1025</v>
      </c>
      <c r="X12" s="82" t="s">
        <v>1025</v>
      </c>
      <c r="Y12" s="82" t="s">
        <v>1025</v>
      </c>
      <c r="Z12" s="82" t="s">
        <v>1025</v>
      </c>
      <c r="AA12" s="82" t="s">
        <v>1025</v>
      </c>
      <c r="AB12" s="82" t="s">
        <v>1025</v>
      </c>
      <c r="AC12" s="82" t="s">
        <v>1025</v>
      </c>
      <c r="AD12" s="16"/>
      <c r="BF12" s="260" t="str">
        <f>CountryCode &amp; ".T1.B9.S1312.MNAC." &amp; RefVintage</f>
        <v>SE.T1.B9.S1312.MNAC.W.2024</v>
      </c>
    </row>
    <row r="13" spans="1:58">
      <c r="A13" s="225" t="s">
        <v>189</v>
      </c>
      <c r="B13" s="391" t="s">
        <v>667</v>
      </c>
      <c r="C13" s="229" t="s">
        <v>11</v>
      </c>
      <c r="D13" s="230" t="s">
        <v>12</v>
      </c>
      <c r="E13" s="82">
        <v>-6943</v>
      </c>
      <c r="F13" s="82">
        <v>-6451</v>
      </c>
      <c r="G13" s="82">
        <v>-9395</v>
      </c>
      <c r="H13" s="82">
        <v>-3339</v>
      </c>
      <c r="I13" s="82">
        <v>-7500</v>
      </c>
      <c r="J13" s="82">
        <v>1079</v>
      </c>
      <c r="K13" s="82">
        <v>-5817</v>
      </c>
      <c r="L13" s="82">
        <v>-14320</v>
      </c>
      <c r="M13" s="82">
        <v>-8248</v>
      </c>
      <c r="N13" s="82">
        <v>895</v>
      </c>
      <c r="O13" s="82">
        <v>11261</v>
      </c>
      <c r="P13" s="82">
        <v>3498</v>
      </c>
      <c r="Q13" s="82">
        <v>2615</v>
      </c>
      <c r="R13" s="82">
        <v>-4180</v>
      </c>
      <c r="S13" s="82">
        <v>-8358</v>
      </c>
      <c r="T13" s="82">
        <v>4424</v>
      </c>
      <c r="U13" s="82">
        <v>-14117</v>
      </c>
      <c r="V13" s="82">
        <v>-8683</v>
      </c>
      <c r="W13" s="82">
        <v>-4808</v>
      </c>
      <c r="X13" s="82">
        <v>-17266</v>
      </c>
      <c r="Y13" s="82">
        <v>-16685</v>
      </c>
      <c r="Z13" s="82">
        <v>-26193</v>
      </c>
      <c r="AA13" s="82">
        <v>-12142</v>
      </c>
      <c r="AB13" s="82">
        <v>-34278</v>
      </c>
      <c r="AC13" s="82">
        <v>-46916</v>
      </c>
      <c r="AD13" s="16"/>
      <c r="BF13" s="260" t="str">
        <f>CountryCode &amp; ".T1.B9.S1313.MNAC." &amp; RefVintage</f>
        <v>SE.T1.B9.S1313.MNAC.W.2024</v>
      </c>
    </row>
    <row r="14" spans="1:58">
      <c r="A14" s="225" t="s">
        <v>190</v>
      </c>
      <c r="B14" s="391" t="s">
        <v>668</v>
      </c>
      <c r="C14" s="229" t="s">
        <v>13</v>
      </c>
      <c r="D14" s="230" t="s">
        <v>14</v>
      </c>
      <c r="E14" s="82">
        <v>14875</v>
      </c>
      <c r="F14" s="82">
        <v>12457</v>
      </c>
      <c r="G14" s="82">
        <v>9917</v>
      </c>
      <c r="H14" s="82">
        <v>24855</v>
      </c>
      <c r="I14" s="82">
        <v>-40710</v>
      </c>
      <c r="J14" s="82">
        <v>-8595</v>
      </c>
      <c r="K14" s="82">
        <v>-123644</v>
      </c>
      <c r="L14" s="82">
        <v>23777</v>
      </c>
      <c r="M14" s="82">
        <v>24674</v>
      </c>
      <c r="N14" s="82">
        <v>23912</v>
      </c>
      <c r="O14" s="82">
        <v>27851</v>
      </c>
      <c r="P14" s="82">
        <v>31164</v>
      </c>
      <c r="Q14" s="82">
        <v>34677</v>
      </c>
      <c r="R14" s="82">
        <v>31911</v>
      </c>
      <c r="S14" s="82">
        <v>5215</v>
      </c>
      <c r="T14" s="82">
        <v>6943</v>
      </c>
      <c r="U14" s="82">
        <v>19442</v>
      </c>
      <c r="V14" s="82">
        <v>9758</v>
      </c>
      <c r="W14" s="82">
        <v>-5061</v>
      </c>
      <c r="X14" s="82">
        <v>5388</v>
      </c>
      <c r="Y14" s="82">
        <v>9994</v>
      </c>
      <c r="Z14" s="82">
        <v>6285</v>
      </c>
      <c r="AA14" s="82">
        <v>444</v>
      </c>
      <c r="AB14" s="82">
        <v>6753</v>
      </c>
      <c r="AC14" s="82">
        <v>6414</v>
      </c>
      <c r="AD14" s="16"/>
      <c r="BF14" s="260" t="str">
        <f>CountryCode &amp; ".T1.B9.S1314.MNAC." &amp; RefVintage</f>
        <v>SE.T1.B9.S1314.MNAC.W.2024</v>
      </c>
    </row>
    <row r="15" spans="1:58" ht="16" thickBot="1">
      <c r="A15" s="225"/>
      <c r="B15" s="391"/>
      <c r="C15" s="231"/>
      <c r="D15" s="232"/>
      <c r="E15" s="8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492"/>
      <c r="Y15" s="492"/>
      <c r="Z15" s="492"/>
      <c r="AA15" s="492"/>
      <c r="AB15" s="492"/>
      <c r="AC15" s="492"/>
      <c r="AD15" s="16"/>
    </row>
    <row r="16" spans="1:58">
      <c r="A16" s="225"/>
      <c r="B16" s="391"/>
      <c r="C16" s="233"/>
      <c r="D16" s="234"/>
      <c r="E16" s="118" t="s">
        <v>455</v>
      </c>
      <c r="F16" s="118" t="s">
        <v>455</v>
      </c>
      <c r="G16" s="118" t="s">
        <v>455</v>
      </c>
      <c r="H16" s="118" t="s">
        <v>455</v>
      </c>
      <c r="I16" s="118" t="s">
        <v>455</v>
      </c>
      <c r="J16" s="118" t="s">
        <v>455</v>
      </c>
      <c r="K16" s="118" t="s">
        <v>455</v>
      </c>
      <c r="L16" s="118" t="s">
        <v>455</v>
      </c>
      <c r="M16" s="118" t="s">
        <v>455</v>
      </c>
      <c r="N16" s="118" t="s">
        <v>455</v>
      </c>
      <c r="O16" s="118" t="s">
        <v>455</v>
      </c>
      <c r="P16" s="118" t="s">
        <v>455</v>
      </c>
      <c r="Q16" s="118" t="s">
        <v>455</v>
      </c>
      <c r="R16" s="118" t="s">
        <v>455</v>
      </c>
      <c r="S16" s="118" t="s">
        <v>455</v>
      </c>
      <c r="T16" s="118" t="s">
        <v>455</v>
      </c>
      <c r="U16" s="118" t="s">
        <v>455</v>
      </c>
      <c r="V16" s="118" t="s">
        <v>455</v>
      </c>
      <c r="W16" s="118" t="s">
        <v>455</v>
      </c>
      <c r="X16" s="118" t="s">
        <v>455</v>
      </c>
      <c r="Y16" s="118" t="s">
        <v>455</v>
      </c>
      <c r="Z16" s="118" t="s">
        <v>455</v>
      </c>
      <c r="AA16" s="118" t="s">
        <v>455</v>
      </c>
      <c r="AB16" s="118" t="s">
        <v>455</v>
      </c>
      <c r="AC16" s="118" t="s">
        <v>455</v>
      </c>
      <c r="AD16" s="16"/>
    </row>
    <row r="17" spans="1:58" ht="16" thickBot="1">
      <c r="A17" s="225"/>
      <c r="B17" s="391"/>
      <c r="C17" s="223" t="s">
        <v>15</v>
      </c>
      <c r="D17" s="235"/>
      <c r="E17" s="475">
        <f t="shared" ref="E17:T17" si="20">IFERROR(VLOOKUP(E16,StatusTable,2,FALSE), -1)</f>
        <v>3</v>
      </c>
      <c r="F17" s="475">
        <f t="shared" si="20"/>
        <v>3</v>
      </c>
      <c r="G17" s="475">
        <f t="shared" si="20"/>
        <v>3</v>
      </c>
      <c r="H17" s="475">
        <f t="shared" si="20"/>
        <v>3</v>
      </c>
      <c r="I17" s="475">
        <f t="shared" si="20"/>
        <v>3</v>
      </c>
      <c r="J17" s="475">
        <f t="shared" si="20"/>
        <v>3</v>
      </c>
      <c r="K17" s="475">
        <f t="shared" si="20"/>
        <v>3</v>
      </c>
      <c r="L17" s="475">
        <f t="shared" si="20"/>
        <v>3</v>
      </c>
      <c r="M17" s="475">
        <f t="shared" si="20"/>
        <v>3</v>
      </c>
      <c r="N17" s="475">
        <f t="shared" si="20"/>
        <v>3</v>
      </c>
      <c r="O17" s="475">
        <f t="shared" si="20"/>
        <v>3</v>
      </c>
      <c r="P17" s="475">
        <f t="shared" si="20"/>
        <v>3</v>
      </c>
      <c r="Q17" s="475">
        <f t="shared" si="20"/>
        <v>3</v>
      </c>
      <c r="R17" s="475">
        <f t="shared" si="20"/>
        <v>3</v>
      </c>
      <c r="S17" s="475">
        <f t="shared" si="20"/>
        <v>3</v>
      </c>
      <c r="T17" s="475">
        <f t="shared" si="20"/>
        <v>3</v>
      </c>
      <c r="U17" s="475">
        <f t="shared" ref="U17:X17" si="21">IFERROR(VLOOKUP(U16,StatusTable,2,FALSE), -1)</f>
        <v>3</v>
      </c>
      <c r="V17" s="475">
        <f t="shared" si="21"/>
        <v>3</v>
      </c>
      <c r="W17" s="475">
        <f t="shared" si="21"/>
        <v>3</v>
      </c>
      <c r="X17" s="475">
        <f t="shared" si="21"/>
        <v>3</v>
      </c>
      <c r="Y17" s="475">
        <f t="shared" ref="Y17:Z17" si="22">IFERROR(VLOOKUP(Y16,StatusTable,2,FALSE), -1)</f>
        <v>3</v>
      </c>
      <c r="Z17" s="475">
        <f t="shared" si="22"/>
        <v>3</v>
      </c>
      <c r="AA17" s="475">
        <f t="shared" ref="AA17:AB17" si="23">IFERROR(VLOOKUP(AA16,StatusTable,2,FALSE), -1)</f>
        <v>3</v>
      </c>
      <c r="AB17" s="475">
        <f t="shared" si="23"/>
        <v>3</v>
      </c>
      <c r="AC17" s="475">
        <f t="shared" ref="AC17" si="24">IFERROR(VLOOKUP(AC16,StatusTable,2,FALSE), -1)</f>
        <v>3</v>
      </c>
      <c r="AD17" s="16"/>
      <c r="BF17" s="260" t="str">
        <f>CountryCode &amp; ".T1.DEBT_STATUS.S13.MNAC." &amp; RefVintage</f>
        <v>SE.T1.DEBT_STATUS.S13.MNAC.W.2024</v>
      </c>
    </row>
    <row r="18" spans="1:58" ht="16.5" thickTop="1" thickBot="1">
      <c r="A18" s="225" t="s">
        <v>191</v>
      </c>
      <c r="B18" s="391" t="s">
        <v>669</v>
      </c>
      <c r="C18" s="236" t="s">
        <v>485</v>
      </c>
      <c r="D18" s="405"/>
      <c r="E18" s="88">
        <v>1309950</v>
      </c>
      <c r="F18" s="88">
        <v>1351038</v>
      </c>
      <c r="G18" s="88">
        <v>1364265</v>
      </c>
      <c r="H18" s="88">
        <v>1417213</v>
      </c>
      <c r="I18" s="88">
        <v>1370156</v>
      </c>
      <c r="J18" s="88">
        <v>1212453</v>
      </c>
      <c r="K18" s="88">
        <v>1299363</v>
      </c>
      <c r="L18" s="88">
        <v>1294120</v>
      </c>
      <c r="M18" s="88">
        <v>1332124</v>
      </c>
      <c r="N18" s="88">
        <v>1371304</v>
      </c>
      <c r="O18" s="88">
        <v>1427100</v>
      </c>
      <c r="P18" s="88">
        <v>1360909</v>
      </c>
      <c r="Q18" s="88">
        <v>1291507</v>
      </c>
      <c r="R18" s="88">
        <v>1279487</v>
      </c>
      <c r="S18" s="88">
        <v>1360929</v>
      </c>
      <c r="T18" s="88">
        <v>1361621</v>
      </c>
      <c r="U18" s="88">
        <v>1385424</v>
      </c>
      <c r="V18" s="88">
        <v>1403884</v>
      </c>
      <c r="W18" s="88">
        <v>1538758</v>
      </c>
      <c r="X18" s="88">
        <v>1796952</v>
      </c>
      <c r="Y18" s="88">
        <v>1863261</v>
      </c>
      <c r="Z18" s="505">
        <v>1865266</v>
      </c>
      <c r="AA18" s="505">
        <v>1915673</v>
      </c>
      <c r="AB18" s="505">
        <v>1910691</v>
      </c>
      <c r="AC18" s="404">
        <v>1796625</v>
      </c>
      <c r="AD18" s="16"/>
      <c r="BF18" s="260" t="str">
        <f>CountryCode &amp; ".T1.DEBT.S13.MNAC." &amp; RefVintage</f>
        <v>SE.T1.DEBT.S13.MNAC.W.2024</v>
      </c>
    </row>
    <row r="19" spans="1:58" ht="16" thickTop="1">
      <c r="A19" s="225"/>
      <c r="B19" s="391"/>
      <c r="C19" s="237" t="s">
        <v>16</v>
      </c>
      <c r="D19" s="23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162"/>
      <c r="Y19" s="162"/>
      <c r="Z19" s="162"/>
      <c r="AA19" s="162"/>
      <c r="AB19" s="162"/>
      <c r="AC19" s="162"/>
      <c r="AD19" s="16"/>
    </row>
    <row r="20" spans="1:58">
      <c r="A20" s="225" t="s">
        <v>192</v>
      </c>
      <c r="B20" s="391" t="s">
        <v>670</v>
      </c>
      <c r="C20" s="239" t="s">
        <v>17</v>
      </c>
      <c r="D20" s="230" t="s">
        <v>18</v>
      </c>
      <c r="E20" s="82">
        <v>49865</v>
      </c>
      <c r="F20" s="82">
        <v>63738</v>
      </c>
      <c r="G20" s="82">
        <v>63848</v>
      </c>
      <c r="H20" s="82">
        <v>50749</v>
      </c>
      <c r="I20" s="82">
        <v>77591</v>
      </c>
      <c r="J20" s="82">
        <v>32420</v>
      </c>
      <c r="K20" s="82">
        <v>54607</v>
      </c>
      <c r="L20" s="82">
        <v>50297</v>
      </c>
      <c r="M20" s="82">
        <v>58868</v>
      </c>
      <c r="N20" s="82">
        <v>68367</v>
      </c>
      <c r="O20" s="82">
        <v>62447</v>
      </c>
      <c r="P20" s="82">
        <v>43117</v>
      </c>
      <c r="Q20" s="82">
        <v>42573</v>
      </c>
      <c r="R20" s="82">
        <v>62318</v>
      </c>
      <c r="S20" s="82">
        <v>53975</v>
      </c>
      <c r="T20" s="82">
        <v>58242</v>
      </c>
      <c r="U20" s="82">
        <v>69008</v>
      </c>
      <c r="V20" s="82">
        <v>75301</v>
      </c>
      <c r="W20" s="82">
        <v>55797</v>
      </c>
      <c r="X20" s="83">
        <v>58586</v>
      </c>
      <c r="Y20" s="83">
        <v>50510</v>
      </c>
      <c r="Z20" s="83">
        <v>73511</v>
      </c>
      <c r="AA20" s="83">
        <v>68636</v>
      </c>
      <c r="AB20" s="83">
        <v>74896</v>
      </c>
      <c r="AC20" s="83">
        <v>68545</v>
      </c>
      <c r="AD20" s="16"/>
      <c r="BF20" s="260" t="str">
        <f>CountryCode &amp; ".T1.AF2.S13.MNAC." &amp; RefVintage</f>
        <v>SE.T1.AF2.S13.MNAC.W.2024</v>
      </c>
    </row>
    <row r="21" spans="1:58">
      <c r="A21" s="240" t="s">
        <v>508</v>
      </c>
      <c r="B21" s="391" t="s">
        <v>671</v>
      </c>
      <c r="C21" s="239" t="s">
        <v>460</v>
      </c>
      <c r="D21" s="230" t="s">
        <v>461</v>
      </c>
      <c r="E21" s="82">
        <v>1178372</v>
      </c>
      <c r="F21" s="82">
        <v>1200403</v>
      </c>
      <c r="G21" s="82">
        <v>1181015</v>
      </c>
      <c r="H21" s="82">
        <v>1254474</v>
      </c>
      <c r="I21" s="82">
        <v>1178290</v>
      </c>
      <c r="J21" s="82">
        <v>1042568</v>
      </c>
      <c r="K21" s="82">
        <v>1082151</v>
      </c>
      <c r="L21" s="82">
        <v>1083322</v>
      </c>
      <c r="M21" s="82">
        <v>1126515</v>
      </c>
      <c r="N21" s="82">
        <v>1143470</v>
      </c>
      <c r="O21" s="82">
        <v>1194646</v>
      </c>
      <c r="P21" s="82">
        <v>1112056</v>
      </c>
      <c r="Q21" s="82">
        <v>1007710</v>
      </c>
      <c r="R21" s="82">
        <v>970152</v>
      </c>
      <c r="S21" s="82">
        <v>999577</v>
      </c>
      <c r="T21" s="82">
        <v>1032975</v>
      </c>
      <c r="U21" s="82">
        <v>991811</v>
      </c>
      <c r="V21" s="82">
        <v>1015644</v>
      </c>
      <c r="W21" s="82">
        <v>1143029</v>
      </c>
      <c r="X21" s="82">
        <v>1294756</v>
      </c>
      <c r="Y21" s="82">
        <v>1377469</v>
      </c>
      <c r="Z21" s="82">
        <v>1314453</v>
      </c>
      <c r="AA21" s="82">
        <v>1263820</v>
      </c>
      <c r="AB21" s="82">
        <v>1241292</v>
      </c>
      <c r="AC21" s="82">
        <v>1105772</v>
      </c>
      <c r="AD21" s="16"/>
      <c r="BF21" s="260" t="str">
        <f>CountryCode &amp; ".T1.AF3.S13.MNAC." &amp; RefVintage</f>
        <v>SE.T1.AF3.S13.MNAC.W.2024</v>
      </c>
    </row>
    <row r="22" spans="1:58">
      <c r="A22" s="240" t="s">
        <v>509</v>
      </c>
      <c r="B22" s="391" t="s">
        <v>672</v>
      </c>
      <c r="C22" s="241" t="s">
        <v>19</v>
      </c>
      <c r="D22" s="230" t="s">
        <v>470</v>
      </c>
      <c r="E22" s="82">
        <v>260833</v>
      </c>
      <c r="F22" s="82">
        <v>257828</v>
      </c>
      <c r="G22" s="82">
        <v>199505</v>
      </c>
      <c r="H22" s="82">
        <v>260578</v>
      </c>
      <c r="I22" s="82">
        <v>229155</v>
      </c>
      <c r="J22" s="82">
        <v>228265</v>
      </c>
      <c r="K22" s="82">
        <v>232592</v>
      </c>
      <c r="L22" s="82">
        <v>242180</v>
      </c>
      <c r="M22" s="82">
        <v>271658</v>
      </c>
      <c r="N22" s="82">
        <v>211755</v>
      </c>
      <c r="O22" s="82">
        <v>305860</v>
      </c>
      <c r="P22" s="82">
        <v>268310</v>
      </c>
      <c r="Q22" s="82">
        <v>200733</v>
      </c>
      <c r="R22" s="82">
        <v>149695</v>
      </c>
      <c r="S22" s="82">
        <v>143622</v>
      </c>
      <c r="T22" s="82">
        <v>152684</v>
      </c>
      <c r="U22" s="82">
        <v>133870</v>
      </c>
      <c r="V22" s="82">
        <v>194027</v>
      </c>
      <c r="W22" s="82">
        <v>144366</v>
      </c>
      <c r="X22" s="82">
        <v>235674</v>
      </c>
      <c r="Y22" s="82">
        <v>251337</v>
      </c>
      <c r="Z22" s="82">
        <v>119988</v>
      </c>
      <c r="AA22" s="82">
        <v>118284</v>
      </c>
      <c r="AB22" s="82">
        <v>49381</v>
      </c>
      <c r="AC22" s="82">
        <v>45060</v>
      </c>
      <c r="AD22" s="16"/>
      <c r="BF22" s="260" t="str">
        <f>CountryCode &amp; ".T1.AF31.S13.MNAC." &amp; RefVintage</f>
        <v>SE.T1.AF31.S13.MNAC.W.2024</v>
      </c>
    </row>
    <row r="23" spans="1:58">
      <c r="A23" s="240" t="s">
        <v>510</v>
      </c>
      <c r="B23" s="391" t="s">
        <v>673</v>
      </c>
      <c r="C23" s="242" t="s">
        <v>20</v>
      </c>
      <c r="D23" s="230" t="s">
        <v>471</v>
      </c>
      <c r="E23" s="82">
        <v>917539</v>
      </c>
      <c r="F23" s="82">
        <v>942575</v>
      </c>
      <c r="G23" s="82">
        <v>981510</v>
      </c>
      <c r="H23" s="82">
        <v>993896</v>
      </c>
      <c r="I23" s="82">
        <v>949135</v>
      </c>
      <c r="J23" s="82">
        <v>814303</v>
      </c>
      <c r="K23" s="82">
        <v>849559</v>
      </c>
      <c r="L23" s="82">
        <v>841142</v>
      </c>
      <c r="M23" s="82">
        <v>854857</v>
      </c>
      <c r="N23" s="82">
        <v>931715</v>
      </c>
      <c r="O23" s="82">
        <v>888786</v>
      </c>
      <c r="P23" s="82">
        <v>843746</v>
      </c>
      <c r="Q23" s="82">
        <v>806977</v>
      </c>
      <c r="R23" s="82">
        <v>820457</v>
      </c>
      <c r="S23" s="82">
        <v>855955</v>
      </c>
      <c r="T23" s="82">
        <v>880291</v>
      </c>
      <c r="U23" s="82">
        <v>857941</v>
      </c>
      <c r="V23" s="82">
        <v>821617</v>
      </c>
      <c r="W23" s="82">
        <v>998663</v>
      </c>
      <c r="X23" s="82">
        <v>1059082</v>
      </c>
      <c r="Y23" s="82">
        <v>1126132</v>
      </c>
      <c r="Z23" s="82">
        <v>1194465</v>
      </c>
      <c r="AA23" s="82">
        <v>1145536</v>
      </c>
      <c r="AB23" s="82">
        <v>1191911</v>
      </c>
      <c r="AC23" s="82">
        <v>1060712</v>
      </c>
      <c r="AD23" s="16"/>
      <c r="BF23" s="260" t="str">
        <f>CountryCode &amp; ".T1.AF32.S13.MNAC." &amp; RefVintage</f>
        <v>SE.T1.AF32.S13.MNAC.W.2024</v>
      </c>
    </row>
    <row r="24" spans="1:58">
      <c r="A24" s="225" t="s">
        <v>193</v>
      </c>
      <c r="B24" s="391" t="s">
        <v>674</v>
      </c>
      <c r="C24" s="239" t="s">
        <v>21</v>
      </c>
      <c r="D24" s="230" t="s">
        <v>22</v>
      </c>
      <c r="E24" s="82">
        <v>81713</v>
      </c>
      <c r="F24" s="82">
        <v>86897</v>
      </c>
      <c r="G24" s="82">
        <v>119402</v>
      </c>
      <c r="H24" s="82">
        <v>111990</v>
      </c>
      <c r="I24" s="82">
        <v>114275</v>
      </c>
      <c r="J24" s="82">
        <v>137465</v>
      </c>
      <c r="K24" s="82">
        <v>162605</v>
      </c>
      <c r="L24" s="82">
        <v>160501</v>
      </c>
      <c r="M24" s="82">
        <v>146741</v>
      </c>
      <c r="N24" s="82">
        <v>159467</v>
      </c>
      <c r="O24" s="82">
        <v>170007</v>
      </c>
      <c r="P24" s="82">
        <v>205736</v>
      </c>
      <c r="Q24" s="82">
        <v>241224</v>
      </c>
      <c r="R24" s="82">
        <v>247017</v>
      </c>
      <c r="S24" s="82">
        <v>307377</v>
      </c>
      <c r="T24" s="82">
        <v>270404</v>
      </c>
      <c r="U24" s="82">
        <v>324605</v>
      </c>
      <c r="V24" s="82">
        <v>312939</v>
      </c>
      <c r="W24" s="82">
        <v>339932</v>
      </c>
      <c r="X24" s="82">
        <v>443610</v>
      </c>
      <c r="Y24" s="82">
        <v>435282</v>
      </c>
      <c r="Z24" s="82">
        <v>477302</v>
      </c>
      <c r="AA24" s="82">
        <v>583217</v>
      </c>
      <c r="AB24" s="82">
        <v>594503</v>
      </c>
      <c r="AC24" s="82">
        <v>622308</v>
      </c>
      <c r="AD24" s="16"/>
      <c r="AH24" s="165"/>
      <c r="BF24" s="260" t="str">
        <f>CountryCode &amp; ".T1.AF4.S13.MNAC." &amp; RefVintage</f>
        <v>SE.T1.AF4.S13.MNAC.W.2024</v>
      </c>
    </row>
    <row r="25" spans="1:58">
      <c r="A25" s="225" t="s">
        <v>194</v>
      </c>
      <c r="B25" s="391" t="s">
        <v>675</v>
      </c>
      <c r="C25" s="241" t="s">
        <v>19</v>
      </c>
      <c r="D25" s="230" t="s">
        <v>23</v>
      </c>
      <c r="E25" s="82">
        <v>3825</v>
      </c>
      <c r="F25" s="82">
        <v>6124</v>
      </c>
      <c r="G25" s="82">
        <v>33041</v>
      </c>
      <c r="H25" s="82">
        <v>23619</v>
      </c>
      <c r="I25" s="82">
        <v>18142</v>
      </c>
      <c r="J25" s="82">
        <v>34233</v>
      </c>
      <c r="K25" s="82">
        <v>58824</v>
      </c>
      <c r="L25" s="82">
        <v>51992</v>
      </c>
      <c r="M25" s="82">
        <v>32985</v>
      </c>
      <c r="N25" s="82">
        <v>49788</v>
      </c>
      <c r="O25" s="82">
        <v>56329</v>
      </c>
      <c r="P25" s="82">
        <v>91192</v>
      </c>
      <c r="Q25" s="82">
        <v>123180</v>
      </c>
      <c r="R25" s="82">
        <v>119114</v>
      </c>
      <c r="S25" s="82">
        <v>183229</v>
      </c>
      <c r="T25" s="82">
        <v>134953</v>
      </c>
      <c r="U25" s="82">
        <v>164693</v>
      </c>
      <c r="V25" s="82">
        <v>139950</v>
      </c>
      <c r="W25" s="82">
        <v>150756</v>
      </c>
      <c r="X25" s="82">
        <v>248325</v>
      </c>
      <c r="Y25" s="82">
        <v>213241</v>
      </c>
      <c r="Z25" s="82">
        <v>236148</v>
      </c>
      <c r="AA25" s="82">
        <v>290109</v>
      </c>
      <c r="AB25" s="82">
        <v>265043</v>
      </c>
      <c r="AC25" s="82">
        <v>251954</v>
      </c>
      <c r="AD25" s="16"/>
      <c r="AH25" s="165"/>
      <c r="BF25" s="260" t="str">
        <f>CountryCode &amp; ".T1.AF41.S13.MNAC." &amp; RefVintage</f>
        <v>SE.T1.AF41.S13.MNAC.W.2024</v>
      </c>
    </row>
    <row r="26" spans="1:58">
      <c r="A26" s="225" t="s">
        <v>195</v>
      </c>
      <c r="B26" s="391" t="s">
        <v>676</v>
      </c>
      <c r="C26" s="243" t="s">
        <v>20</v>
      </c>
      <c r="D26" s="230" t="s">
        <v>24</v>
      </c>
      <c r="E26" s="82">
        <v>77888</v>
      </c>
      <c r="F26" s="82">
        <v>80773</v>
      </c>
      <c r="G26" s="82">
        <v>86361</v>
      </c>
      <c r="H26" s="82">
        <v>88371</v>
      </c>
      <c r="I26" s="82">
        <v>96133</v>
      </c>
      <c r="J26" s="82">
        <v>103232</v>
      </c>
      <c r="K26" s="82">
        <v>103781</v>
      </c>
      <c r="L26" s="82">
        <v>108509</v>
      </c>
      <c r="M26" s="82">
        <v>113756</v>
      </c>
      <c r="N26" s="82">
        <v>109679</v>
      </c>
      <c r="O26" s="82">
        <v>113678</v>
      </c>
      <c r="P26" s="82">
        <v>114544</v>
      </c>
      <c r="Q26" s="82">
        <v>118044</v>
      </c>
      <c r="R26" s="82">
        <v>127903</v>
      </c>
      <c r="S26" s="82">
        <v>124148</v>
      </c>
      <c r="T26" s="82">
        <v>135451</v>
      </c>
      <c r="U26" s="82">
        <v>159912</v>
      </c>
      <c r="V26" s="82">
        <v>172989</v>
      </c>
      <c r="W26" s="82">
        <v>189176</v>
      </c>
      <c r="X26" s="82">
        <v>195285</v>
      </c>
      <c r="Y26" s="82">
        <v>222041</v>
      </c>
      <c r="Z26" s="82">
        <v>241154</v>
      </c>
      <c r="AA26" s="82">
        <v>293108</v>
      </c>
      <c r="AB26" s="82">
        <v>329460</v>
      </c>
      <c r="AC26" s="82">
        <v>370354</v>
      </c>
      <c r="AD26" s="16"/>
      <c r="BF26" s="260" t="str">
        <f>CountryCode &amp; ".T1.AF42.S13.MNAC." &amp; RefVintage</f>
        <v>SE.T1.AF42.S13.MNAC.W.2024</v>
      </c>
    </row>
    <row r="27" spans="1:58">
      <c r="A27" s="225"/>
      <c r="B27" s="391"/>
      <c r="C27" s="244"/>
      <c r="D27" s="245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"/>
    </row>
    <row r="28" spans="1:58" ht="16" thickBot="1">
      <c r="A28" s="225"/>
      <c r="B28" s="391"/>
      <c r="C28" s="246"/>
      <c r="D28" s="247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"/>
    </row>
    <row r="29" spans="1:58">
      <c r="A29" s="225"/>
      <c r="B29" s="391"/>
      <c r="C29" s="244"/>
      <c r="D29" s="245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"/>
    </row>
    <row r="30" spans="1:58">
      <c r="A30" s="225"/>
      <c r="B30" s="391"/>
      <c r="C30" s="223" t="s">
        <v>62</v>
      </c>
      <c r="D30" s="235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162"/>
      <c r="Y30" s="162"/>
      <c r="Z30" s="162"/>
      <c r="AA30" s="162"/>
      <c r="AB30" s="162"/>
      <c r="AC30" s="162"/>
      <c r="AD30" s="16"/>
    </row>
    <row r="31" spans="1:58">
      <c r="A31" s="225" t="s">
        <v>196</v>
      </c>
      <c r="B31" s="391" t="s">
        <v>677</v>
      </c>
      <c r="C31" s="248" t="s">
        <v>25</v>
      </c>
      <c r="D31" s="230" t="s">
        <v>472</v>
      </c>
      <c r="E31" s="82">
        <v>96647</v>
      </c>
      <c r="F31" s="82">
        <v>95542</v>
      </c>
      <c r="G31" s="82">
        <v>88202</v>
      </c>
      <c r="H31" s="82">
        <v>92250</v>
      </c>
      <c r="I31" s="82">
        <v>99653</v>
      </c>
      <c r="J31" s="82">
        <v>93835</v>
      </c>
      <c r="K31" s="82">
        <v>102914</v>
      </c>
      <c r="L31" s="82">
        <v>111765</v>
      </c>
      <c r="M31" s="82">
        <v>112513</v>
      </c>
      <c r="N31" s="82">
        <v>115418</v>
      </c>
      <c r="O31" s="82">
        <v>119787</v>
      </c>
      <c r="P31" s="82">
        <v>128294</v>
      </c>
      <c r="Q31" s="82">
        <v>135455</v>
      </c>
      <c r="R31" s="82">
        <v>145057</v>
      </c>
      <c r="S31" s="82">
        <v>148367</v>
      </c>
      <c r="T31" s="82">
        <v>159633</v>
      </c>
      <c r="U31" s="82">
        <v>162829</v>
      </c>
      <c r="V31" s="82">
        <v>168651</v>
      </c>
      <c r="W31" s="82">
        <v>168693</v>
      </c>
      <c r="X31" s="83">
        <v>173642</v>
      </c>
      <c r="Y31" s="83">
        <v>176849</v>
      </c>
      <c r="Z31" s="83">
        <v>193030</v>
      </c>
      <c r="AA31" s="83">
        <v>213004</v>
      </c>
      <c r="AB31" s="83">
        <v>235071</v>
      </c>
      <c r="AC31" s="83">
        <v>245845</v>
      </c>
      <c r="AD31" s="16"/>
      <c r="BF31" s="260" t="str">
        <f>CountryCode &amp; ".T1.P51.S13.MNAC." &amp; RefVintage</f>
        <v>SE.T1.P51.S13.MNAC.W.2024</v>
      </c>
    </row>
    <row r="32" spans="1:58">
      <c r="A32" s="240" t="s">
        <v>486</v>
      </c>
      <c r="B32" s="391" t="s">
        <v>678</v>
      </c>
      <c r="C32" s="248" t="s">
        <v>26</v>
      </c>
      <c r="D32" s="230" t="s">
        <v>54</v>
      </c>
      <c r="E32" s="82">
        <v>96674</v>
      </c>
      <c r="F32" s="82">
        <v>100877</v>
      </c>
      <c r="G32" s="82">
        <v>102286</v>
      </c>
      <c r="H32" s="82">
        <v>93301</v>
      </c>
      <c r="I32" s="82">
        <v>87080</v>
      </c>
      <c r="J32" s="82">
        <v>80204</v>
      </c>
      <c r="K32" s="82">
        <v>66420</v>
      </c>
      <c r="L32" s="82">
        <v>75871</v>
      </c>
      <c r="M32" s="82">
        <v>56970</v>
      </c>
      <c r="N32" s="82">
        <v>53141</v>
      </c>
      <c r="O32" s="82">
        <v>52968</v>
      </c>
      <c r="P32" s="82">
        <v>54915</v>
      </c>
      <c r="Q32" s="82">
        <v>56224</v>
      </c>
      <c r="R32" s="82">
        <v>54395</v>
      </c>
      <c r="S32" s="82">
        <v>43564</v>
      </c>
      <c r="T32" s="82">
        <v>38938</v>
      </c>
      <c r="U32" s="82">
        <v>45692</v>
      </c>
      <c r="V32" s="82">
        <v>37317</v>
      </c>
      <c r="W32" s="82">
        <v>32653</v>
      </c>
      <c r="X32" s="82">
        <v>26196</v>
      </c>
      <c r="Y32" s="82">
        <v>22267</v>
      </c>
      <c r="Z32" s="82">
        <v>19929</v>
      </c>
      <c r="AA32" s="82">
        <v>18974</v>
      </c>
      <c r="AB32" s="82">
        <v>20951</v>
      </c>
      <c r="AC32" s="82">
        <v>19263</v>
      </c>
      <c r="AD32" s="16"/>
      <c r="BF32" s="260" t="str">
        <f>CountryCode &amp; ".T1.ESAD41.S13.MNAC." &amp; RefVintage</f>
        <v>SE.T1.ESAD41.S13.MNAC.W.2024</v>
      </c>
    </row>
    <row r="33" spans="1:58" ht="16" thickBot="1">
      <c r="A33" s="225"/>
      <c r="B33" s="391"/>
      <c r="C33" s="250"/>
      <c r="D33" s="251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"/>
    </row>
    <row r="34" spans="1:58" ht="16" thickBot="1">
      <c r="A34" s="225"/>
      <c r="B34" s="391"/>
      <c r="C34" s="219"/>
      <c r="D34" s="252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162"/>
      <c r="Y34" s="162"/>
      <c r="Z34" s="162"/>
      <c r="AA34" s="162"/>
      <c r="AB34" s="162"/>
      <c r="AC34" s="162"/>
      <c r="AD34" s="16"/>
    </row>
    <row r="35" spans="1:58" ht="16.5" thickTop="1" thickBot="1">
      <c r="A35" s="225" t="s">
        <v>197</v>
      </c>
      <c r="B35" s="391" t="s">
        <v>679</v>
      </c>
      <c r="C35" s="236" t="s">
        <v>27</v>
      </c>
      <c r="D35" s="253" t="s">
        <v>28</v>
      </c>
      <c r="E35" s="88">
        <v>1906773</v>
      </c>
      <c r="F35" s="88">
        <v>1956434</v>
      </c>
      <c r="G35" s="88">
        <v>2047269</v>
      </c>
      <c r="H35" s="88">
        <v>2152905</v>
      </c>
      <c r="I35" s="88">
        <v>2264494</v>
      </c>
      <c r="J35" s="88">
        <v>2408151</v>
      </c>
      <c r="K35" s="88">
        <v>2503731</v>
      </c>
      <c r="L35" s="88">
        <v>2598336</v>
      </c>
      <c r="M35" s="88">
        <v>2703551</v>
      </c>
      <c r="N35" s="88">
        <v>2830194</v>
      </c>
      <c r="O35" s="88">
        <v>2931085</v>
      </c>
      <c r="P35" s="88">
        <v>3121668</v>
      </c>
      <c r="Q35" s="88">
        <v>3320278</v>
      </c>
      <c r="R35" s="88">
        <v>3412253</v>
      </c>
      <c r="S35" s="88">
        <v>3341167</v>
      </c>
      <c r="T35" s="88">
        <v>3573581</v>
      </c>
      <c r="U35" s="88">
        <v>3727905</v>
      </c>
      <c r="V35" s="88">
        <v>3743086</v>
      </c>
      <c r="W35" s="88">
        <v>3822671</v>
      </c>
      <c r="X35" s="88">
        <v>3992730</v>
      </c>
      <c r="Y35" s="88">
        <v>4260470</v>
      </c>
      <c r="Z35" s="505">
        <v>4415031</v>
      </c>
      <c r="AA35" s="505">
        <v>4625094</v>
      </c>
      <c r="AB35" s="505">
        <v>4828306</v>
      </c>
      <c r="AC35" s="404">
        <v>5049619</v>
      </c>
      <c r="AD35" s="16"/>
      <c r="BF35" s="260" t="str">
        <f>CountryCode &amp; ".T1.GDP.S1.MNAC." &amp; RefVintage</f>
        <v>SE.T1.GDP.S1.MNAC.W.2024</v>
      </c>
    </row>
    <row r="36" spans="1:58" ht="25.5" thickTop="1">
      <c r="A36" s="208"/>
      <c r="B36" s="209"/>
      <c r="C36" s="254" t="s">
        <v>29</v>
      </c>
      <c r="D36" s="132"/>
      <c r="AD36" s="16"/>
    </row>
    <row r="37" spans="1:58" ht="13.5" customHeight="1">
      <c r="A37" s="208"/>
      <c r="B37" s="209"/>
      <c r="C37" s="255"/>
      <c r="D37" s="132"/>
      <c r="AD37" s="16"/>
    </row>
    <row r="38" spans="1:58" ht="15.75" customHeight="1" thickBot="1">
      <c r="A38" s="256"/>
      <c r="B38" s="257"/>
      <c r="C38" s="258"/>
      <c r="D38" s="259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17"/>
    </row>
    <row r="39" spans="1:58" ht="16" thickTop="1">
      <c r="A39" s="197"/>
      <c r="B39" s="198"/>
      <c r="C39" s="216"/>
      <c r="D39" s="260"/>
    </row>
    <row r="40" spans="1:58">
      <c r="A40" s="197"/>
      <c r="B40" s="198"/>
      <c r="C40" s="216"/>
      <c r="D40" s="260"/>
    </row>
    <row r="41" spans="1:58" ht="32.25" customHeight="1">
      <c r="A41" s="197"/>
      <c r="B41" s="198"/>
      <c r="C41" s="300" t="s">
        <v>122</v>
      </c>
      <c r="D41" s="172"/>
      <c r="E41" s="570" t="str">
        <f>IF(COUNTA(E10:AC14,E18:AC18,E20:AC26,E31:AC32,E35:AC35)/400*100=100,"OK - Table 1 is fully completed","WARNING - Table 1 is not fully completed, please fill in figure, L, M or 0")</f>
        <v>OK - Table 1 is fully completed</v>
      </c>
      <c r="F41" s="570"/>
      <c r="G41" s="570"/>
      <c r="H41" s="570"/>
      <c r="I41" s="570"/>
      <c r="J41" s="570"/>
      <c r="K41" s="570"/>
      <c r="L41" s="570"/>
      <c r="M41" s="570"/>
      <c r="N41" s="570"/>
      <c r="O41" s="570"/>
      <c r="P41" s="570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0"/>
      <c r="AB41" s="570"/>
      <c r="AC41" s="570"/>
      <c r="AD41" s="173"/>
    </row>
    <row r="42" spans="1:58">
      <c r="A42" s="197"/>
      <c r="B42" s="198"/>
      <c r="C42" s="174" t="s">
        <v>123</v>
      </c>
      <c r="D42" s="175"/>
      <c r="E42" s="566"/>
      <c r="F42" s="566"/>
      <c r="G42" s="566"/>
      <c r="H42" s="566"/>
      <c r="I42" s="566"/>
      <c r="J42" s="566"/>
      <c r="K42" s="566"/>
      <c r="L42" s="566"/>
      <c r="M42" s="566"/>
      <c r="N42" s="566"/>
      <c r="O42" s="566"/>
      <c r="P42" s="566"/>
      <c r="Q42" s="566"/>
      <c r="R42" s="566"/>
      <c r="S42" s="566"/>
      <c r="T42" s="566"/>
      <c r="U42" s="566"/>
      <c r="V42" s="566"/>
      <c r="W42" s="566"/>
      <c r="X42" s="491"/>
      <c r="Y42" s="495"/>
      <c r="Z42" s="501"/>
      <c r="AA42" s="503"/>
      <c r="AB42" s="556"/>
      <c r="AC42" s="558"/>
      <c r="AD42" s="176"/>
    </row>
    <row r="43" spans="1:58">
      <c r="A43" s="197"/>
      <c r="B43" s="198"/>
      <c r="C43" s="183" t="s">
        <v>124</v>
      </c>
      <c r="D43" s="177"/>
      <c r="E43" s="178">
        <f>IF(AND(E10="0",E11="0",E12="0",E13="0",E14="0"),0,IF(AND(E10="L",E11="L",E12="L",E13="L",E14="L"),"NC",IF(E10="M",0,E10)-IF(E11="M",0,E11)-IF(E12="M",0,E12)-IF(E13="M",0,E13)-IF(E14="M",0,E14)))</f>
        <v>0</v>
      </c>
      <c r="F43" s="178">
        <f t="shared" ref="F43:T43" si="25">IF(AND(F10="0",F11="0",F12="0",F13="0",F14="0"),0,IF(AND(F10="L",F11="L",F12="L",F13="L",F14="L"),"NC",IF(F10="M",0,F10)-IF(F11="M",0,F11)-IF(F12="M",0,F12)-IF(F13="M",0,F13)-IF(F14="M",0,F14)))</f>
        <v>0</v>
      </c>
      <c r="G43" s="178">
        <f t="shared" si="25"/>
        <v>0</v>
      </c>
      <c r="H43" s="178">
        <f t="shared" si="25"/>
        <v>0</v>
      </c>
      <c r="I43" s="178">
        <f t="shared" si="25"/>
        <v>0</v>
      </c>
      <c r="J43" s="178">
        <f t="shared" si="25"/>
        <v>0</v>
      </c>
      <c r="K43" s="178">
        <f t="shared" si="25"/>
        <v>0</v>
      </c>
      <c r="L43" s="178">
        <f t="shared" si="25"/>
        <v>0</v>
      </c>
      <c r="M43" s="178">
        <f t="shared" si="25"/>
        <v>0</v>
      </c>
      <c r="N43" s="178">
        <f t="shared" si="25"/>
        <v>0</v>
      </c>
      <c r="O43" s="178">
        <f t="shared" si="25"/>
        <v>0</v>
      </c>
      <c r="P43" s="178">
        <f t="shared" si="25"/>
        <v>0</v>
      </c>
      <c r="Q43" s="178">
        <f t="shared" si="25"/>
        <v>0</v>
      </c>
      <c r="R43" s="178">
        <f t="shared" si="25"/>
        <v>0</v>
      </c>
      <c r="S43" s="178">
        <f t="shared" si="25"/>
        <v>0</v>
      </c>
      <c r="T43" s="178">
        <f t="shared" si="25"/>
        <v>0</v>
      </c>
      <c r="U43" s="178">
        <f t="shared" ref="U43:W43" si="26">IF(AND(U10="0",U11="0",U12="0",U13="0",U14="0"),0,IF(AND(U10="L",U11="L",U12="L",U13="L",U14="L"),"NC",IF(U10="M",0,U10)-IF(U11="M",0,U11)-IF(U12="M",0,U12)-IF(U13="M",0,U13)-IF(U14="M",0,U14)))</f>
        <v>0</v>
      </c>
      <c r="V43" s="178">
        <f t="shared" si="26"/>
        <v>0</v>
      </c>
      <c r="W43" s="178">
        <f t="shared" si="26"/>
        <v>0</v>
      </c>
      <c r="X43" s="178">
        <f t="shared" ref="X43:Y43" si="27">IF(AND(X10="0",X11="0",X12="0",X13="0",X14="0"),0,IF(AND(X10="L",X11="L",X12="L",X13="L",X14="L"),"NC",IF(X10="M",0,X10)-IF(X11="M",0,X11)-IF(X12="M",0,X12)-IF(X13="M",0,X13)-IF(X14="M",0,X14)))</f>
        <v>0</v>
      </c>
      <c r="Y43" s="178">
        <f t="shared" si="27"/>
        <v>0</v>
      </c>
      <c r="Z43" s="178">
        <f t="shared" ref="Z43:AA43" si="28">IF(AND(Z10="0",Z11="0",Z12="0",Z13="0",Z14="0"),0,IF(AND(Z10="L",Z11="L",Z12="L",Z13="L",Z14="L"),"NC",IF(Z10="M",0,Z10)-IF(Z11="M",0,Z11)-IF(Z12="M",0,Z12)-IF(Z13="M",0,Z13)-IF(Z14="M",0,Z14)))</f>
        <v>0</v>
      </c>
      <c r="AA43" s="178">
        <f t="shared" si="28"/>
        <v>0</v>
      </c>
      <c r="AB43" s="178">
        <f>IF(AND(AB10="0",AB11="0",AB12="0",AB13="0",AB14="0"),0,IF(AND(AB10="L",AB11="L",AB12="L",AB13="L",AB14="L"),"NC",IF(AB10="M",0,AB10)-IF(AB11="M",0,AB11)-IF(AB12="M",0,AB12)-IF(AB13="M",0,AB13)-IF(AB14="M",0,AB14)))</f>
        <v>0</v>
      </c>
      <c r="AC43" s="178">
        <f>IF(AND(AC10="0",AC11="0",AC12="0",AC13="0",AC14="0"),0,IF(AND(AC10="L",AC11="L",AC12="L",AC13="L",AC14="L"),"NC",IF(AC10="M",0,AC10)-IF(AC11="M",0,AC11)-IF(AC12="M",0,AC12)-IF(AC13="M",0,AC13)-IF(AC14="M",0,AC14)))</f>
        <v>0</v>
      </c>
      <c r="AD43" s="179"/>
    </row>
    <row r="44" spans="1:58">
      <c r="A44" s="197"/>
      <c r="B44" s="198"/>
      <c r="C44" s="183" t="s">
        <v>511</v>
      </c>
      <c r="D44" s="177"/>
      <c r="E44" s="178">
        <f>IF(AND(E18="0",E20="0",E21="0",E24="0"),0,IF(AND(E18="L",E20="L",E21="L",E24="L"),"NC",IF(E18="M",0,E18)-IF(E20="M",0,E20)-IF(E21="M",0,E21)-IF(E24="M",0,E24)))</f>
        <v>0</v>
      </c>
      <c r="F44" s="178">
        <f t="shared" ref="F44:T44" si="29">IF(AND(F18="0",F20="0",F21="0",F24="0"),0,IF(AND(F18="L",F20="L",F21="L",F24="L"),"NC",IF(F18="M",0,F18)-IF(F20="M",0,F20)-IF(F21="M",0,F21)-IF(F24="M",0,F24)))</f>
        <v>0</v>
      </c>
      <c r="G44" s="178">
        <f t="shared" si="29"/>
        <v>0</v>
      </c>
      <c r="H44" s="178">
        <f t="shared" si="29"/>
        <v>0</v>
      </c>
      <c r="I44" s="178">
        <f t="shared" si="29"/>
        <v>0</v>
      </c>
      <c r="J44" s="178">
        <f t="shared" si="29"/>
        <v>0</v>
      </c>
      <c r="K44" s="178">
        <f t="shared" si="29"/>
        <v>0</v>
      </c>
      <c r="L44" s="178">
        <f t="shared" si="29"/>
        <v>0</v>
      </c>
      <c r="M44" s="178">
        <f t="shared" si="29"/>
        <v>0</v>
      </c>
      <c r="N44" s="178">
        <f t="shared" si="29"/>
        <v>0</v>
      </c>
      <c r="O44" s="178">
        <f t="shared" si="29"/>
        <v>0</v>
      </c>
      <c r="P44" s="178">
        <f t="shared" si="29"/>
        <v>0</v>
      </c>
      <c r="Q44" s="178">
        <f t="shared" si="29"/>
        <v>0</v>
      </c>
      <c r="R44" s="178">
        <f t="shared" si="29"/>
        <v>0</v>
      </c>
      <c r="S44" s="178">
        <f t="shared" si="29"/>
        <v>0</v>
      </c>
      <c r="T44" s="178">
        <f t="shared" si="29"/>
        <v>0</v>
      </c>
      <c r="U44" s="178">
        <f t="shared" ref="U44:W44" si="30">IF(AND(U18="0",U20="0",U21="0",U24="0"),0,IF(AND(U18="L",U20="L",U21="L",U24="L"),"NC",IF(U18="M",0,U18)-IF(U20="M",0,U20)-IF(U21="M",0,U21)-IF(U24="M",0,U24)))</f>
        <v>0</v>
      </c>
      <c r="V44" s="178">
        <f t="shared" si="30"/>
        <v>0</v>
      </c>
      <c r="W44" s="178">
        <f t="shared" si="30"/>
        <v>0</v>
      </c>
      <c r="X44" s="178">
        <f t="shared" ref="X44:Y44" si="31">IF(AND(X18="0",X20="0",X21="0",X24="0"),0,IF(AND(X18="L",X20="L",X21="L",X24="L"),"NC",IF(X18="M",0,X18)-IF(X20="M",0,X20)-IF(X21="M",0,X21)-IF(X24="M",0,X24)))</f>
        <v>0</v>
      </c>
      <c r="Y44" s="178">
        <f t="shared" si="31"/>
        <v>0</v>
      </c>
      <c r="Z44" s="178">
        <f t="shared" ref="Z44:AA44" si="32">IF(AND(Z18="0",Z20="0",Z21="0",Z24="0"),0,IF(AND(Z18="L",Z20="L",Z21="L",Z24="L"),"NC",IF(Z18="M",0,Z18)-IF(Z20="M",0,Z20)-IF(Z21="M",0,Z21)-IF(Z24="M",0,Z24)))</f>
        <v>0</v>
      </c>
      <c r="AA44" s="178">
        <f t="shared" si="32"/>
        <v>0</v>
      </c>
      <c r="AB44" s="178">
        <f>IF(AND(AB18="0",AB20="0",AB21="0",AB24="0"),0,IF(AND(AB18="L",AB20="L",AB21="L",AB24="L"),"NC",IF(AB18="M",0,AB18)-IF(AB20="M",0,AB20)-IF(AB21="M",0,AB21)-IF(AB24="M",0,AB24)))</f>
        <v>0</v>
      </c>
      <c r="AC44" s="178">
        <f>IF(AND(AC18="0",AC20="0",AC21="0",AC24="0"),0,IF(AND(AC18="L",AC20="L",AC21="L",AC24="L"),"NC",IF(AC18="M",0,AC18)-IF(AC20="M",0,AC20)-IF(AC21="M",0,AC21)-IF(AC24="M",0,AC24)))</f>
        <v>0</v>
      </c>
      <c r="AD44" s="179"/>
    </row>
    <row r="45" spans="1:58">
      <c r="A45" s="197"/>
      <c r="B45" s="198"/>
      <c r="C45" s="183" t="s">
        <v>512</v>
      </c>
      <c r="D45" s="177"/>
      <c r="E45" s="178">
        <f>IF(AND(E21="0",E22="0",E23="0"),0,IF(AND(E21="L",E22="L",E23="L"),"NC",IF(E21="M",0,E21)-IF(E22="M",0,E22)-IF(E23="M",0,E23)))</f>
        <v>0</v>
      </c>
      <c r="F45" s="178">
        <f t="shared" ref="F45:T45" si="33">IF(AND(F21="0",F22="0",F23="0"),0,IF(AND(F21="L",F22="L",F23="L"),"NC",IF(F21="M",0,F21)-IF(F22="M",0,F22)-IF(F23="M",0,F23)))</f>
        <v>0</v>
      </c>
      <c r="G45" s="178">
        <f t="shared" si="33"/>
        <v>0</v>
      </c>
      <c r="H45" s="178">
        <f t="shared" si="33"/>
        <v>0</v>
      </c>
      <c r="I45" s="178">
        <f t="shared" si="33"/>
        <v>0</v>
      </c>
      <c r="J45" s="178">
        <f t="shared" si="33"/>
        <v>0</v>
      </c>
      <c r="K45" s="178">
        <f t="shared" si="33"/>
        <v>0</v>
      </c>
      <c r="L45" s="178">
        <f t="shared" si="33"/>
        <v>0</v>
      </c>
      <c r="M45" s="178">
        <f t="shared" si="33"/>
        <v>0</v>
      </c>
      <c r="N45" s="178">
        <f t="shared" si="33"/>
        <v>0</v>
      </c>
      <c r="O45" s="178">
        <f t="shared" si="33"/>
        <v>0</v>
      </c>
      <c r="P45" s="178">
        <f t="shared" si="33"/>
        <v>0</v>
      </c>
      <c r="Q45" s="178">
        <f t="shared" si="33"/>
        <v>0</v>
      </c>
      <c r="R45" s="178">
        <f t="shared" si="33"/>
        <v>0</v>
      </c>
      <c r="S45" s="178">
        <f t="shared" si="33"/>
        <v>0</v>
      </c>
      <c r="T45" s="178">
        <f t="shared" si="33"/>
        <v>0</v>
      </c>
      <c r="U45" s="178">
        <f t="shared" ref="U45:W45" si="34">IF(AND(U21="0",U22="0",U23="0"),0,IF(AND(U21="L",U22="L",U23="L"),"NC",IF(U21="M",0,U21)-IF(U22="M",0,U22)-IF(U23="M",0,U23)))</f>
        <v>0</v>
      </c>
      <c r="V45" s="178">
        <f t="shared" si="34"/>
        <v>0</v>
      </c>
      <c r="W45" s="178">
        <f t="shared" si="34"/>
        <v>0</v>
      </c>
      <c r="X45" s="178">
        <f t="shared" ref="X45:Y45" si="35">IF(AND(X21="0",X22="0",X23="0"),0,IF(AND(X21="L",X22="L",X23="L"),"NC",IF(X21="M",0,X21)-IF(X22="M",0,X22)-IF(X23="M",0,X23)))</f>
        <v>0</v>
      </c>
      <c r="Y45" s="178">
        <f t="shared" si="35"/>
        <v>0</v>
      </c>
      <c r="Z45" s="178">
        <f t="shared" ref="Z45:AA45" si="36">IF(AND(Z21="0",Z22="0",Z23="0"),0,IF(AND(Z21="L",Z22="L",Z23="L"),"NC",IF(Z21="M",0,Z21)-IF(Z22="M",0,Z22)-IF(Z23="M",0,Z23)))</f>
        <v>0</v>
      </c>
      <c r="AA45" s="178">
        <f t="shared" si="36"/>
        <v>0</v>
      </c>
      <c r="AB45" s="178">
        <f>IF(AND(AB21="0",AB22="0",AB23="0"),0,IF(AND(AB21="L",AB22="L",AB23="L"),"NC",IF(AB21="M",0,AB21)-IF(AB22="M",0,AB22)-IF(AB23="M",0,AB23)))</f>
        <v>0</v>
      </c>
      <c r="AC45" s="178">
        <f>IF(AND(AC21="0",AC22="0",AC23="0"),0,IF(AND(AC21="L",AC22="L",AC23="L"),"NC",IF(AC21="M",0,AC21)-IF(AC22="M",0,AC22)-IF(AC23="M",0,AC23)))</f>
        <v>0</v>
      </c>
      <c r="AD45" s="179"/>
    </row>
    <row r="46" spans="1:58">
      <c r="A46" s="197"/>
      <c r="B46" s="198"/>
      <c r="C46" s="184" t="s">
        <v>125</v>
      </c>
      <c r="D46" s="180"/>
      <c r="E46" s="181">
        <f>IF(AND(E24="0",E25="0",E26="0"),0,IF(AND(E24="L",E25="L",E26="L"),"NC",IF(E24="M",0,E24)-IF(E25="M",0,E25)-IF(E26="M",0,E26)))</f>
        <v>0</v>
      </c>
      <c r="F46" s="181">
        <f t="shared" ref="F46:T46" si="37">IF(AND(F24="0",F25="0",F26="0"),0,IF(AND(F24="L",F25="L",F26="L"),"NC",IF(F24="M",0,F24)-IF(F25="M",0,F25)-IF(F26="M",0,F26)))</f>
        <v>0</v>
      </c>
      <c r="G46" s="181">
        <f t="shared" si="37"/>
        <v>0</v>
      </c>
      <c r="H46" s="181">
        <f t="shared" si="37"/>
        <v>0</v>
      </c>
      <c r="I46" s="181">
        <f t="shared" si="37"/>
        <v>0</v>
      </c>
      <c r="J46" s="181">
        <f t="shared" si="37"/>
        <v>0</v>
      </c>
      <c r="K46" s="181">
        <f t="shared" si="37"/>
        <v>0</v>
      </c>
      <c r="L46" s="181">
        <f t="shared" si="37"/>
        <v>0</v>
      </c>
      <c r="M46" s="181">
        <f t="shared" si="37"/>
        <v>0</v>
      </c>
      <c r="N46" s="181">
        <f t="shared" si="37"/>
        <v>0</v>
      </c>
      <c r="O46" s="181">
        <f t="shared" si="37"/>
        <v>0</v>
      </c>
      <c r="P46" s="181">
        <f t="shared" si="37"/>
        <v>0</v>
      </c>
      <c r="Q46" s="181">
        <f t="shared" si="37"/>
        <v>0</v>
      </c>
      <c r="R46" s="181">
        <f t="shared" si="37"/>
        <v>0</v>
      </c>
      <c r="S46" s="181">
        <f t="shared" si="37"/>
        <v>0</v>
      </c>
      <c r="T46" s="181">
        <f t="shared" si="37"/>
        <v>0</v>
      </c>
      <c r="U46" s="181">
        <f t="shared" ref="U46:W46" si="38">IF(AND(U24="0",U25="0",U26="0"),0,IF(AND(U24="L",U25="L",U26="L"),"NC",IF(U24="M",0,U24)-IF(U25="M",0,U25)-IF(U26="M",0,U26)))</f>
        <v>0</v>
      </c>
      <c r="V46" s="181">
        <f t="shared" si="38"/>
        <v>0</v>
      </c>
      <c r="W46" s="181">
        <f t="shared" si="38"/>
        <v>0</v>
      </c>
      <c r="X46" s="181">
        <f t="shared" ref="X46:Y46" si="39">IF(AND(X24="0",X25="0",X26="0"),0,IF(AND(X24="L",X25="L",X26="L"),"NC",IF(X24="M",0,X24)-IF(X25="M",0,X25)-IF(X26="M",0,X26)))</f>
        <v>0</v>
      </c>
      <c r="Y46" s="181">
        <f t="shared" si="39"/>
        <v>0</v>
      </c>
      <c r="Z46" s="181">
        <f t="shared" ref="Z46:AA46" si="40">IF(AND(Z24="0",Z25="0",Z26="0"),0,IF(AND(Z24="L",Z25="L",Z26="L"),"NC",IF(Z24="M",0,Z24)-IF(Z25="M",0,Z25)-IF(Z26="M",0,Z26)))</f>
        <v>0</v>
      </c>
      <c r="AA46" s="181">
        <f t="shared" si="40"/>
        <v>0</v>
      </c>
      <c r="AB46" s="181">
        <f>IF(AND(AB24="0",AB25="0",AB26="0"),0,IF(AND(AB24="L",AB25="L",AB26="L"),"NC",IF(AB24="M",0,AB24)-IF(AB25="M",0,AB25)-IF(AB26="M",0,AB26)))</f>
        <v>0</v>
      </c>
      <c r="AC46" s="181">
        <f>IF(AND(AC24="0",AC25="0",AC26="0"),0,IF(AND(AC24="L",AC25="L",AC26="L"),"NC",IF(AC24="M",0,AC24)-IF(AC25="M",0,AC25)-IF(AC26="M",0,AC26)))</f>
        <v>0</v>
      </c>
      <c r="AD46" s="182"/>
    </row>
    <row r="50" spans="4:4">
      <c r="D50" s="13"/>
    </row>
    <row r="51" spans="4:4">
      <c r="D51" s="13"/>
    </row>
    <row r="52" spans="4:4">
      <c r="D52" s="13"/>
    </row>
    <row r="53" spans="4:4">
      <c r="D53" s="13"/>
    </row>
    <row r="54" spans="4:4">
      <c r="D54" s="13"/>
    </row>
    <row r="55" spans="4:4">
      <c r="D55" s="13"/>
    </row>
    <row r="56" spans="4:4">
      <c r="D56" s="13"/>
    </row>
    <row r="57" spans="4:4">
      <c r="D57" s="13"/>
    </row>
    <row r="58" spans="4:4">
      <c r="D58" s="13"/>
    </row>
    <row r="59" spans="4:4">
      <c r="D59" s="13"/>
    </row>
    <row r="60" spans="4:4">
      <c r="D60" s="13"/>
    </row>
    <row r="61" spans="4:4">
      <c r="D61" s="13"/>
    </row>
    <row r="62" spans="4:4">
      <c r="D62" s="13"/>
    </row>
    <row r="63" spans="4:4">
      <c r="D63" s="13"/>
    </row>
    <row r="64" spans="4:4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8" ht="10.5" customHeight="1"/>
    <row r="247" spans="1:58" ht="6" customHeight="1"/>
    <row r="248" spans="1:58" s="18" customFormat="1" ht="14">
      <c r="A248" s="20"/>
      <c r="B248" s="152"/>
      <c r="C248" s="36"/>
      <c r="BF248" s="481"/>
    </row>
    <row r="249" spans="1:58" s="19" customFormat="1" ht="12.5">
      <c r="A249" s="20"/>
      <c r="B249" s="187"/>
      <c r="C249" s="37"/>
      <c r="BF249" s="483"/>
    </row>
    <row r="250" spans="1:58" s="18" customFormat="1" ht="14">
      <c r="A250" s="20"/>
      <c r="B250" s="152"/>
      <c r="C250" s="36"/>
      <c r="BF250" s="481"/>
    </row>
    <row r="251" spans="1:58" s="18" customFormat="1" ht="14">
      <c r="A251" s="20"/>
      <c r="B251" s="152"/>
      <c r="C251" s="36"/>
      <c r="BF251" s="481"/>
    </row>
    <row r="252" spans="1:58" s="18" customFormat="1" ht="14">
      <c r="A252" s="20"/>
      <c r="B252" s="152"/>
      <c r="C252" s="36"/>
      <c r="BF252" s="481"/>
    </row>
    <row r="253" spans="1:58" s="18" customFormat="1" ht="14">
      <c r="A253" s="20"/>
      <c r="B253" s="152"/>
      <c r="C253" s="36"/>
      <c r="BF253" s="481"/>
    </row>
    <row r="254" spans="1:58" s="18" customFormat="1" ht="14">
      <c r="A254" s="20"/>
      <c r="B254" s="152"/>
      <c r="C254" s="36"/>
      <c r="BF254" s="481"/>
    </row>
    <row r="255" spans="1:58" s="18" customFormat="1" ht="14">
      <c r="A255" s="20"/>
      <c r="B255" s="152"/>
      <c r="C255" s="36"/>
      <c r="BF255" s="481"/>
    </row>
    <row r="256" spans="1:58" s="18" customFormat="1" ht="14">
      <c r="A256" s="20"/>
      <c r="B256" s="152"/>
      <c r="C256" s="36"/>
      <c r="BF256" s="481"/>
    </row>
    <row r="257" spans="1:58" s="18" customFormat="1" ht="14">
      <c r="A257" s="20"/>
      <c r="B257" s="152"/>
      <c r="C257" s="36"/>
      <c r="BF257" s="481"/>
    </row>
    <row r="258" spans="1:58" s="18" customFormat="1" ht="14">
      <c r="A258" s="20"/>
      <c r="B258" s="152"/>
      <c r="C258" s="36"/>
      <c r="BF258" s="481"/>
    </row>
    <row r="259" spans="1:58" s="18" customFormat="1" ht="14">
      <c r="A259" s="20"/>
      <c r="B259" s="152"/>
      <c r="C259" s="36"/>
      <c r="BF259" s="481"/>
    </row>
    <row r="260" spans="1:58" s="18" customFormat="1" ht="14">
      <c r="A260" s="20"/>
      <c r="B260" s="152"/>
      <c r="C260" s="36"/>
      <c r="BF260" s="481"/>
    </row>
    <row r="261" spans="1:58" s="18" customFormat="1" ht="14">
      <c r="A261" s="20"/>
      <c r="B261" s="152"/>
      <c r="C261" s="36"/>
      <c r="BF261" s="481"/>
    </row>
    <row r="262" spans="1:58" s="18" customFormat="1" ht="14">
      <c r="A262" s="20"/>
      <c r="B262" s="152"/>
      <c r="C262" s="36"/>
      <c r="BF262" s="481"/>
    </row>
    <row r="263" spans="1:58" s="18" customFormat="1" ht="14">
      <c r="A263" s="20"/>
      <c r="B263" s="152"/>
      <c r="C263" s="36"/>
      <c r="BF263" s="481"/>
    </row>
    <row r="264" spans="1:58" s="18" customFormat="1" ht="14">
      <c r="A264" s="20"/>
      <c r="B264" s="152"/>
      <c r="C264" s="36"/>
      <c r="BF264" s="481"/>
    </row>
    <row r="265" spans="1:58" s="18" customFormat="1" ht="14">
      <c r="A265" s="20"/>
      <c r="B265" s="152"/>
      <c r="C265" s="36"/>
      <c r="BF265" s="481"/>
    </row>
    <row r="266" spans="1:58" s="18" customFormat="1" ht="14">
      <c r="A266" s="20"/>
      <c r="B266" s="152"/>
      <c r="C266" s="36"/>
      <c r="BF266" s="481"/>
    </row>
    <row r="267" spans="1:58" s="18" customFormat="1" ht="14">
      <c r="A267" s="20"/>
      <c r="B267" s="152"/>
      <c r="C267" s="36"/>
      <c r="BF267" s="481"/>
    </row>
    <row r="268" spans="1:58" s="18" customFormat="1" ht="14">
      <c r="A268" s="20"/>
      <c r="B268" s="152"/>
      <c r="C268" s="36"/>
      <c r="BF268" s="481"/>
    </row>
    <row r="269" spans="1:58" s="18" customFormat="1" ht="14">
      <c r="A269" s="20"/>
      <c r="B269" s="152"/>
      <c r="C269" s="36"/>
      <c r="BF269" s="481"/>
    </row>
    <row r="270" spans="1:58" s="18" customFormat="1" ht="14">
      <c r="A270" s="20"/>
      <c r="B270" s="152"/>
      <c r="C270" s="36"/>
      <c r="BF270" s="481"/>
    </row>
    <row r="271" spans="1:58" s="18" customFormat="1" ht="14">
      <c r="A271" s="20"/>
      <c r="B271" s="152"/>
      <c r="C271" s="36"/>
      <c r="BF271" s="481"/>
    </row>
    <row r="272" spans="1:58" s="18" customFormat="1" ht="14">
      <c r="A272" s="20"/>
      <c r="B272" s="152"/>
      <c r="C272" s="36"/>
      <c r="BF272" s="481"/>
    </row>
    <row r="273" spans="1:58" s="18" customFormat="1" ht="14">
      <c r="A273" s="20"/>
      <c r="B273" s="152"/>
      <c r="C273" s="36"/>
      <c r="BF273" s="481"/>
    </row>
    <row r="274" spans="1:58" s="18" customFormat="1" ht="14">
      <c r="A274" s="20"/>
      <c r="B274" s="152"/>
      <c r="C274" s="36"/>
      <c r="BF274" s="481"/>
    </row>
    <row r="275" spans="1:58" s="18" customFormat="1" ht="14">
      <c r="A275" s="20"/>
      <c r="B275" s="152"/>
      <c r="C275" s="36"/>
      <c r="BF275" s="481"/>
    </row>
    <row r="276" spans="1:58" s="18" customFormat="1" ht="14">
      <c r="A276" s="20"/>
      <c r="B276" s="152"/>
      <c r="C276" s="36"/>
      <c r="BF276" s="481"/>
    </row>
    <row r="277" spans="1:58" s="18" customFormat="1" ht="14">
      <c r="A277" s="20"/>
      <c r="B277" s="152"/>
      <c r="C277" s="36"/>
      <c r="BF277" s="481"/>
    </row>
    <row r="278" spans="1:58" ht="9" customHeight="1"/>
    <row r="279" spans="1:58" ht="9" customHeight="1"/>
    <row r="283" spans="1:58" ht="9.75" customHeight="1"/>
    <row r="285" spans="1:58" ht="8.25" customHeight="1"/>
    <row r="286" spans="1:58" ht="16.5" customHeight="1"/>
    <row r="287" spans="1:58" ht="16.5" customHeight="1"/>
    <row r="289" spans="1:58" ht="9.75" customHeight="1"/>
    <row r="290" spans="1:58" ht="9.75" customHeight="1"/>
    <row r="291" spans="1:58" ht="9.75" customHeight="1"/>
    <row r="299" spans="1:58" ht="10.5" customHeight="1"/>
    <row r="301" spans="1:58" ht="6" customHeight="1"/>
    <row r="302" spans="1:58" s="18" customFormat="1" ht="14">
      <c r="A302" s="20"/>
      <c r="B302" s="152"/>
      <c r="C302" s="36"/>
      <c r="BF302" s="481"/>
    </row>
    <row r="303" spans="1:58" s="19" customFormat="1" ht="12.5">
      <c r="A303" s="20"/>
      <c r="B303" s="187"/>
      <c r="C303" s="37"/>
      <c r="BF303" s="483"/>
    </row>
    <row r="304" spans="1:58" s="18" customFormat="1" ht="14">
      <c r="A304" s="20"/>
      <c r="B304" s="152"/>
      <c r="C304" s="36"/>
      <c r="BF304" s="481"/>
    </row>
    <row r="305" spans="1:58" s="18" customFormat="1" ht="14">
      <c r="A305" s="20"/>
      <c r="B305" s="152"/>
      <c r="C305" s="36"/>
      <c r="BF305" s="481"/>
    </row>
    <row r="306" spans="1:58" s="18" customFormat="1" ht="14">
      <c r="A306" s="20"/>
      <c r="B306" s="152"/>
      <c r="C306" s="36"/>
      <c r="BF306" s="481"/>
    </row>
    <row r="307" spans="1:58" s="18" customFormat="1" ht="14">
      <c r="A307" s="20"/>
      <c r="B307" s="152"/>
      <c r="C307" s="36"/>
      <c r="BF307" s="481"/>
    </row>
    <row r="308" spans="1:58" s="18" customFormat="1" ht="14">
      <c r="A308" s="20"/>
      <c r="B308" s="152"/>
      <c r="C308" s="36"/>
      <c r="BF308" s="481"/>
    </row>
    <row r="309" spans="1:58" s="18" customFormat="1" ht="14">
      <c r="A309" s="20"/>
      <c r="B309" s="152"/>
      <c r="C309" s="36"/>
      <c r="BF309" s="481"/>
    </row>
    <row r="310" spans="1:58" s="18" customFormat="1" ht="14">
      <c r="A310" s="20"/>
      <c r="B310" s="152"/>
      <c r="C310" s="36"/>
      <c r="BF310" s="481"/>
    </row>
    <row r="311" spans="1:58" s="18" customFormat="1" ht="14">
      <c r="A311" s="20"/>
      <c r="B311" s="152"/>
      <c r="C311" s="36"/>
      <c r="BF311" s="481"/>
    </row>
    <row r="312" spans="1:58" s="18" customFormat="1" ht="14">
      <c r="A312" s="20"/>
      <c r="B312" s="152"/>
      <c r="C312" s="36"/>
      <c r="BF312" s="481"/>
    </row>
    <row r="313" spans="1:58" s="18" customFormat="1" ht="14">
      <c r="A313" s="20"/>
      <c r="B313" s="152"/>
      <c r="C313" s="36"/>
      <c r="BF313" s="481"/>
    </row>
    <row r="314" spans="1:58" s="18" customFormat="1" ht="14">
      <c r="A314" s="20"/>
      <c r="B314" s="152"/>
      <c r="C314" s="36"/>
      <c r="BF314" s="481"/>
    </row>
    <row r="315" spans="1:58" s="18" customFormat="1" ht="14">
      <c r="A315" s="20"/>
      <c r="B315" s="152"/>
      <c r="C315" s="36"/>
      <c r="BF315" s="481"/>
    </row>
    <row r="316" spans="1:58" s="18" customFormat="1" ht="14">
      <c r="A316" s="20"/>
      <c r="B316" s="152"/>
      <c r="C316" s="36"/>
      <c r="BF316" s="481"/>
    </row>
    <row r="317" spans="1:58" s="18" customFormat="1" ht="14">
      <c r="A317" s="20"/>
      <c r="B317" s="152"/>
      <c r="C317" s="36"/>
      <c r="BF317" s="481"/>
    </row>
    <row r="318" spans="1:58" s="18" customFormat="1" ht="14">
      <c r="A318" s="20"/>
      <c r="B318" s="152"/>
      <c r="C318" s="36"/>
      <c r="BF318" s="481"/>
    </row>
    <row r="319" spans="1:58" s="18" customFormat="1" ht="14">
      <c r="A319" s="20"/>
      <c r="B319" s="152"/>
      <c r="C319" s="36"/>
      <c r="BF319" s="481"/>
    </row>
    <row r="320" spans="1:58" s="18" customFormat="1" ht="14">
      <c r="A320" s="20"/>
      <c r="B320" s="152"/>
      <c r="C320" s="36"/>
      <c r="BF320" s="481"/>
    </row>
    <row r="321" spans="1:58" s="18" customFormat="1" ht="14">
      <c r="A321" s="20"/>
      <c r="B321" s="152"/>
      <c r="C321" s="36"/>
      <c r="BF321" s="481"/>
    </row>
    <row r="322" spans="1:58" s="18" customFormat="1" ht="14">
      <c r="A322" s="20"/>
      <c r="B322" s="152"/>
      <c r="C322" s="36"/>
      <c r="BF322" s="481"/>
    </row>
    <row r="323" spans="1:58" s="18" customFormat="1" ht="14">
      <c r="A323" s="20"/>
      <c r="B323" s="152"/>
      <c r="C323" s="36"/>
      <c r="BF323" s="481"/>
    </row>
    <row r="324" spans="1:58" s="18" customFormat="1" ht="14">
      <c r="A324" s="20"/>
      <c r="B324" s="152"/>
      <c r="C324" s="36"/>
      <c r="BF324" s="481"/>
    </row>
    <row r="325" spans="1:58" s="18" customFormat="1" ht="14">
      <c r="A325" s="20"/>
      <c r="B325" s="152"/>
      <c r="C325" s="36"/>
      <c r="BF325" s="481"/>
    </row>
    <row r="326" spans="1:58" s="18" customFormat="1" ht="14">
      <c r="A326" s="20"/>
      <c r="B326" s="152"/>
      <c r="C326" s="36"/>
      <c r="BF326" s="481"/>
    </row>
    <row r="327" spans="1:58" s="18" customFormat="1" ht="14">
      <c r="A327" s="20"/>
      <c r="B327" s="152"/>
      <c r="C327" s="36"/>
      <c r="BF327" s="481"/>
    </row>
    <row r="328" spans="1:58" s="18" customFormat="1" ht="14">
      <c r="A328" s="20"/>
      <c r="B328" s="152"/>
      <c r="C328" s="36"/>
      <c r="BF328" s="481"/>
    </row>
    <row r="329" spans="1:58" s="18" customFormat="1" ht="14">
      <c r="A329" s="20"/>
      <c r="B329" s="152"/>
      <c r="C329" s="36"/>
      <c r="BF329" s="481"/>
    </row>
    <row r="330" spans="1:58" s="18" customFormat="1" ht="14">
      <c r="A330" s="20"/>
      <c r="B330" s="152"/>
      <c r="C330" s="36"/>
      <c r="BF330" s="481"/>
    </row>
    <row r="332" spans="1:58" ht="9" customHeight="1"/>
    <row r="333" spans="1:58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8" ht="10.5" customHeight="1"/>
    <row r="356" spans="1:58" ht="6" customHeight="1"/>
    <row r="357" spans="1:58" s="18" customFormat="1" ht="14">
      <c r="A357" s="20"/>
      <c r="B357" s="152"/>
      <c r="C357" s="36"/>
      <c r="BF357" s="481"/>
    </row>
    <row r="358" spans="1:58" s="19" customFormat="1" ht="12.5">
      <c r="A358" s="20"/>
      <c r="B358" s="187"/>
      <c r="C358" s="37"/>
      <c r="BF358" s="483"/>
    </row>
    <row r="359" spans="1:58" s="18" customFormat="1" ht="14">
      <c r="A359" s="20"/>
      <c r="B359" s="152"/>
      <c r="C359" s="36"/>
      <c r="BF359" s="481"/>
    </row>
    <row r="360" spans="1:58" s="18" customFormat="1" ht="14">
      <c r="A360" s="20"/>
      <c r="B360" s="152"/>
      <c r="C360" s="36"/>
      <c r="BF360" s="481"/>
    </row>
    <row r="361" spans="1:58" s="18" customFormat="1" ht="14">
      <c r="A361" s="20"/>
      <c r="B361" s="152"/>
      <c r="C361" s="36"/>
      <c r="BF361" s="481"/>
    </row>
    <row r="362" spans="1:58" s="18" customFormat="1" ht="14">
      <c r="A362" s="20"/>
      <c r="B362" s="152"/>
      <c r="C362" s="36"/>
      <c r="BF362" s="481"/>
    </row>
    <row r="363" spans="1:58" s="18" customFormat="1" ht="14">
      <c r="A363" s="20"/>
      <c r="B363" s="152"/>
      <c r="C363" s="36"/>
      <c r="BF363" s="481"/>
    </row>
    <row r="364" spans="1:58" s="18" customFormat="1" ht="14">
      <c r="A364" s="20"/>
      <c r="B364" s="152"/>
      <c r="C364" s="36"/>
      <c r="BF364" s="481"/>
    </row>
    <row r="365" spans="1:58" s="18" customFormat="1" ht="14">
      <c r="A365" s="20"/>
      <c r="B365" s="152"/>
      <c r="C365" s="36"/>
      <c r="BF365" s="481"/>
    </row>
    <row r="366" spans="1:58" s="18" customFormat="1" ht="14">
      <c r="A366" s="20"/>
      <c r="B366" s="152"/>
      <c r="C366" s="36"/>
      <c r="BF366" s="481"/>
    </row>
    <row r="367" spans="1:58" s="18" customFormat="1" ht="14">
      <c r="A367" s="20"/>
      <c r="B367" s="152"/>
      <c r="C367" s="36"/>
      <c r="BF367" s="481"/>
    </row>
    <row r="368" spans="1:58" s="18" customFormat="1" ht="14">
      <c r="A368" s="20"/>
      <c r="B368" s="152"/>
      <c r="C368" s="36"/>
      <c r="BF368" s="481"/>
    </row>
    <row r="369" spans="1:58" s="18" customFormat="1" ht="14">
      <c r="A369" s="20"/>
      <c r="B369" s="152"/>
      <c r="C369" s="36"/>
      <c r="BF369" s="481"/>
    </row>
    <row r="370" spans="1:58" s="18" customFormat="1" ht="14">
      <c r="A370" s="20"/>
      <c r="B370" s="152"/>
      <c r="C370" s="36"/>
      <c r="BF370" s="481"/>
    </row>
    <row r="371" spans="1:58" s="18" customFormat="1" ht="14">
      <c r="A371" s="20"/>
      <c r="B371" s="152"/>
      <c r="C371" s="36"/>
      <c r="BF371" s="481"/>
    </row>
    <row r="372" spans="1:58" s="18" customFormat="1" ht="14">
      <c r="A372" s="20"/>
      <c r="B372" s="152"/>
      <c r="C372" s="36"/>
      <c r="BF372" s="481"/>
    </row>
    <row r="373" spans="1:58" s="18" customFormat="1" ht="14">
      <c r="A373" s="20"/>
      <c r="B373" s="152"/>
      <c r="C373" s="36"/>
      <c r="BF373" s="481"/>
    </row>
    <row r="374" spans="1:58" s="18" customFormat="1" ht="14">
      <c r="A374" s="20"/>
      <c r="B374" s="152"/>
      <c r="C374" s="36"/>
      <c r="BF374" s="481"/>
    </row>
    <row r="375" spans="1:58" s="18" customFormat="1" ht="14">
      <c r="A375" s="20"/>
      <c r="B375" s="152"/>
      <c r="C375" s="36"/>
      <c r="BF375" s="481"/>
    </row>
    <row r="376" spans="1:58" s="18" customFormat="1" ht="14">
      <c r="A376" s="20"/>
      <c r="B376" s="152"/>
      <c r="C376" s="36"/>
      <c r="BF376" s="481"/>
    </row>
    <row r="377" spans="1:58" s="18" customFormat="1" ht="14">
      <c r="A377" s="20"/>
      <c r="B377" s="152"/>
      <c r="C377" s="36"/>
      <c r="BF377" s="481"/>
    </row>
    <row r="378" spans="1:58" s="18" customFormat="1" ht="14">
      <c r="A378" s="20"/>
      <c r="B378" s="152"/>
      <c r="C378" s="36"/>
      <c r="BF378" s="481"/>
    </row>
    <row r="379" spans="1:58" s="18" customFormat="1" ht="14">
      <c r="A379" s="20"/>
      <c r="B379" s="152"/>
      <c r="C379" s="36"/>
      <c r="BF379" s="481"/>
    </row>
    <row r="380" spans="1:58" s="18" customFormat="1" ht="14">
      <c r="A380" s="20"/>
      <c r="B380" s="152"/>
      <c r="C380" s="36"/>
      <c r="BF380" s="481"/>
    </row>
    <row r="381" spans="1:58" s="18" customFormat="1" ht="14">
      <c r="A381" s="20"/>
      <c r="B381" s="152"/>
      <c r="C381" s="36"/>
      <c r="BF381" s="481"/>
    </row>
    <row r="382" spans="1:58" s="18" customFormat="1" ht="14">
      <c r="A382" s="20"/>
      <c r="B382" s="152"/>
      <c r="C382" s="36"/>
      <c r="BF382" s="481"/>
    </row>
    <row r="383" spans="1:58" s="18" customFormat="1" ht="14">
      <c r="A383" s="20"/>
      <c r="B383" s="152"/>
      <c r="C383" s="36"/>
      <c r="BF383" s="481"/>
    </row>
    <row r="384" spans="1:58" s="18" customFormat="1" ht="14">
      <c r="A384" s="20"/>
      <c r="B384" s="152"/>
      <c r="C384" s="36"/>
      <c r="BF384" s="481"/>
    </row>
    <row r="385" spans="1:58" s="18" customFormat="1" ht="14">
      <c r="A385" s="20"/>
      <c r="B385" s="152"/>
      <c r="C385" s="36"/>
      <c r="BF385" s="481"/>
    </row>
    <row r="386" spans="1:58" s="18" customFormat="1" ht="14">
      <c r="A386" s="20"/>
      <c r="B386" s="152"/>
      <c r="C386" s="36"/>
      <c r="BF386" s="481"/>
    </row>
    <row r="387" spans="1:58" ht="9" customHeight="1"/>
    <row r="388" spans="1:58" ht="9" customHeight="1"/>
    <row r="392" spans="1:58" ht="9.75" customHeight="1"/>
    <row r="394" spans="1:58" ht="8.25" customHeight="1"/>
    <row r="395" spans="1:58" ht="16.5" customHeight="1"/>
    <row r="396" spans="1:58" ht="16.5" customHeight="1"/>
    <row r="398" spans="1:58" ht="9.75" customHeight="1"/>
    <row r="399" spans="1:58" ht="9.75" customHeight="1"/>
    <row r="400" spans="1:58" ht="9.75" customHeight="1"/>
    <row r="401" spans="1:58" ht="9.75" customHeight="1"/>
    <row r="408" spans="1:58" ht="10.5" customHeight="1"/>
    <row r="410" spans="1:58" ht="6" customHeight="1"/>
    <row r="411" spans="1:58" s="18" customFormat="1" ht="14">
      <c r="A411" s="20"/>
      <c r="B411" s="152"/>
      <c r="C411" s="36"/>
      <c r="BF411" s="481"/>
    </row>
    <row r="412" spans="1:58" s="18" customFormat="1" ht="14">
      <c r="A412" s="20"/>
      <c r="B412" s="152"/>
      <c r="C412" s="36"/>
      <c r="BF412" s="481"/>
    </row>
    <row r="413" spans="1:58" s="18" customFormat="1" ht="14">
      <c r="A413" s="20"/>
      <c r="B413" s="152"/>
      <c r="C413" s="36"/>
      <c r="BF413" s="481"/>
    </row>
    <row r="414" spans="1:58" s="18" customFormat="1" ht="14">
      <c r="A414" s="20"/>
      <c r="B414" s="152"/>
      <c r="C414" s="36"/>
      <c r="BF414" s="481"/>
    </row>
    <row r="415" spans="1:58" s="18" customFormat="1" ht="14">
      <c r="A415" s="20"/>
      <c r="B415" s="152"/>
      <c r="C415" s="36"/>
      <c r="BF415" s="481"/>
    </row>
    <row r="416" spans="1:58" s="18" customFormat="1" ht="14">
      <c r="A416" s="20"/>
      <c r="B416" s="152"/>
      <c r="C416" s="36"/>
      <c r="BF416" s="481"/>
    </row>
    <row r="417" spans="1:58" s="18" customFormat="1" ht="14">
      <c r="A417" s="20"/>
      <c r="B417" s="152"/>
      <c r="C417" s="36"/>
      <c r="BF417" s="481"/>
    </row>
    <row r="418" spans="1:58" s="18" customFormat="1" ht="14">
      <c r="A418" s="20"/>
      <c r="B418" s="152"/>
      <c r="C418" s="36"/>
      <c r="BF418" s="481"/>
    </row>
    <row r="419" spans="1:58" s="18" customFormat="1" ht="14">
      <c r="A419" s="20"/>
      <c r="B419" s="152"/>
      <c r="C419" s="36"/>
      <c r="BF419" s="481"/>
    </row>
    <row r="420" spans="1:58" s="18" customFormat="1" ht="14">
      <c r="A420" s="20"/>
      <c r="B420" s="152"/>
      <c r="C420" s="36"/>
      <c r="BF420" s="481"/>
    </row>
    <row r="421" spans="1:58" s="18" customFormat="1" ht="14">
      <c r="A421" s="20"/>
      <c r="B421" s="152"/>
      <c r="C421" s="36"/>
      <c r="BF421" s="481"/>
    </row>
    <row r="422" spans="1:58" s="18" customFormat="1" ht="14">
      <c r="A422" s="20"/>
      <c r="B422" s="152"/>
      <c r="C422" s="36"/>
      <c r="BF422" s="481"/>
    </row>
    <row r="423" spans="1:58" s="18" customFormat="1" ht="14">
      <c r="A423" s="20"/>
      <c r="B423" s="152"/>
      <c r="C423" s="36"/>
      <c r="BF423" s="481"/>
    </row>
    <row r="424" spans="1:58" s="18" customFormat="1" ht="14">
      <c r="A424" s="20"/>
      <c r="B424" s="152"/>
      <c r="C424" s="36"/>
      <c r="BF424" s="481"/>
    </row>
    <row r="425" spans="1:58" s="18" customFormat="1" ht="14">
      <c r="A425" s="20"/>
      <c r="B425" s="152"/>
      <c r="C425" s="36"/>
      <c r="BF425" s="481"/>
    </row>
    <row r="426" spans="1:58" s="18" customFormat="1" ht="14">
      <c r="A426" s="20"/>
      <c r="B426" s="152"/>
      <c r="C426" s="36"/>
      <c r="BF426" s="481"/>
    </row>
    <row r="427" spans="1:58" s="18" customFormat="1" ht="14">
      <c r="A427" s="20"/>
      <c r="B427" s="152"/>
      <c r="C427" s="36"/>
      <c r="BF427" s="481"/>
    </row>
    <row r="428" spans="1:58" s="18" customFormat="1" ht="14">
      <c r="A428" s="20"/>
      <c r="B428" s="152"/>
      <c r="C428" s="36"/>
      <c r="BF428" s="481"/>
    </row>
    <row r="429" spans="1:58" s="18" customFormat="1" ht="14">
      <c r="A429" s="20"/>
      <c r="B429" s="152"/>
      <c r="C429" s="36"/>
      <c r="BF429" s="481"/>
    </row>
    <row r="430" spans="1:58" s="18" customFormat="1" ht="14">
      <c r="A430" s="20"/>
      <c r="B430" s="152"/>
      <c r="C430" s="36"/>
      <c r="BF430" s="481"/>
    </row>
    <row r="431" spans="1:58" s="18" customFormat="1" ht="14">
      <c r="A431" s="20"/>
      <c r="B431" s="152"/>
      <c r="C431" s="36"/>
      <c r="BF431" s="481"/>
    </row>
    <row r="432" spans="1:58" s="18" customFormat="1" ht="14">
      <c r="A432" s="20"/>
      <c r="B432" s="152"/>
      <c r="C432" s="36"/>
      <c r="BF432" s="481"/>
    </row>
    <row r="433" spans="1:58" s="18" customFormat="1" ht="14">
      <c r="A433" s="20"/>
      <c r="B433" s="152"/>
      <c r="C433" s="36"/>
      <c r="BF433" s="481"/>
    </row>
    <row r="434" spans="1:58" s="18" customFormat="1" ht="14">
      <c r="A434" s="20"/>
      <c r="B434" s="152"/>
      <c r="C434" s="36"/>
      <c r="BF434" s="481"/>
    </row>
    <row r="435" spans="1:58" s="18" customFormat="1" ht="14">
      <c r="A435" s="20"/>
      <c r="B435" s="152"/>
      <c r="C435" s="36"/>
      <c r="BF435" s="481"/>
    </row>
    <row r="436" spans="1:58" s="18" customFormat="1" ht="14">
      <c r="A436" s="20"/>
      <c r="B436" s="152"/>
      <c r="C436" s="36"/>
      <c r="BF436" s="481"/>
    </row>
    <row r="437" spans="1:58" s="18" customFormat="1" ht="14">
      <c r="A437" s="20"/>
      <c r="B437" s="152"/>
      <c r="C437" s="36"/>
      <c r="BF437" s="481"/>
    </row>
    <row r="438" spans="1:58" s="18" customFormat="1" ht="14">
      <c r="A438" s="20"/>
      <c r="B438" s="152"/>
      <c r="C438" s="36"/>
      <c r="BF438" s="481"/>
    </row>
    <row r="439" spans="1:58" s="18" customFormat="1" ht="14">
      <c r="A439" s="20"/>
      <c r="B439" s="152"/>
      <c r="C439" s="36"/>
      <c r="BF439" s="481"/>
    </row>
    <row r="440" spans="1:58" s="18" customFormat="1" ht="9" customHeight="1">
      <c r="A440" s="20"/>
      <c r="B440" s="152"/>
      <c r="C440" s="36"/>
      <c r="BF440" s="481"/>
    </row>
    <row r="442" spans="1:58" ht="8.25" customHeight="1"/>
    <row r="443" spans="1:58" ht="16.5" customHeight="1"/>
  </sheetData>
  <sheetProtection algorithmName="SHA-512" hashValue="VArtAN3axRzT1eJczEYWIryU6pIhQ1F7xLz7AbvC4+lDK4bCneDAYRiNgp5wC1oOuvtdr4trI7BSJFmJbXvFvw==" saltValue="Fa/KR8UNHNtOAkMPRaTFvA==" spinCount="100000" sheet="1" objects="1" formatColumns="0" formatRows="0" insertHyperlinks="0"/>
  <mergeCells count="3">
    <mergeCell ref="E42:W42"/>
    <mergeCell ref="E4:AC4"/>
    <mergeCell ref="E41:AC41"/>
  </mergeCells>
  <phoneticPr fontId="35" type="noConversion"/>
  <conditionalFormatting sqref="E10:G14">
    <cfRule type="cellIs" priority="215" stopIfTrue="1" operator="between">
      <formula>-1000000000000</formula>
      <formula>1000000000000</formula>
    </cfRule>
    <cfRule type="cellIs" priority="216" stopIfTrue="1" operator="equal">
      <formula>"M"</formula>
    </cfRule>
    <cfRule type="cellIs" priority="217" stopIfTrue="1" operator="equal">
      <formula>"L"</formula>
    </cfRule>
  </conditionalFormatting>
  <conditionalFormatting sqref="H10:X14">
    <cfRule type="cellIs" priority="205" stopIfTrue="1" operator="between">
      <formula>-1000000000000</formula>
      <formula>1000000000000</formula>
    </cfRule>
    <cfRule type="cellIs" priority="206" stopIfTrue="1" operator="equal">
      <formula>"M"</formula>
    </cfRule>
    <cfRule type="cellIs" priority="207" stopIfTrue="1" operator="equal">
      <formula>"L"</formula>
    </cfRule>
  </conditionalFormatting>
  <conditionalFormatting sqref="E18:V18 E35:X35 X18 E10:X14">
    <cfRule type="cellIs" dxfId="206" priority="189" operator="equal">
      <formula>""</formula>
    </cfRule>
  </conditionalFormatting>
  <conditionalFormatting sqref="W18">
    <cfRule type="cellIs" dxfId="205" priority="183" operator="equal">
      <formula>""</formula>
    </cfRule>
  </conditionalFormatting>
  <conditionalFormatting sqref="E41">
    <cfRule type="expression" dxfId="204" priority="177" stopIfTrue="1">
      <formula>(COUNTA(E10:AA14,E18:AA18,E20:AA26,E31:AA32,E35:AA35)/368)*100&lt;&gt;100</formula>
    </cfRule>
  </conditionalFormatting>
  <conditionalFormatting sqref="E20:G20 G21">
    <cfRule type="cellIs" priority="174" stopIfTrue="1" operator="between">
      <formula>-1000000000000</formula>
      <formula>1000000000000</formula>
    </cfRule>
    <cfRule type="cellIs" priority="175" stopIfTrue="1" operator="equal">
      <formula>"M"</formula>
    </cfRule>
    <cfRule type="cellIs" priority="176" stopIfTrue="1" operator="equal">
      <formula>"L"</formula>
    </cfRule>
  </conditionalFormatting>
  <conditionalFormatting sqref="H20:X20">
    <cfRule type="cellIs" priority="171" stopIfTrue="1" operator="between">
      <formula>-1000000000000</formula>
      <formula>1000000000000</formula>
    </cfRule>
    <cfRule type="cellIs" priority="172" stopIfTrue="1" operator="equal">
      <formula>"M"</formula>
    </cfRule>
    <cfRule type="cellIs" priority="173" stopIfTrue="1" operator="equal">
      <formula>"L"</formula>
    </cfRule>
  </conditionalFormatting>
  <conditionalFormatting sqref="E20:X20 G21">
    <cfRule type="cellIs" dxfId="203" priority="170" operator="equal">
      <formula>""</formula>
    </cfRule>
  </conditionalFormatting>
  <conditionalFormatting sqref="E21:F21">
    <cfRule type="cellIs" priority="167" stopIfTrue="1" operator="between">
      <formula>-1000000000000</formula>
      <formula>1000000000000</formula>
    </cfRule>
    <cfRule type="cellIs" priority="168" stopIfTrue="1" operator="equal">
      <formula>"M"</formula>
    </cfRule>
    <cfRule type="cellIs" priority="169" stopIfTrue="1" operator="equal">
      <formula>"L"</formula>
    </cfRule>
  </conditionalFormatting>
  <conditionalFormatting sqref="H21:X21">
    <cfRule type="cellIs" priority="164" stopIfTrue="1" operator="between">
      <formula>-1000000000000</formula>
      <formula>1000000000000</formula>
    </cfRule>
    <cfRule type="cellIs" priority="165" stopIfTrue="1" operator="equal">
      <formula>"M"</formula>
    </cfRule>
    <cfRule type="cellIs" priority="166" stopIfTrue="1" operator="equal">
      <formula>"L"</formula>
    </cfRule>
  </conditionalFormatting>
  <conditionalFormatting sqref="E21:F21 H21:X21">
    <cfRule type="cellIs" dxfId="202" priority="163" operator="equal">
      <formula>""</formula>
    </cfRule>
  </conditionalFormatting>
  <conditionalFormatting sqref="E22:G22">
    <cfRule type="cellIs" priority="160" stopIfTrue="1" operator="between">
      <formula>-1000000000000</formula>
      <formula>1000000000000</formula>
    </cfRule>
    <cfRule type="cellIs" priority="161" stopIfTrue="1" operator="equal">
      <formula>"M"</formula>
    </cfRule>
    <cfRule type="cellIs" priority="162" stopIfTrue="1" operator="equal">
      <formula>"L"</formula>
    </cfRule>
  </conditionalFormatting>
  <conditionalFormatting sqref="H22:X22">
    <cfRule type="cellIs" priority="157" stopIfTrue="1" operator="between">
      <formula>-1000000000000</formula>
      <formula>1000000000000</formula>
    </cfRule>
    <cfRule type="cellIs" priority="158" stopIfTrue="1" operator="equal">
      <formula>"M"</formula>
    </cfRule>
    <cfRule type="cellIs" priority="159" stopIfTrue="1" operator="equal">
      <formula>"L"</formula>
    </cfRule>
  </conditionalFormatting>
  <conditionalFormatting sqref="E22:X22">
    <cfRule type="cellIs" dxfId="201" priority="156" operator="equal">
      <formula>""</formula>
    </cfRule>
  </conditionalFormatting>
  <conditionalFormatting sqref="E23:G23">
    <cfRule type="cellIs" priority="153" stopIfTrue="1" operator="between">
      <formula>-1000000000000</formula>
      <formula>1000000000000</formula>
    </cfRule>
    <cfRule type="cellIs" priority="154" stopIfTrue="1" operator="equal">
      <formula>"M"</formula>
    </cfRule>
    <cfRule type="cellIs" priority="155" stopIfTrue="1" operator="equal">
      <formula>"L"</formula>
    </cfRule>
  </conditionalFormatting>
  <conditionalFormatting sqref="H23:X23">
    <cfRule type="cellIs" priority="150" stopIfTrue="1" operator="between">
      <formula>-1000000000000</formula>
      <formula>1000000000000</formula>
    </cfRule>
    <cfRule type="cellIs" priority="151" stopIfTrue="1" operator="equal">
      <formula>"M"</formula>
    </cfRule>
    <cfRule type="cellIs" priority="152" stopIfTrue="1" operator="equal">
      <formula>"L"</formula>
    </cfRule>
  </conditionalFormatting>
  <conditionalFormatting sqref="E23:X23">
    <cfRule type="cellIs" dxfId="200" priority="149" operator="equal">
      <formula>""</formula>
    </cfRule>
  </conditionalFormatting>
  <conditionalFormatting sqref="E24:G24">
    <cfRule type="cellIs" priority="139" stopIfTrue="1" operator="between">
      <formula>-1000000000000</formula>
      <formula>1000000000000</formula>
    </cfRule>
    <cfRule type="cellIs" priority="140" stopIfTrue="1" operator="equal">
      <formula>"M"</formula>
    </cfRule>
    <cfRule type="cellIs" priority="141" stopIfTrue="1" operator="equal">
      <formula>"L"</formula>
    </cfRule>
  </conditionalFormatting>
  <conditionalFormatting sqref="H24:X24">
    <cfRule type="cellIs" priority="136" stopIfTrue="1" operator="between">
      <formula>-1000000000000</formula>
      <formula>1000000000000</formula>
    </cfRule>
    <cfRule type="cellIs" priority="137" stopIfTrue="1" operator="equal">
      <formula>"M"</formula>
    </cfRule>
    <cfRule type="cellIs" priority="138" stopIfTrue="1" operator="equal">
      <formula>"L"</formula>
    </cfRule>
  </conditionalFormatting>
  <conditionalFormatting sqref="E24:X24">
    <cfRule type="cellIs" dxfId="199" priority="135" operator="equal">
      <formula>""</formula>
    </cfRule>
  </conditionalFormatting>
  <conditionalFormatting sqref="E25:G25">
    <cfRule type="cellIs" priority="132" stopIfTrue="1" operator="between">
      <formula>-1000000000000</formula>
      <formula>1000000000000</formula>
    </cfRule>
    <cfRule type="cellIs" priority="133" stopIfTrue="1" operator="equal">
      <formula>"M"</formula>
    </cfRule>
    <cfRule type="cellIs" priority="134" stopIfTrue="1" operator="equal">
      <formula>"L"</formula>
    </cfRule>
  </conditionalFormatting>
  <conditionalFormatting sqref="H25:X25">
    <cfRule type="cellIs" priority="129" stopIfTrue="1" operator="between">
      <formula>-1000000000000</formula>
      <formula>1000000000000</formula>
    </cfRule>
    <cfRule type="cellIs" priority="130" stopIfTrue="1" operator="equal">
      <formula>"M"</formula>
    </cfRule>
    <cfRule type="cellIs" priority="131" stopIfTrue="1" operator="equal">
      <formula>"L"</formula>
    </cfRule>
  </conditionalFormatting>
  <conditionalFormatting sqref="E25:X25">
    <cfRule type="cellIs" dxfId="198" priority="128" operator="equal">
      <formula>""</formula>
    </cfRule>
  </conditionalFormatting>
  <conditionalFormatting sqref="E26:G26">
    <cfRule type="cellIs" priority="125" stopIfTrue="1" operator="between">
      <formula>-1000000000000</formula>
      <formula>1000000000000</formula>
    </cfRule>
    <cfRule type="cellIs" priority="126" stopIfTrue="1" operator="equal">
      <formula>"M"</formula>
    </cfRule>
    <cfRule type="cellIs" priority="127" stopIfTrue="1" operator="equal">
      <formula>"L"</formula>
    </cfRule>
  </conditionalFormatting>
  <conditionalFormatting sqref="H26:X26">
    <cfRule type="cellIs" priority="122" stopIfTrue="1" operator="between">
      <formula>-1000000000000</formula>
      <formula>1000000000000</formula>
    </cfRule>
    <cfRule type="cellIs" priority="123" stopIfTrue="1" operator="equal">
      <formula>"M"</formula>
    </cfRule>
    <cfRule type="cellIs" priority="124" stopIfTrue="1" operator="equal">
      <formula>"L"</formula>
    </cfRule>
  </conditionalFormatting>
  <conditionalFormatting sqref="E26:X26">
    <cfRule type="cellIs" dxfId="197" priority="121" operator="equal">
      <formula>""</formula>
    </cfRule>
  </conditionalFormatting>
  <conditionalFormatting sqref="E31:G31">
    <cfRule type="cellIs" priority="106" stopIfTrue="1" operator="between">
      <formula>-1000000000000</formula>
      <formula>1000000000000</formula>
    </cfRule>
    <cfRule type="cellIs" priority="107" stopIfTrue="1" operator="equal">
      <formula>"M"</formula>
    </cfRule>
    <cfRule type="cellIs" priority="108" stopIfTrue="1" operator="equal">
      <formula>"L"</formula>
    </cfRule>
  </conditionalFormatting>
  <conditionalFormatting sqref="H31:X31">
    <cfRule type="cellIs" priority="103" stopIfTrue="1" operator="between">
      <formula>-1000000000000</formula>
      <formula>1000000000000</formula>
    </cfRule>
    <cfRule type="cellIs" priority="104" stopIfTrue="1" operator="equal">
      <formula>"M"</formula>
    </cfRule>
    <cfRule type="cellIs" priority="105" stopIfTrue="1" operator="equal">
      <formula>"L"</formula>
    </cfRule>
  </conditionalFormatting>
  <conditionalFormatting sqref="E31:X31">
    <cfRule type="cellIs" dxfId="196" priority="102" operator="equal">
      <formula>""</formula>
    </cfRule>
  </conditionalFormatting>
  <conditionalFormatting sqref="E32:G32">
    <cfRule type="cellIs" priority="99" stopIfTrue="1" operator="between">
      <formula>-1000000000000</formula>
      <formula>1000000000000</formula>
    </cfRule>
    <cfRule type="cellIs" priority="100" stopIfTrue="1" operator="equal">
      <formula>"M"</formula>
    </cfRule>
    <cfRule type="cellIs" priority="101" stopIfTrue="1" operator="equal">
      <formula>"L"</formula>
    </cfRule>
  </conditionalFormatting>
  <conditionalFormatting sqref="H32:X32">
    <cfRule type="cellIs" priority="96" stopIfTrue="1" operator="between">
      <formula>-1000000000000</formula>
      <formula>1000000000000</formula>
    </cfRule>
    <cfRule type="cellIs" priority="97" stopIfTrue="1" operator="equal">
      <formula>"M"</formula>
    </cfRule>
    <cfRule type="cellIs" priority="98" stopIfTrue="1" operator="equal">
      <formula>"L"</formula>
    </cfRule>
  </conditionalFormatting>
  <conditionalFormatting sqref="E32:X32">
    <cfRule type="cellIs" dxfId="195" priority="95" operator="equal">
      <formula>""</formula>
    </cfRule>
  </conditionalFormatting>
  <conditionalFormatting sqref="Z11:AB14 AC10:AC14">
    <cfRule type="cellIs" priority="92" stopIfTrue="1" operator="between">
      <formula>-1000000000000</formula>
      <formula>1000000000000</formula>
    </cfRule>
    <cfRule type="cellIs" priority="93" stopIfTrue="1" operator="equal">
      <formula>"M"</formula>
    </cfRule>
    <cfRule type="cellIs" priority="94" stopIfTrue="1" operator="equal">
      <formula>"L"</formula>
    </cfRule>
  </conditionalFormatting>
  <conditionalFormatting sqref="Z11:AB14 AC10:AC14 Z18:AC18 Z35:AC35">
    <cfRule type="cellIs" dxfId="194" priority="91" operator="equal">
      <formula>""</formula>
    </cfRule>
  </conditionalFormatting>
  <conditionalFormatting sqref="Z20:AC20">
    <cfRule type="cellIs" priority="88" stopIfTrue="1" operator="between">
      <formula>-1000000000000</formula>
      <formula>1000000000000</formula>
    </cfRule>
    <cfRule type="cellIs" priority="89" stopIfTrue="1" operator="equal">
      <formula>"M"</formula>
    </cfRule>
    <cfRule type="cellIs" priority="90" stopIfTrue="1" operator="equal">
      <formula>"L"</formula>
    </cfRule>
  </conditionalFormatting>
  <conditionalFormatting sqref="Z20:AC20">
    <cfRule type="cellIs" dxfId="193" priority="87" operator="equal">
      <formula>""</formula>
    </cfRule>
  </conditionalFormatting>
  <conditionalFormatting sqref="Z21:AC21">
    <cfRule type="cellIs" priority="84" stopIfTrue="1" operator="between">
      <formula>-1000000000000</formula>
      <formula>1000000000000</formula>
    </cfRule>
    <cfRule type="cellIs" priority="85" stopIfTrue="1" operator="equal">
      <formula>"M"</formula>
    </cfRule>
    <cfRule type="cellIs" priority="86" stopIfTrue="1" operator="equal">
      <formula>"L"</formula>
    </cfRule>
  </conditionalFormatting>
  <conditionalFormatting sqref="Z21:AC21">
    <cfRule type="cellIs" dxfId="192" priority="83" operator="equal">
      <formula>""</formula>
    </cfRule>
  </conditionalFormatting>
  <conditionalFormatting sqref="Z22:AC22">
    <cfRule type="cellIs" priority="80" stopIfTrue="1" operator="between">
      <formula>-1000000000000</formula>
      <formula>1000000000000</formula>
    </cfRule>
    <cfRule type="cellIs" priority="81" stopIfTrue="1" operator="equal">
      <formula>"M"</formula>
    </cfRule>
    <cfRule type="cellIs" priority="82" stopIfTrue="1" operator="equal">
      <formula>"L"</formula>
    </cfRule>
  </conditionalFormatting>
  <conditionalFormatting sqref="Z22:AC22">
    <cfRule type="cellIs" dxfId="191" priority="79" operator="equal">
      <formula>""</formula>
    </cfRule>
  </conditionalFormatting>
  <conditionalFormatting sqref="Z23:AC23">
    <cfRule type="cellIs" priority="76" stopIfTrue="1" operator="between">
      <formula>-1000000000000</formula>
      <formula>1000000000000</formula>
    </cfRule>
    <cfRule type="cellIs" priority="77" stopIfTrue="1" operator="equal">
      <formula>"M"</formula>
    </cfRule>
    <cfRule type="cellIs" priority="78" stopIfTrue="1" operator="equal">
      <formula>"L"</formula>
    </cfRule>
  </conditionalFormatting>
  <conditionalFormatting sqref="Z23:AC23">
    <cfRule type="cellIs" dxfId="190" priority="75" operator="equal">
      <formula>""</formula>
    </cfRule>
  </conditionalFormatting>
  <conditionalFormatting sqref="Z24:AC24">
    <cfRule type="cellIs" priority="72" stopIfTrue="1" operator="between">
      <formula>-1000000000000</formula>
      <formula>1000000000000</formula>
    </cfRule>
    <cfRule type="cellIs" priority="73" stopIfTrue="1" operator="equal">
      <formula>"M"</formula>
    </cfRule>
    <cfRule type="cellIs" priority="74" stopIfTrue="1" operator="equal">
      <formula>"L"</formula>
    </cfRule>
  </conditionalFormatting>
  <conditionalFormatting sqref="Z24:AC24">
    <cfRule type="cellIs" dxfId="189" priority="71" operator="equal">
      <formula>""</formula>
    </cfRule>
  </conditionalFormatting>
  <conditionalFormatting sqref="Z25:AC25">
    <cfRule type="cellIs" priority="68" stopIfTrue="1" operator="between">
      <formula>-1000000000000</formula>
      <formula>1000000000000</formula>
    </cfRule>
    <cfRule type="cellIs" priority="69" stopIfTrue="1" operator="equal">
      <formula>"M"</formula>
    </cfRule>
    <cfRule type="cellIs" priority="70" stopIfTrue="1" operator="equal">
      <formula>"L"</formula>
    </cfRule>
  </conditionalFormatting>
  <conditionalFormatting sqref="Z25:AC25">
    <cfRule type="cellIs" dxfId="188" priority="67" operator="equal">
      <formula>""</formula>
    </cfRule>
  </conditionalFormatting>
  <conditionalFormatting sqref="Z26:AC26">
    <cfRule type="cellIs" priority="64" stopIfTrue="1" operator="between">
      <formula>-1000000000000</formula>
      <formula>1000000000000</formula>
    </cfRule>
    <cfRule type="cellIs" priority="65" stopIfTrue="1" operator="equal">
      <formula>"M"</formula>
    </cfRule>
    <cfRule type="cellIs" priority="66" stopIfTrue="1" operator="equal">
      <formula>"L"</formula>
    </cfRule>
  </conditionalFormatting>
  <conditionalFormatting sqref="Z26:AC26">
    <cfRule type="cellIs" dxfId="187" priority="63" operator="equal">
      <formula>""</formula>
    </cfRule>
  </conditionalFormatting>
  <conditionalFormatting sqref="Z31:AC31">
    <cfRule type="cellIs" priority="60" stopIfTrue="1" operator="between">
      <formula>-1000000000000</formula>
      <formula>1000000000000</formula>
    </cfRule>
    <cfRule type="cellIs" priority="61" stopIfTrue="1" operator="equal">
      <formula>"M"</formula>
    </cfRule>
    <cfRule type="cellIs" priority="62" stopIfTrue="1" operator="equal">
      <formula>"L"</formula>
    </cfRule>
  </conditionalFormatting>
  <conditionalFormatting sqref="Z31:AC31">
    <cfRule type="cellIs" dxfId="186" priority="59" operator="equal">
      <formula>""</formula>
    </cfRule>
  </conditionalFormatting>
  <conditionalFormatting sqref="Z32:AC32">
    <cfRule type="cellIs" priority="56" stopIfTrue="1" operator="between">
      <formula>-1000000000000</formula>
      <formula>1000000000000</formula>
    </cfRule>
    <cfRule type="cellIs" priority="57" stopIfTrue="1" operator="equal">
      <formula>"M"</formula>
    </cfRule>
    <cfRule type="cellIs" priority="58" stopIfTrue="1" operator="equal">
      <formula>"L"</formula>
    </cfRule>
  </conditionalFormatting>
  <conditionalFormatting sqref="Z32:AC32">
    <cfRule type="cellIs" dxfId="185" priority="55" operator="equal">
      <formula>""</formula>
    </cfRule>
  </conditionalFormatting>
  <conditionalFormatting sqref="Y10:Y14">
    <cfRule type="cellIs" priority="52" stopIfTrue="1" operator="between">
      <formula>-1000000000000</formula>
      <formula>1000000000000</formula>
    </cfRule>
    <cfRule type="cellIs" priority="53" stopIfTrue="1" operator="equal">
      <formula>"M"</formula>
    </cfRule>
    <cfRule type="cellIs" priority="54" stopIfTrue="1" operator="equal">
      <formula>"L"</formula>
    </cfRule>
  </conditionalFormatting>
  <conditionalFormatting sqref="Y35 Y18 Y10:Y14">
    <cfRule type="cellIs" dxfId="184" priority="51" operator="equal">
      <formula>""</formula>
    </cfRule>
  </conditionalFormatting>
  <conditionalFormatting sqref="Y20">
    <cfRule type="cellIs" priority="48" stopIfTrue="1" operator="between">
      <formula>-1000000000000</formula>
      <formula>1000000000000</formula>
    </cfRule>
    <cfRule type="cellIs" priority="49" stopIfTrue="1" operator="equal">
      <formula>"M"</formula>
    </cfRule>
    <cfRule type="cellIs" priority="50" stopIfTrue="1" operator="equal">
      <formula>"L"</formula>
    </cfRule>
  </conditionalFormatting>
  <conditionalFormatting sqref="Y20">
    <cfRule type="cellIs" dxfId="183" priority="47" operator="equal">
      <formula>""</formula>
    </cfRule>
  </conditionalFormatting>
  <conditionalFormatting sqref="Y21">
    <cfRule type="cellIs" priority="44" stopIfTrue="1" operator="between">
      <formula>-1000000000000</formula>
      <formula>1000000000000</formula>
    </cfRule>
    <cfRule type="cellIs" priority="45" stopIfTrue="1" operator="equal">
      <formula>"M"</formula>
    </cfRule>
    <cfRule type="cellIs" priority="46" stopIfTrue="1" operator="equal">
      <formula>"L"</formula>
    </cfRule>
  </conditionalFormatting>
  <conditionalFormatting sqref="Y21">
    <cfRule type="cellIs" dxfId="182" priority="43" operator="equal">
      <formula>""</formula>
    </cfRule>
  </conditionalFormatting>
  <conditionalFormatting sqref="Y22">
    <cfRule type="cellIs" priority="40" stopIfTrue="1" operator="between">
      <formula>-1000000000000</formula>
      <formula>1000000000000</formula>
    </cfRule>
    <cfRule type="cellIs" priority="41" stopIfTrue="1" operator="equal">
      <formula>"M"</formula>
    </cfRule>
    <cfRule type="cellIs" priority="42" stopIfTrue="1" operator="equal">
      <formula>"L"</formula>
    </cfRule>
  </conditionalFormatting>
  <conditionalFormatting sqref="Y22">
    <cfRule type="cellIs" dxfId="181" priority="39" operator="equal">
      <formula>""</formula>
    </cfRule>
  </conditionalFormatting>
  <conditionalFormatting sqref="Y23">
    <cfRule type="cellIs" priority="36" stopIfTrue="1" operator="between">
      <formula>-1000000000000</formula>
      <formula>1000000000000</formula>
    </cfRule>
    <cfRule type="cellIs" priority="37" stopIfTrue="1" operator="equal">
      <formula>"M"</formula>
    </cfRule>
    <cfRule type="cellIs" priority="38" stopIfTrue="1" operator="equal">
      <formula>"L"</formula>
    </cfRule>
  </conditionalFormatting>
  <conditionalFormatting sqref="Y23">
    <cfRule type="cellIs" dxfId="180" priority="35" operator="equal">
      <formula>""</formula>
    </cfRule>
  </conditionalFormatting>
  <conditionalFormatting sqref="Y24">
    <cfRule type="cellIs" priority="32" stopIfTrue="1" operator="between">
      <formula>-1000000000000</formula>
      <formula>1000000000000</formula>
    </cfRule>
    <cfRule type="cellIs" priority="33" stopIfTrue="1" operator="equal">
      <formula>"M"</formula>
    </cfRule>
    <cfRule type="cellIs" priority="34" stopIfTrue="1" operator="equal">
      <formula>"L"</formula>
    </cfRule>
  </conditionalFormatting>
  <conditionalFormatting sqref="Y24">
    <cfRule type="cellIs" dxfId="179" priority="31" operator="equal">
      <formula>""</formula>
    </cfRule>
  </conditionalFormatting>
  <conditionalFormatting sqref="Y25">
    <cfRule type="cellIs" priority="28" stopIfTrue="1" operator="between">
      <formula>-1000000000000</formula>
      <formula>1000000000000</formula>
    </cfRule>
    <cfRule type="cellIs" priority="29" stopIfTrue="1" operator="equal">
      <formula>"M"</formula>
    </cfRule>
    <cfRule type="cellIs" priority="30" stopIfTrue="1" operator="equal">
      <formula>"L"</formula>
    </cfRule>
  </conditionalFormatting>
  <conditionalFormatting sqref="Y25">
    <cfRule type="cellIs" dxfId="178" priority="27" operator="equal">
      <formula>""</formula>
    </cfRule>
  </conditionalFormatting>
  <conditionalFormatting sqref="Y26">
    <cfRule type="cellIs" priority="24" stopIfTrue="1" operator="between">
      <formula>-1000000000000</formula>
      <formula>1000000000000</formula>
    </cfRule>
    <cfRule type="cellIs" priority="25" stopIfTrue="1" operator="equal">
      <formula>"M"</formula>
    </cfRule>
    <cfRule type="cellIs" priority="26" stopIfTrue="1" operator="equal">
      <formula>"L"</formula>
    </cfRule>
  </conditionalFormatting>
  <conditionalFormatting sqref="Y26">
    <cfRule type="cellIs" dxfId="177" priority="23" operator="equal">
      <formula>""</formula>
    </cfRule>
  </conditionalFormatting>
  <conditionalFormatting sqref="Y31">
    <cfRule type="cellIs" priority="20" stopIfTrue="1" operator="between">
      <formula>-1000000000000</formula>
      <formula>1000000000000</formula>
    </cfRule>
    <cfRule type="cellIs" priority="21" stopIfTrue="1" operator="equal">
      <formula>"M"</formula>
    </cfRule>
    <cfRule type="cellIs" priority="22" stopIfTrue="1" operator="equal">
      <formula>"L"</formula>
    </cfRule>
  </conditionalFormatting>
  <conditionalFormatting sqref="Y31">
    <cfRule type="cellIs" dxfId="176" priority="19" operator="equal">
      <formula>""</formula>
    </cfRule>
  </conditionalFormatting>
  <conditionalFormatting sqref="Y32">
    <cfRule type="cellIs" priority="16" stopIfTrue="1" operator="between">
      <formula>-1000000000000</formula>
      <formula>1000000000000</formula>
    </cfRule>
    <cfRule type="cellIs" priority="17" stopIfTrue="1" operator="equal">
      <formula>"M"</formula>
    </cfRule>
    <cfRule type="cellIs" priority="18" stopIfTrue="1" operator="equal">
      <formula>"L"</formula>
    </cfRule>
  </conditionalFormatting>
  <conditionalFormatting sqref="Y32">
    <cfRule type="cellIs" dxfId="175" priority="15" operator="equal">
      <formula>""</formula>
    </cfRule>
  </conditionalFormatting>
  <conditionalFormatting sqref="Z10">
    <cfRule type="cellIs" priority="6" stopIfTrue="1" operator="between">
      <formula>-1000000000000</formula>
      <formula>1000000000000</formula>
    </cfRule>
    <cfRule type="cellIs" priority="7" stopIfTrue="1" operator="equal">
      <formula>"M"</formula>
    </cfRule>
    <cfRule type="cellIs" priority="8" stopIfTrue="1" operator="equal">
      <formula>"L"</formula>
    </cfRule>
  </conditionalFormatting>
  <conditionalFormatting sqref="Z10">
    <cfRule type="cellIs" dxfId="174" priority="5" operator="equal">
      <formula>""</formula>
    </cfRule>
  </conditionalFormatting>
  <conditionalFormatting sqref="AA10:AB10"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conditionalFormatting sqref="AA10:AB10">
    <cfRule type="cellIs" dxfId="173" priority="1" operator="equal">
      <formula>""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AC8 E16:AC16" xr:uid="{00000000-0002-0000-0200-000000000000}">
      <formula1>$AF$1:$AF$3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BF63"/>
  <sheetViews>
    <sheetView showGridLines="0" defaultGridColor="0" topLeftCell="D1" colorId="22" zoomScale="55" zoomScaleNormal="55" zoomScaleSheetLayoutView="80" workbookViewId="0">
      <selection activeCell="C50" sqref="C50"/>
    </sheetView>
  </sheetViews>
  <sheetFormatPr defaultColWidth="9.765625" defaultRowHeight="15.5"/>
  <cols>
    <col min="1" max="1" width="22.07421875" style="20" hidden="1" customWidth="1"/>
    <col min="2" max="2" width="39.765625" style="185" hidden="1" customWidth="1"/>
    <col min="3" max="3" width="68.07421875" style="25" customWidth="1"/>
    <col min="4" max="28" width="12.765625" style="10" customWidth="1"/>
    <col min="29" max="29" width="65.23046875" style="10" customWidth="1"/>
    <col min="30" max="30" width="5.23046875" style="10" customWidth="1"/>
    <col min="31" max="31" width="1" style="10" customWidth="1"/>
    <col min="32" max="32" width="2.53515625" style="10" customWidth="1"/>
    <col min="33" max="33" width="9.765625" style="10"/>
    <col min="34" max="34" width="2.3046875" style="10" bestFit="1" customWidth="1"/>
    <col min="35" max="35" width="9.23046875" style="10" customWidth="1"/>
    <col min="36" max="57" width="9.765625" style="10"/>
    <col min="58" max="58" width="9.765625" style="260"/>
    <col min="59" max="16384" width="9.765625" style="10"/>
  </cols>
  <sheetData>
    <row r="1" spans="1:58" ht="18">
      <c r="A1" s="261"/>
      <c r="B1" s="262"/>
      <c r="C1" s="270" t="s">
        <v>572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F1" s="196" t="s">
        <v>456</v>
      </c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v>7</v>
      </c>
      <c r="AM1" s="196">
        <f>AL1+1</f>
        <v>8</v>
      </c>
      <c r="AN1" s="196">
        <f t="shared" ref="AN1:AX1" si="0">AM1+1</f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  <c r="AY1" s="196"/>
    </row>
    <row r="2" spans="1:58" ht="16.5" customHeight="1" thickBot="1">
      <c r="A2" s="261"/>
      <c r="B2" s="262"/>
      <c r="C2" s="271"/>
      <c r="D2" s="272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E2" s="497"/>
      <c r="AF2" s="196" t="s">
        <v>457</v>
      </c>
      <c r="AG2" s="496">
        <f>IF($AG$1='Cover page'!$N$2,0,1)</f>
        <v>0</v>
      </c>
    </row>
    <row r="3" spans="1:58" ht="16.5" thickTop="1" thickBot="1">
      <c r="A3" s="263"/>
      <c r="B3" s="264"/>
      <c r="C3" s="273"/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40"/>
      <c r="AD3" s="41"/>
      <c r="AE3" s="13"/>
      <c r="AF3" s="196" t="s">
        <v>458</v>
      </c>
      <c r="AG3" s="260"/>
    </row>
    <row r="4" spans="1:58" ht="16" thickBot="1">
      <c r="A4" s="211"/>
      <c r="B4" s="265"/>
      <c r="C4" s="201" t="str">
        <f>'Cover page'!E13</f>
        <v>Member State: Sweden</v>
      </c>
      <c r="D4" s="567" t="s">
        <v>2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9"/>
      <c r="AC4" s="42"/>
      <c r="AD4" s="44"/>
      <c r="AF4" s="196" t="s">
        <v>459</v>
      </c>
      <c r="AG4" s="260"/>
      <c r="AI4" s="13"/>
    </row>
    <row r="5" spans="1:58">
      <c r="A5" s="211"/>
      <c r="B5" s="212" t="s">
        <v>487</v>
      </c>
      <c r="C5" s="22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AB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507">
        <f t="shared" si="14"/>
        <v>2017</v>
      </c>
      <c r="AA5" s="507">
        <f t="shared" si="14"/>
        <v>2018</v>
      </c>
      <c r="AB5" s="507">
        <f t="shared" si="14"/>
        <v>2019</v>
      </c>
      <c r="AC5" s="45"/>
      <c r="AD5" s="44"/>
      <c r="AI5" s="13"/>
    </row>
    <row r="6" spans="1:58">
      <c r="A6" s="211"/>
      <c r="B6" s="265"/>
      <c r="C6" s="215" t="str">
        <f>'Cover page'!E14</f>
        <v>Date: 28/03/2024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8"/>
      <c r="W6" s="278"/>
      <c r="X6" s="278"/>
      <c r="Y6" s="278"/>
      <c r="Z6" s="278"/>
      <c r="AA6" s="278"/>
      <c r="AB6" s="278"/>
      <c r="AC6" s="47"/>
      <c r="AD6" s="44"/>
      <c r="AI6" s="13"/>
    </row>
    <row r="7" spans="1:58" ht="10.5" customHeight="1" thickBot="1">
      <c r="A7" s="211"/>
      <c r="B7" s="266"/>
      <c r="C7" s="26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484"/>
      <c r="W7" s="484"/>
      <c r="X7" s="484"/>
      <c r="Y7" s="484"/>
      <c r="Z7" s="508"/>
      <c r="AA7" s="508"/>
      <c r="AB7" s="508"/>
      <c r="AC7" s="33"/>
      <c r="AD7" s="44"/>
      <c r="AI7" s="13"/>
    </row>
    <row r="8" spans="1:58" ht="16.5" thickTop="1" thickBot="1">
      <c r="A8" s="267" t="s">
        <v>198</v>
      </c>
      <c r="B8" s="391" t="s">
        <v>680</v>
      </c>
      <c r="C8" s="283" t="s">
        <v>65</v>
      </c>
      <c r="D8" s="515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7"/>
      <c r="W8" s="517"/>
      <c r="X8" s="517"/>
      <c r="Y8" s="517"/>
      <c r="Z8" s="517"/>
      <c r="AA8" s="517"/>
      <c r="AB8" s="517"/>
      <c r="AC8" s="1"/>
      <c r="AD8" s="49"/>
      <c r="AI8" s="13"/>
      <c r="BF8" s="260" t="str">
        <f>CountryCode &amp; ".T2.WB.S1311.MNAC." &amp; RefVintage</f>
        <v>SE.T2.WB.S1311.MNAC.W.2024</v>
      </c>
    </row>
    <row r="9" spans="1:58" ht="16" thickTop="1">
      <c r="A9" s="267"/>
      <c r="B9" s="391"/>
      <c r="C9" s="284" t="s">
        <v>83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2"/>
      <c r="AD9" s="50"/>
      <c r="AI9" s="13"/>
    </row>
    <row r="10" spans="1:58" ht="11.25" customHeight="1">
      <c r="A10" s="267"/>
      <c r="B10" s="391"/>
      <c r="C10" s="138"/>
      <c r="D10" s="478">
        <f t="shared" ref="D10:Q10" si="15">IFERROR(VLOOKUP(D9,StatusTable,2,FALSE), -1)</f>
        <v>0</v>
      </c>
      <c r="E10" s="479">
        <f t="shared" si="15"/>
        <v>0</v>
      </c>
      <c r="F10" s="479">
        <f t="shared" si="15"/>
        <v>0</v>
      </c>
      <c r="G10" s="479">
        <f t="shared" si="15"/>
        <v>0</v>
      </c>
      <c r="H10" s="479">
        <f t="shared" si="15"/>
        <v>0</v>
      </c>
      <c r="I10" s="479">
        <f t="shared" si="15"/>
        <v>0</v>
      </c>
      <c r="J10" s="479">
        <f t="shared" si="15"/>
        <v>0</v>
      </c>
      <c r="K10" s="479">
        <f t="shared" si="15"/>
        <v>0</v>
      </c>
      <c r="L10" s="479">
        <f t="shared" si="15"/>
        <v>0</v>
      </c>
      <c r="M10" s="479">
        <f t="shared" si="15"/>
        <v>0</v>
      </c>
      <c r="N10" s="479">
        <f t="shared" si="15"/>
        <v>0</v>
      </c>
      <c r="O10" s="479">
        <f t="shared" si="15"/>
        <v>0</v>
      </c>
      <c r="P10" s="479">
        <f t="shared" si="15"/>
        <v>0</v>
      </c>
      <c r="Q10" s="479">
        <f t="shared" si="15"/>
        <v>0</v>
      </c>
      <c r="R10" s="479">
        <f t="shared" ref="R10" si="16">IFERROR(VLOOKUP(R9,StatusTable,2,FALSE), -1)</f>
        <v>0</v>
      </c>
      <c r="S10" s="479">
        <f t="shared" ref="S10:Z10" si="17">IFERROR(VLOOKUP(S9,StatusTable,2,FALSE), -1)</f>
        <v>0</v>
      </c>
      <c r="T10" s="479">
        <f t="shared" si="17"/>
        <v>0</v>
      </c>
      <c r="U10" s="479">
        <f t="shared" si="17"/>
        <v>0</v>
      </c>
      <c r="V10" s="479">
        <f t="shared" si="17"/>
        <v>0</v>
      </c>
      <c r="W10" s="479">
        <f t="shared" si="17"/>
        <v>0</v>
      </c>
      <c r="X10" s="479">
        <f t="shared" si="17"/>
        <v>0</v>
      </c>
      <c r="Y10" s="479">
        <f t="shared" si="17"/>
        <v>0</v>
      </c>
      <c r="Z10" s="479">
        <f t="shared" si="17"/>
        <v>0</v>
      </c>
      <c r="AA10" s="479">
        <f t="shared" ref="AA10:AB10" si="18">IFERROR(VLOOKUP(AA9,StatusTable,2,FALSE), -1)</f>
        <v>0</v>
      </c>
      <c r="AB10" s="479">
        <f t="shared" si="18"/>
        <v>0</v>
      </c>
      <c r="AC10" s="99"/>
      <c r="AD10" s="50"/>
      <c r="AI10" s="13"/>
      <c r="BF10" s="260" t="str">
        <f>CountryCode &amp; ".T2.WB_STATUS.S1311.MNAC." &amp; RefVintage</f>
        <v>SE.T2.WB_STATUS.S1311.MNAC.W.2024</v>
      </c>
    </row>
    <row r="11" spans="1:58">
      <c r="A11" s="267" t="s">
        <v>199</v>
      </c>
      <c r="B11" s="391" t="s">
        <v>681</v>
      </c>
      <c r="C11" s="285" t="s">
        <v>92</v>
      </c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100"/>
      <c r="AD11" s="50"/>
      <c r="AI11" s="13"/>
      <c r="BF11" s="260" t="str">
        <f>CountryCode &amp; ".T2.FT.S1311.MNAC." &amp; RefVintage</f>
        <v>SE.T2.FT.S1311.MNAC.W.2024</v>
      </c>
    </row>
    <row r="12" spans="1:58">
      <c r="A12" s="267" t="s">
        <v>200</v>
      </c>
      <c r="B12" s="391" t="s">
        <v>682</v>
      </c>
      <c r="C12" s="286" t="s">
        <v>30</v>
      </c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100"/>
      <c r="AD12" s="50"/>
      <c r="AI12" s="13"/>
      <c r="BF12" s="260" t="str">
        <f>CountryCode &amp; ".T2.F4ACQ.S1311.MNAC." &amp; RefVintage</f>
        <v>SE.T2.F4ACQ.S1311.MNAC.W.2024</v>
      </c>
    </row>
    <row r="13" spans="1:58">
      <c r="A13" s="267" t="s">
        <v>201</v>
      </c>
      <c r="B13" s="391" t="s">
        <v>683</v>
      </c>
      <c r="C13" s="287" t="s">
        <v>31</v>
      </c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100"/>
      <c r="AD13" s="50"/>
      <c r="AI13" s="13"/>
      <c r="BF13" s="260" t="str">
        <f>CountryCode &amp; ".T2.F4DIS.S1311.MNAC." &amp; RefVintage</f>
        <v>SE.T2.F4DIS.S1311.MNAC.W.2024</v>
      </c>
    </row>
    <row r="14" spans="1:58">
      <c r="A14" s="267" t="s">
        <v>202</v>
      </c>
      <c r="B14" s="391" t="s">
        <v>684</v>
      </c>
      <c r="C14" s="287" t="s">
        <v>32</v>
      </c>
      <c r="D14" s="518"/>
      <c r="E14" s="518"/>
      <c r="F14" s="518"/>
      <c r="G14" s="518"/>
      <c r="H14" s="518"/>
      <c r="I14" s="518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18"/>
      <c r="V14" s="518"/>
      <c r="W14" s="518"/>
      <c r="X14" s="518"/>
      <c r="Y14" s="518"/>
      <c r="Z14" s="518"/>
      <c r="AA14" s="518"/>
      <c r="AB14" s="518"/>
      <c r="AC14" s="100"/>
      <c r="AD14" s="50"/>
      <c r="AI14" s="13"/>
      <c r="BF14" s="260" t="str">
        <f>CountryCode &amp; ".T2.F5ACQ.S1311.MNAC." &amp; RefVintage</f>
        <v>SE.T2.F5ACQ.S1311.MNAC.W.2024</v>
      </c>
    </row>
    <row r="15" spans="1:58">
      <c r="A15" s="267" t="s">
        <v>203</v>
      </c>
      <c r="B15" s="391" t="s">
        <v>685</v>
      </c>
      <c r="C15" s="288" t="s">
        <v>33</v>
      </c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100"/>
      <c r="AD15" s="50"/>
      <c r="AI15" s="13"/>
      <c r="BF15" s="260" t="str">
        <f>CountryCode &amp; ".T2.F5DIS.S1311.MNAC." &amp; RefVintage</f>
        <v>SE.T2.F5DIS.S1311.MNAC.W.2024</v>
      </c>
    </row>
    <row r="16" spans="1:58">
      <c r="A16" s="267" t="s">
        <v>204</v>
      </c>
      <c r="B16" s="391" t="s">
        <v>686</v>
      </c>
      <c r="C16" s="195" t="s">
        <v>34</v>
      </c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100"/>
      <c r="AD16" s="50"/>
      <c r="AI16" s="13"/>
      <c r="BF16" s="260" t="str">
        <f>CountryCode &amp; ".T2.OFT.S1311.MNAC." &amp; RefVintage</f>
        <v>SE.T2.OFT.S1311.MNAC.W.2024</v>
      </c>
    </row>
    <row r="17" spans="1:58" ht="16" thickBot="1">
      <c r="A17" s="267" t="s">
        <v>205</v>
      </c>
      <c r="B17" s="391" t="s">
        <v>687</v>
      </c>
      <c r="C17" s="194" t="s">
        <v>515</v>
      </c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100"/>
      <c r="AD17" s="50"/>
      <c r="AI17" s="13"/>
      <c r="BF17" s="260" t="str">
        <f>CountryCode &amp; ".T2.OFTDL.S1311.MNAC." &amp; RefVintage</f>
        <v>SE.T2.OFTDL.S1311.MNAC.W.2024</v>
      </c>
    </row>
    <row r="18" spans="1:58" ht="16" thickBot="1">
      <c r="A18" s="268" t="s">
        <v>488</v>
      </c>
      <c r="B18" s="391" t="s">
        <v>688</v>
      </c>
      <c r="C18" s="194" t="s">
        <v>516</v>
      </c>
      <c r="D18" s="518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100"/>
      <c r="AD18" s="50"/>
      <c r="AI18" s="13"/>
      <c r="BF18" s="260" t="str">
        <f>CountryCode &amp; ".T2.F71K.S1311.MNAC." &amp; RefVintage</f>
        <v>SE.T2.F71K.S1311.MNAC.W.2024</v>
      </c>
    </row>
    <row r="19" spans="1:58">
      <c r="A19" s="137" t="s">
        <v>206</v>
      </c>
      <c r="B19" s="391" t="s">
        <v>689</v>
      </c>
      <c r="C19" s="109" t="s">
        <v>517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2"/>
      <c r="AD19" s="50"/>
      <c r="AI19" s="13"/>
      <c r="BF19" s="260" t="str">
        <f>CountryCode &amp; ".T2.OFT1.S1311.MNAC." &amp; RefVintage</f>
        <v>SE.T2.OFT1.S1311.MNAC.W.2024</v>
      </c>
    </row>
    <row r="20" spans="1:58">
      <c r="A20" s="137" t="s">
        <v>207</v>
      </c>
      <c r="B20" s="391" t="s">
        <v>690</v>
      </c>
      <c r="C20" s="109" t="s">
        <v>518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2"/>
      <c r="AD20" s="50"/>
      <c r="AI20" s="13"/>
      <c r="BF20" s="260" t="str">
        <f>CountryCode &amp; ".T2.OFT2.S1311.MNAC." &amp; RefVintage</f>
        <v>SE.T2.OFT2.S1311.MNAC.W.2024</v>
      </c>
    </row>
    <row r="21" spans="1:58">
      <c r="A21" s="267"/>
      <c r="B21" s="391"/>
      <c r="C21" s="110"/>
      <c r="D21" s="10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100"/>
      <c r="AD21" s="50"/>
      <c r="AI21" s="13"/>
    </row>
    <row r="22" spans="1:58">
      <c r="A22" s="267" t="s">
        <v>208</v>
      </c>
      <c r="B22" s="391" t="s">
        <v>691</v>
      </c>
      <c r="C22" s="193" t="s">
        <v>121</v>
      </c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100"/>
      <c r="AD22" s="50"/>
      <c r="AI22" s="13"/>
      <c r="BF22" s="260" t="str">
        <f>CountryCode &amp; ".T2.ONFT.S1311.MNAC." &amp; RefVintage</f>
        <v>SE.T2.ONFT.S1311.MNAC.W.2024</v>
      </c>
    </row>
    <row r="23" spans="1:58">
      <c r="A23" s="137" t="s">
        <v>209</v>
      </c>
      <c r="B23" s="391" t="s">
        <v>692</v>
      </c>
      <c r="C23" s="109" t="s">
        <v>69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2"/>
      <c r="AD23" s="50"/>
      <c r="AI23" s="13"/>
      <c r="BF23" s="260" t="str">
        <f>CountryCode &amp; ".T2.ONFT1.S1311.MNAC." &amp; RefVintage</f>
        <v>SE.T2.ONFT1.S1311.MNAC.W.2024</v>
      </c>
    </row>
    <row r="24" spans="1:58">
      <c r="A24" s="137" t="s">
        <v>210</v>
      </c>
      <c r="B24" s="391" t="s">
        <v>693</v>
      </c>
      <c r="C24" s="109" t="s">
        <v>70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  <c r="AD24" s="50"/>
      <c r="AI24" s="13"/>
      <c r="BF24" s="260" t="str">
        <f>CountryCode &amp; ".T2.ONFT2.S1311.MNAC." &amp; RefVintage</f>
        <v>SE.T2.ONFT2.S1311.MNAC.W.2024</v>
      </c>
    </row>
    <row r="25" spans="1:58">
      <c r="A25" s="267"/>
      <c r="B25" s="391"/>
      <c r="C25" s="140"/>
      <c r="D25" s="10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100"/>
      <c r="AD25" s="50"/>
      <c r="AI25" s="13"/>
    </row>
    <row r="26" spans="1:58">
      <c r="A26" s="267" t="s">
        <v>211</v>
      </c>
      <c r="B26" s="391" t="s">
        <v>694</v>
      </c>
      <c r="C26" s="285" t="s">
        <v>473</v>
      </c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  <c r="R26" s="518"/>
      <c r="S26" s="518"/>
      <c r="T26" s="518"/>
      <c r="U26" s="518"/>
      <c r="V26" s="518"/>
      <c r="W26" s="518"/>
      <c r="X26" s="518"/>
      <c r="Y26" s="518"/>
      <c r="Z26" s="518"/>
      <c r="AA26" s="518"/>
      <c r="AB26" s="518"/>
      <c r="AC26" s="104"/>
      <c r="AD26" s="50"/>
      <c r="AI26" s="13"/>
      <c r="BF26" s="260" t="str">
        <f>CountryCode &amp; ".T2.D41DIF.S1311.MNAC." &amp; RefVintage</f>
        <v>SE.T2.D41DIF.S1311.MNAC.W.2024</v>
      </c>
    </row>
    <row r="27" spans="1:58">
      <c r="A27" s="267"/>
      <c r="B27" s="391"/>
      <c r="C27" s="110"/>
      <c r="D27" s="10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100"/>
      <c r="AD27" s="50"/>
      <c r="AI27" s="13"/>
    </row>
    <row r="28" spans="1:58">
      <c r="A28" s="267" t="s">
        <v>532</v>
      </c>
      <c r="B28" s="391" t="s">
        <v>695</v>
      </c>
      <c r="C28" s="193" t="s">
        <v>47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100"/>
      <c r="AD28" s="50"/>
      <c r="AI28" s="13"/>
      <c r="BF28" s="260" t="str">
        <f>CountryCode &amp; ".T2.F8ASS.S1311.MNAC." &amp; RefVintage</f>
        <v>SE.T2.F8ASS.S1311.MNAC.W.2024</v>
      </c>
    </row>
    <row r="29" spans="1:58">
      <c r="A29" s="137" t="s">
        <v>533</v>
      </c>
      <c r="B29" s="391" t="s">
        <v>696</v>
      </c>
      <c r="C29" s="109" t="s">
        <v>69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2"/>
      <c r="AD29" s="50"/>
      <c r="AI29" s="13"/>
      <c r="BF29" s="260" t="str">
        <f>CountryCode &amp; ".T2.F8ASS1.S1311.MNAC." &amp; RefVintage</f>
        <v>SE.T2.F8ASS1.S1311.MNAC.W.2024</v>
      </c>
    </row>
    <row r="30" spans="1:58">
      <c r="A30" s="137" t="s">
        <v>534</v>
      </c>
      <c r="B30" s="391" t="s">
        <v>697</v>
      </c>
      <c r="C30" s="109" t="s">
        <v>70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2"/>
      <c r="AD30" s="50"/>
      <c r="AI30" s="13"/>
      <c r="BF30" s="260" t="str">
        <f>CountryCode &amp; ".T2.F8ASS2.S1311.MNAC." &amp; RefVintage</f>
        <v>SE.T2.F8ASS2.S1311.MNAC.W.2024</v>
      </c>
    </row>
    <row r="31" spans="1:58">
      <c r="A31" s="267" t="s">
        <v>529</v>
      </c>
      <c r="B31" s="391" t="s">
        <v>698</v>
      </c>
      <c r="C31" s="193" t="s">
        <v>46</v>
      </c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100"/>
      <c r="AD31" s="50"/>
      <c r="AI31" s="13"/>
      <c r="BF31" s="260" t="str">
        <f>CountryCode &amp; ".T2.F8LIA.S1311.MNAC." &amp; RefVintage</f>
        <v>SE.T2.F8LIA.S1311.MNAC.W.2024</v>
      </c>
    </row>
    <row r="32" spans="1:58">
      <c r="A32" s="137" t="s">
        <v>530</v>
      </c>
      <c r="B32" s="391" t="s">
        <v>699</v>
      </c>
      <c r="C32" s="109" t="s">
        <v>69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2"/>
      <c r="AD32" s="50"/>
      <c r="AI32" s="13"/>
      <c r="BF32" s="260" t="str">
        <f>CountryCode &amp; ".T2.F8LIA1.S1311.MNAC." &amp; RefVintage</f>
        <v>SE.T2.F8LIA1.S1311.MNAC.W.2024</v>
      </c>
    </row>
    <row r="33" spans="1:58">
      <c r="A33" s="137" t="s">
        <v>531</v>
      </c>
      <c r="B33" s="391" t="s">
        <v>700</v>
      </c>
      <c r="C33" s="109" t="s">
        <v>70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2"/>
      <c r="AD33" s="50"/>
      <c r="AI33" s="13"/>
      <c r="BF33" s="260" t="str">
        <f>CountryCode &amp; ".T2.F8LIA2.S1311.MNAC." &amp; RefVintage</f>
        <v>SE.T2.F8LIA2.S1311.MNAC.W.2024</v>
      </c>
    </row>
    <row r="34" spans="1:58">
      <c r="A34" s="269"/>
      <c r="B34" s="391"/>
      <c r="C34" s="192"/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0"/>
      <c r="AD34" s="50"/>
      <c r="AI34" s="13"/>
    </row>
    <row r="35" spans="1:58">
      <c r="A35" s="267" t="s">
        <v>212</v>
      </c>
      <c r="B35" s="391" t="s">
        <v>701</v>
      </c>
      <c r="C35" s="193" t="s">
        <v>76</v>
      </c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100"/>
      <c r="AD35" s="50"/>
      <c r="AI35" s="13"/>
      <c r="BF35" s="260" t="str">
        <f>CountryCode &amp; ".T2.B9_OWB.S1311.MNAC." &amp; RefVintage</f>
        <v>SE.T2.B9_OWB.S1311.MNAC.W.2024</v>
      </c>
    </row>
    <row r="36" spans="1:58">
      <c r="A36" s="267" t="s">
        <v>213</v>
      </c>
      <c r="B36" s="391" t="s">
        <v>702</v>
      </c>
      <c r="C36" s="193" t="s">
        <v>573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100"/>
      <c r="AD36" s="50"/>
      <c r="AI36" s="13"/>
      <c r="BF36" s="260" t="str">
        <f>CountryCode &amp; ".T2.B9_OB.S1311.MNAC." &amp; RefVintage</f>
        <v>SE.T2.B9_OB.S1311.MNAC.W.2024</v>
      </c>
    </row>
    <row r="37" spans="1:58">
      <c r="A37" s="137" t="s">
        <v>214</v>
      </c>
      <c r="B37" s="391" t="s">
        <v>703</v>
      </c>
      <c r="C37" s="109" t="s">
        <v>69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2"/>
      <c r="AD37" s="50"/>
      <c r="AI37" s="13"/>
      <c r="BF37" s="260" t="str">
        <f>CountryCode &amp; ".T2.B9_OB1.S1311.MNAC." &amp; RefVintage</f>
        <v>SE.T2.B9_OB1.S1311.MNAC.W.2024</v>
      </c>
    </row>
    <row r="38" spans="1:58">
      <c r="A38" s="137" t="s">
        <v>215</v>
      </c>
      <c r="B38" s="391" t="s">
        <v>704</v>
      </c>
      <c r="C38" s="109" t="s">
        <v>70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2"/>
      <c r="AD38" s="50"/>
      <c r="AI38" s="13"/>
      <c r="BF38" s="260" t="str">
        <f>CountryCode &amp; ".T2.B9_OB2.S1311.MNAC." &amp; RefVintage</f>
        <v>SE.T2.B9_OB2.S1311.MNAC.W.2024</v>
      </c>
    </row>
    <row r="39" spans="1:58">
      <c r="A39" s="267"/>
      <c r="B39" s="391"/>
      <c r="C39" s="110"/>
      <c r="D39" s="10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100"/>
      <c r="AD39" s="50"/>
      <c r="AI39" s="13"/>
    </row>
    <row r="40" spans="1:58">
      <c r="A40" s="267" t="s">
        <v>216</v>
      </c>
      <c r="B40" s="391" t="s">
        <v>705</v>
      </c>
      <c r="C40" s="193" t="s">
        <v>48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100"/>
      <c r="AD40" s="50"/>
      <c r="AI40" s="13"/>
      <c r="BF40" s="260" t="str">
        <f>CountryCode &amp; ".T2.OA.S1311.MNAC." &amp; RefVintage</f>
        <v>SE.T2.OA.S1311.MNAC.W.2024</v>
      </c>
    </row>
    <row r="41" spans="1:58">
      <c r="A41" s="137" t="s">
        <v>217</v>
      </c>
      <c r="B41" s="391" t="s">
        <v>706</v>
      </c>
      <c r="C41" s="109" t="s">
        <v>69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2"/>
      <c r="AD41" s="50"/>
      <c r="AI41" s="13"/>
      <c r="BF41" s="260" t="str">
        <f>CountryCode &amp; ".T2.OA1.S1311.MNAC." &amp; RefVintage</f>
        <v>SE.T2.OA1.S1311.MNAC.W.2024</v>
      </c>
    </row>
    <row r="42" spans="1:58">
      <c r="A42" s="137" t="s">
        <v>218</v>
      </c>
      <c r="B42" s="391" t="s">
        <v>707</v>
      </c>
      <c r="C42" s="109" t="s">
        <v>70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  <c r="AD42" s="50"/>
      <c r="AI42" s="13"/>
      <c r="BF42" s="260" t="str">
        <f>CountryCode &amp; ".T2.OA2.S1311.MNAC." &amp; RefVintage</f>
        <v>SE.T2.OA2.S1311.MNAC.W.2024</v>
      </c>
    </row>
    <row r="43" spans="1:58">
      <c r="A43" s="137" t="s">
        <v>219</v>
      </c>
      <c r="B43" s="391" t="s">
        <v>708</v>
      </c>
      <c r="C43" s="109" t="s">
        <v>71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2"/>
      <c r="AD43" s="50"/>
      <c r="AI43" s="13"/>
      <c r="BF43" s="260" t="str">
        <f>CountryCode &amp; ".T2.OA3.S1311.MNAC." &amp; RefVintage</f>
        <v>SE.T2.OA3.S1311.MNAC.W.2024</v>
      </c>
    </row>
    <row r="44" spans="1:58">
      <c r="A44" s="137" t="s">
        <v>220</v>
      </c>
      <c r="B44" s="391" t="s">
        <v>709</v>
      </c>
      <c r="C44" s="109" t="s">
        <v>72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2"/>
      <c r="AD44" s="50"/>
      <c r="AI44" s="13"/>
      <c r="BF44" s="260" t="str">
        <f>CountryCode &amp; ".T2.OA4.S1311.MNAC." &amp; RefVintage</f>
        <v>SE.T2.OA4.S1311.MNAC.W.2024</v>
      </c>
    </row>
    <row r="45" spans="1:58">
      <c r="A45" s="137" t="s">
        <v>221</v>
      </c>
      <c r="B45" s="391" t="s">
        <v>710</v>
      </c>
      <c r="C45" s="109" t="s">
        <v>73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  <c r="AD45" s="50"/>
      <c r="AI45" s="13"/>
      <c r="BF45" s="260" t="str">
        <f>CountryCode &amp; ".T2.OA5.S1311.MNAC." &amp; RefVintage</f>
        <v>SE.T2.OA5.S1311.MNAC.W.2024</v>
      </c>
    </row>
    <row r="46" spans="1:58" ht="16" thickBot="1">
      <c r="A46" s="267"/>
      <c r="B46" s="397"/>
      <c r="C46" s="140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3"/>
      <c r="AD46" s="50"/>
      <c r="AI46" s="13"/>
    </row>
    <row r="47" spans="1:58" ht="16.5" thickTop="1" thickBot="1">
      <c r="A47" s="267" t="s">
        <v>222</v>
      </c>
      <c r="B47" s="391" t="s">
        <v>975</v>
      </c>
      <c r="C47" s="289" t="s">
        <v>561</v>
      </c>
      <c r="D47" s="518"/>
      <c r="E47" s="518"/>
      <c r="F47" s="518"/>
      <c r="G47" s="518"/>
      <c r="H47" s="518"/>
      <c r="I47" s="518"/>
      <c r="J47" s="518"/>
      <c r="K47" s="518"/>
      <c r="L47" s="518"/>
      <c r="M47" s="518"/>
      <c r="N47" s="518"/>
      <c r="O47" s="518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8"/>
      <c r="AA47" s="518"/>
      <c r="AB47" s="518"/>
      <c r="AC47" s="4"/>
      <c r="AD47" s="49"/>
      <c r="AI47" s="13"/>
      <c r="BF47" s="260" t="str">
        <f>CountryCode &amp; ".T2.B9.S1311.MNAC." &amp; RefVintage</f>
        <v>SE.T2.B9.S1311.MNAC.W.2024</v>
      </c>
    </row>
    <row r="48" spans="1:58" ht="16" thickTop="1">
      <c r="A48" s="221"/>
      <c r="B48" s="265"/>
      <c r="C48" s="290" t="s">
        <v>474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50"/>
      <c r="AE48" s="13"/>
    </row>
    <row r="49" spans="1:58" ht="9" customHeight="1">
      <c r="A49" s="221"/>
      <c r="B49" s="265"/>
      <c r="C49" s="14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50"/>
      <c r="AE49" s="13"/>
    </row>
    <row r="50" spans="1:58" s="23" customFormat="1">
      <c r="A50" s="221"/>
      <c r="B50" s="265"/>
      <c r="C50" s="291" t="s">
        <v>90</v>
      </c>
      <c r="D50" s="292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20"/>
      <c r="AD50" s="50"/>
      <c r="AE50" s="13"/>
      <c r="BF50" s="292"/>
    </row>
    <row r="51" spans="1:58">
      <c r="A51" s="221"/>
      <c r="B51" s="265"/>
      <c r="C51" s="201" t="s">
        <v>93</v>
      </c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20"/>
      <c r="AD51" s="50"/>
      <c r="AE51" s="13"/>
    </row>
    <row r="52" spans="1:58" ht="12" customHeight="1" thickBot="1">
      <c r="A52" s="143"/>
      <c r="B52" s="186"/>
      <c r="C52" s="144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2"/>
      <c r="AF52" s="13"/>
    </row>
    <row r="53" spans="1:58" ht="16" thickTop="1">
      <c r="D53" s="53"/>
    </row>
    <row r="54" spans="1:58">
      <c r="C54" s="54"/>
    </row>
    <row r="55" spans="1:58" ht="15.75" customHeight="1">
      <c r="C55" s="171" t="s">
        <v>122</v>
      </c>
      <c r="D55" s="570" t="str">
        <f>IF(COUNTA(D8:AB8,D11:AB18,D22:AB22,D26:AB26,D28:AB28,D31:AB31,D35:AB36,D40:AB40,D47:AB47)/425*100=100,"OK - Table 2A is fully completed","WARNING - Table 2A is not fully completed, please fill in figure, L, M or 0")</f>
        <v>WARNING - Table 2A is not fully completed, please fill in figure, L, M or 0</v>
      </c>
      <c r="E55" s="570"/>
      <c r="F55" s="570"/>
      <c r="G55" s="570"/>
      <c r="H55" s="570"/>
      <c r="I55" s="570"/>
      <c r="J55" s="570"/>
      <c r="K55" s="570"/>
      <c r="L55" s="570"/>
      <c r="M55" s="570"/>
      <c r="N55" s="570"/>
      <c r="O55" s="570"/>
      <c r="P55" s="570"/>
      <c r="Q55" s="570"/>
      <c r="R55" s="570"/>
      <c r="S55" s="570"/>
      <c r="T55" s="570"/>
      <c r="U55" s="570"/>
      <c r="V55" s="570"/>
      <c r="W55" s="570"/>
      <c r="X55" s="570"/>
      <c r="Y55" s="570"/>
      <c r="Z55" s="570"/>
      <c r="AA55" s="570"/>
      <c r="AB55" s="570"/>
      <c r="AC55" s="293"/>
      <c r="AD55" s="173"/>
    </row>
    <row r="56" spans="1:58">
      <c r="C56" s="174" t="s">
        <v>123</v>
      </c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6"/>
    </row>
    <row r="57" spans="1:58" ht="25.5" customHeight="1">
      <c r="C57" s="294" t="s">
        <v>535</v>
      </c>
      <c r="D57" s="295">
        <f>IF(AND(D47="0",D8="0",D11="0",D22="0",D26="0",D28="0",D31="0",D35="0",D36="0",D40="0"),0,IF(AND(D47="L",D8="L",D11="L",D22="L",D26="L",D28="L",D31="L",D35="L",D36="L",D40="L"),"NC",IF(D47="M",0,D47)-IF(D8="M",0,D8)-IF(D11="M",0,D11)-IF(D22="M",0,D22)-IF(D26="M",0,D26)-IF(D28="M",0,D28)-IF(D31="M",0,D31)-IF(D35="M",0,D35)-IF(D36="M",0,D36)-IF(D40="M",0,D40)))</f>
        <v>0</v>
      </c>
      <c r="E57" s="295">
        <f t="shared" ref="E57:S57" si="19">IF(AND(E47="0",E8="0",E11="0",E22="0",E26="0",E28="0",E31="0",E35="0",E36="0",E40="0"),0,IF(AND(E47="L",E8="L",E11="L",E22="L",E26="L",E28="L",E31="L",E35="L",E36="L",E40="L"),"NC",IF(E47="M",0,E47)-IF(E8="M",0,E8)-IF(E11="M",0,E11)-IF(E22="M",0,E22)-IF(E26="M",0,E26)-IF(E28="M",0,E28)-IF(E31="M",0,E31)-IF(E35="M",0,E35)-IF(E36="M",0,E36)-IF(E40="M",0,E40)))</f>
        <v>0</v>
      </c>
      <c r="F57" s="295">
        <f t="shared" si="19"/>
        <v>0</v>
      </c>
      <c r="G57" s="295">
        <f t="shared" si="19"/>
        <v>0</v>
      </c>
      <c r="H57" s="295">
        <f t="shared" si="19"/>
        <v>0</v>
      </c>
      <c r="I57" s="295">
        <f t="shared" si="19"/>
        <v>0</v>
      </c>
      <c r="J57" s="295">
        <f t="shared" si="19"/>
        <v>0</v>
      </c>
      <c r="K57" s="295">
        <f t="shared" si="19"/>
        <v>0</v>
      </c>
      <c r="L57" s="295">
        <f t="shared" si="19"/>
        <v>0</v>
      </c>
      <c r="M57" s="295">
        <f t="shared" si="19"/>
        <v>0</v>
      </c>
      <c r="N57" s="295">
        <f t="shared" si="19"/>
        <v>0</v>
      </c>
      <c r="O57" s="295">
        <f t="shared" si="19"/>
        <v>0</v>
      </c>
      <c r="P57" s="295">
        <f t="shared" si="19"/>
        <v>0</v>
      </c>
      <c r="Q57" s="295">
        <f t="shared" si="19"/>
        <v>0</v>
      </c>
      <c r="R57" s="295">
        <f t="shared" si="19"/>
        <v>0</v>
      </c>
      <c r="S57" s="295">
        <f t="shared" si="19"/>
        <v>0</v>
      </c>
      <c r="T57" s="295">
        <f t="shared" ref="T57:V57" si="20">IF(AND(T47="0",T8="0",T11="0",T22="0",T26="0",T28="0",T31="0",T35="0",T36="0",T40="0"),0,IF(AND(T47="L",T8="L",T11="L",T22="L",T26="L",T28="L",T31="L",T35="L",T36="L",T40="L"),"NC",IF(T47="M",0,T47)-IF(T8="M",0,T8)-IF(T11="M",0,T11)-IF(T22="M",0,T22)-IF(T26="M",0,T26)-IF(T28="M",0,T28)-IF(T31="M",0,T31)-IF(T35="M",0,T35)-IF(T36="M",0,T36)-IF(T40="M",0,T40)))</f>
        <v>0</v>
      </c>
      <c r="U57" s="295">
        <f t="shared" si="20"/>
        <v>0</v>
      </c>
      <c r="V57" s="295">
        <f t="shared" si="20"/>
        <v>0</v>
      </c>
      <c r="W57" s="295">
        <f t="shared" ref="W57:X57" si="21">IF(AND(W47="0",W8="0",W11="0",W22="0",W26="0",W28="0",W31="0",W35="0",W36="0",W40="0"),0,IF(AND(W47="L",W8="L",W11="L",W22="L",W26="L",W28="L",W31="L",W35="L",W36="L",W40="L"),"NC",IF(W47="M",0,W47)-IF(W8="M",0,W8)-IF(W11="M",0,W11)-IF(W22="M",0,W22)-IF(W26="M",0,W26)-IF(W28="M",0,W28)-IF(W31="M",0,W31)-IF(W35="M",0,W35)-IF(W36="M",0,W36)-IF(W40="M",0,W40)))</f>
        <v>0</v>
      </c>
      <c r="X57" s="295">
        <f t="shared" si="21"/>
        <v>0</v>
      </c>
      <c r="Y57" s="295">
        <f t="shared" ref="Y57:Z57" si="22">IF(AND(Y47="0",Y8="0",Y11="0",Y22="0",Y26="0",Y28="0",Y31="0",Y35="0",Y36="0",Y40="0"),0,IF(AND(Y47="L",Y8="L",Y11="L",Y22="L",Y26="L",Y28="L",Y31="L",Y35="L",Y36="L",Y40="L"),"NC",IF(Y47="M",0,Y47)-IF(Y8="M",0,Y8)-IF(Y11="M",0,Y11)-IF(Y22="M",0,Y22)-IF(Y26="M",0,Y26)-IF(Y28="M",0,Y28)-IF(Y31="M",0,Y31)-IF(Y35="M",0,Y35)-IF(Y36="M",0,Y36)-IF(Y40="M",0,Y40)))</f>
        <v>0</v>
      </c>
      <c r="Z57" s="295">
        <f t="shared" si="22"/>
        <v>0</v>
      </c>
      <c r="AA57" s="295">
        <f>IF(AND(AA47="0",AA8="0",AA11="0",AA22="0",AA26="0",AA28="0",AA31="0",AA35="0",AA36="0",AA40="0"),0,IF(AND(AA47="L",AA8="L",AA11="L",AA22="L",AA26="L",AA28="L",AA31="L",AA35="L",AA36="L",AA40="L"),"NC",IF(AA47="M",0,AA47)-IF(AA8="M",0,AA8)-IF(AA11="M",0,AA11)-IF(AA22="M",0,AA22)-IF(AA26="M",0,AA26)-IF(AA28="M",0,AA28)-IF(AA31="M",0,AA31)-IF(AA35="M",0,AA35)-IF(AA36="M",0,AA36)-IF(AA40="M",0,AA40)))</f>
        <v>0</v>
      </c>
      <c r="AB57" s="295">
        <f>IF(AND(AB47="0",AB8="0",AB11="0",AB22="0",AB26="0",AB28="0",AB31="0",AB35="0",AB36="0",AB40="0"),0,IF(AND(AB47="L",AB8="L",AB11="L",AB22="L",AB26="L",AB28="L",AB31="L",AB35="L",AB36="L",AB40="L"),"NC",IF(AB47="M",0,AB47)-IF(AB8="M",0,AB8)-IF(AB11="M",0,AB11)-IF(AB22="M",0,AB22)-IF(AB26="M",0,AB26)-IF(AB28="M",0,AB28)-IF(AB31="M",0,AB31)-IF(AB35="M",0,AB35)-IF(AB36="M",0,AB36)-IF(AB40="M",0,AB40)))</f>
        <v>0</v>
      </c>
      <c r="AC57" s="175"/>
      <c r="AD57" s="176"/>
    </row>
    <row r="58" spans="1:58">
      <c r="C58" s="294" t="s">
        <v>127</v>
      </c>
      <c r="D58" s="295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58" s="295">
        <f t="shared" ref="E58:S58" si="23">IF(AND(E11="0",E12="0",E13="0",E14="0",E15="0",E16="0"),0,IF(AND(E11="L",E12="L",E13="L",E14="L",E15="L",E16="L"),"NC",IF(E11="M",0,E11)-IF(E12="M",0,E12)-IF(E13="M",0,E13)-IF(E14="M",0,E14)-IF(E15="M",0,E15)-IF(E16="M",0,E16)))</f>
        <v>0</v>
      </c>
      <c r="F58" s="295">
        <f t="shared" si="23"/>
        <v>0</v>
      </c>
      <c r="G58" s="295">
        <f t="shared" si="23"/>
        <v>0</v>
      </c>
      <c r="H58" s="295">
        <f t="shared" si="23"/>
        <v>0</v>
      </c>
      <c r="I58" s="295">
        <f t="shared" si="23"/>
        <v>0</v>
      </c>
      <c r="J58" s="295">
        <f t="shared" si="23"/>
        <v>0</v>
      </c>
      <c r="K58" s="295">
        <f t="shared" si="23"/>
        <v>0</v>
      </c>
      <c r="L58" s="295">
        <f t="shared" si="23"/>
        <v>0</v>
      </c>
      <c r="M58" s="295">
        <f t="shared" si="23"/>
        <v>0</v>
      </c>
      <c r="N58" s="295">
        <f t="shared" si="23"/>
        <v>0</v>
      </c>
      <c r="O58" s="295">
        <f t="shared" si="23"/>
        <v>0</v>
      </c>
      <c r="P58" s="295">
        <f t="shared" si="23"/>
        <v>0</v>
      </c>
      <c r="Q58" s="295">
        <f t="shared" si="23"/>
        <v>0</v>
      </c>
      <c r="R58" s="295">
        <f t="shared" si="23"/>
        <v>0</v>
      </c>
      <c r="S58" s="295">
        <f t="shared" si="23"/>
        <v>0</v>
      </c>
      <c r="T58" s="295">
        <f t="shared" ref="T58:V58" si="24">IF(AND(T11="0",T12="0",T13="0",T14="0",T15="0",T16="0"),0,IF(AND(T11="L",T12="L",T13="L",T14="L",T15="L",T16="L"),"NC",IF(T11="M",0,T11)-IF(T12="M",0,T12)-IF(T13="M",0,T13)-IF(T14="M",0,T14)-IF(T15="M",0,T15)-IF(T16="M",0,T16)))</f>
        <v>0</v>
      </c>
      <c r="U58" s="295">
        <f t="shared" si="24"/>
        <v>0</v>
      </c>
      <c r="V58" s="295">
        <f t="shared" si="24"/>
        <v>0</v>
      </c>
      <c r="W58" s="295">
        <f t="shared" ref="W58:X58" si="25">IF(AND(W11="0",W12="0",W13="0",W14="0",W15="0",W16="0"),0,IF(AND(W11="L",W12="L",W13="L",W14="L",W15="L",W16="L"),"NC",IF(W11="M",0,W11)-IF(W12="M",0,W12)-IF(W13="M",0,W13)-IF(W14="M",0,W14)-IF(W15="M",0,W15)-IF(W16="M",0,W16)))</f>
        <v>0</v>
      </c>
      <c r="X58" s="295">
        <f t="shared" si="25"/>
        <v>0</v>
      </c>
      <c r="Y58" s="295">
        <f t="shared" ref="Y58:Z58" si="26">IF(AND(Y11="0",Y12="0",Y13="0",Y14="0",Y15="0",Y16="0"),0,IF(AND(Y11="L",Y12="L",Y13="L",Y14="L",Y15="L",Y16="L"),"NC",IF(Y11="M",0,Y11)-IF(Y12="M",0,Y12)-IF(Y13="M",0,Y13)-IF(Y14="M",0,Y14)-IF(Y15="M",0,Y15)-IF(Y16="M",0,Y16)))</f>
        <v>0</v>
      </c>
      <c r="Z58" s="295">
        <f t="shared" si="26"/>
        <v>0</v>
      </c>
      <c r="AA58" s="295">
        <f>IF(AND(AA11="0",AA12="0",AA13="0",AA14="0",AA15="0",AA16="0"),0,IF(AND(AA11="L",AA12="L",AA13="L",AA14="L",AA15="L",AA16="L"),"NC",IF(AA11="M",0,AA11)-IF(AA12="M",0,AA12)-IF(AA13="M",0,AA13)-IF(AA14="M",0,AA14)-IF(AA15="M",0,AA15)-IF(AA16="M",0,AA16)))</f>
        <v>0</v>
      </c>
      <c r="AB58" s="295">
        <f>IF(AND(AB11="0",AB12="0",AB13="0",AB14="0",AB15="0",AB16="0"),0,IF(AND(AB11="L",AB12="L",AB13="L",AB14="L",AB15="L",AB16="L"),"NC",IF(AB11="M",0,AB11)-IF(AB12="M",0,AB12)-IF(AB13="M",0,AB13)-IF(AB14="M",0,AB14)-IF(AB15="M",0,AB15)-IF(AB16="M",0,AB16)))</f>
        <v>0</v>
      </c>
      <c r="AC58" s="175"/>
      <c r="AD58" s="176"/>
    </row>
    <row r="59" spans="1:58">
      <c r="C59" s="294" t="s">
        <v>128</v>
      </c>
      <c r="D59" s="295">
        <f>IF(AND(D40="0",D41="0",D42="0",D43="0",D44="0",D45="0",D46="0"),0,IF(AND(D40="L",D41="L",D42="L",D43="L",D44="L",D45="L",D46="L"),"NC",D40-SUM(D41:D46)))</f>
        <v>0</v>
      </c>
      <c r="E59" s="295">
        <f t="shared" ref="E59:S59" si="27">IF(AND(E40="0",E41="0",E42="0",E43="0",E44="0",E45="0",E46="0"),0,IF(AND(E40="L",E41="L",E42="L",E43="L",E44="L",E45="L",E46="L"),"NC",E40-SUM(E41:E46)))</f>
        <v>0</v>
      </c>
      <c r="F59" s="295">
        <f t="shared" si="27"/>
        <v>0</v>
      </c>
      <c r="G59" s="295">
        <f t="shared" si="27"/>
        <v>0</v>
      </c>
      <c r="H59" s="295">
        <f t="shared" si="27"/>
        <v>0</v>
      </c>
      <c r="I59" s="295">
        <f t="shared" si="27"/>
        <v>0</v>
      </c>
      <c r="J59" s="295">
        <f t="shared" si="27"/>
        <v>0</v>
      </c>
      <c r="K59" s="295">
        <f t="shared" si="27"/>
        <v>0</v>
      </c>
      <c r="L59" s="295">
        <f t="shared" si="27"/>
        <v>0</v>
      </c>
      <c r="M59" s="295">
        <f t="shared" si="27"/>
        <v>0</v>
      </c>
      <c r="N59" s="295">
        <f t="shared" si="27"/>
        <v>0</v>
      </c>
      <c r="O59" s="295">
        <f t="shared" si="27"/>
        <v>0</v>
      </c>
      <c r="P59" s="295">
        <f t="shared" si="27"/>
        <v>0</v>
      </c>
      <c r="Q59" s="295">
        <f t="shared" si="27"/>
        <v>0</v>
      </c>
      <c r="R59" s="295">
        <f t="shared" si="27"/>
        <v>0</v>
      </c>
      <c r="S59" s="295">
        <f t="shared" si="27"/>
        <v>0</v>
      </c>
      <c r="T59" s="295">
        <f t="shared" ref="T59:V59" si="28">IF(AND(T40="0",T41="0",T42="0",T43="0",T44="0",T45="0",T46="0"),0,IF(AND(T40="L",T41="L",T42="L",T43="L",T44="L",T45="L",T46="L"),"NC",T40-SUM(T41:T46)))</f>
        <v>0</v>
      </c>
      <c r="U59" s="295">
        <f t="shared" si="28"/>
        <v>0</v>
      </c>
      <c r="V59" s="295">
        <f t="shared" si="28"/>
        <v>0</v>
      </c>
      <c r="W59" s="295">
        <f t="shared" ref="W59:X59" si="29">IF(AND(W40="0",W41="0",W42="0",W43="0",W44="0",W45="0",W46="0"),0,IF(AND(W40="L",W41="L",W42="L",W43="L",W44="L",W45="L",W46="L"),"NC",W40-SUM(W41:W46)))</f>
        <v>0</v>
      </c>
      <c r="X59" s="295">
        <f t="shared" si="29"/>
        <v>0</v>
      </c>
      <c r="Y59" s="295">
        <f t="shared" ref="Y59:Z59" si="30">IF(AND(Y40="0",Y41="0",Y42="0",Y43="0",Y44="0",Y45="0",Y46="0"),0,IF(AND(Y40="L",Y41="L",Y42="L",Y43="L",Y44="L",Y45="L",Y46="L"),"NC",Y40-SUM(Y41:Y46)))</f>
        <v>0</v>
      </c>
      <c r="Z59" s="295">
        <f t="shared" si="30"/>
        <v>0</v>
      </c>
      <c r="AA59" s="295">
        <f>IF(AND(AA40="0",AA41="0",AA42="0",AA43="0",AA44="0",AA45="0",AA46="0"),0,IF(AND(AA40="L",AA41="L",AA42="L",AA43="L",AA44="L",AA45="L",AA46="L"),"NC",AA40-SUM(AA41:AA46)))</f>
        <v>0</v>
      </c>
      <c r="AB59" s="295">
        <f>IF(AND(AB40="0",AB41="0",AB42="0",AB43="0",AB44="0",AB45="0",AB46="0"),0,IF(AND(AB40="L",AB41="L",AB42="L",AB43="L",AB44="L",AB45="L",AB46="L"),"NC",AB40-SUM(AB41:AB46)))</f>
        <v>0</v>
      </c>
      <c r="AC59" s="175"/>
      <c r="AD59" s="176"/>
    </row>
    <row r="60" spans="1:58">
      <c r="A60" s="24"/>
      <c r="C60" s="296" t="s">
        <v>129</v>
      </c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5"/>
      <c r="AD60" s="176"/>
    </row>
    <row r="61" spans="1:58">
      <c r="A61" s="24"/>
      <c r="C61" s="297" t="s">
        <v>130</v>
      </c>
      <c r="D61" s="181">
        <f>IF(AND('Table 1'!E11="0",'Table 2A'!D47="0"),0,IF(AND('Table 1'!E11="L",'Table 2A'!D47="L"),"NC",IF('Table 1'!E11="M",0,'Table 1'!E11)-IF('Table 2A'!D47="M",0,'Table 2A'!D47)))</f>
        <v>-140894</v>
      </c>
      <c r="E61" s="181">
        <f>IF(AND('Table 1'!F11="0",'Table 2A'!E47="0"),0,IF(AND('Table 1'!F11="L",'Table 2A'!E47="L"),"NC",IF('Table 1'!F11="M",0,'Table 1'!F11)-IF('Table 2A'!E47="M",0,'Table 2A'!E47)))</f>
        <v>-66480</v>
      </c>
      <c r="F61" s="181">
        <f>IF(AND('Table 1'!G11="0",'Table 2A'!F47="0"),0,IF(AND('Table 1'!G11="L",'Table 2A'!F47="L"),"NC",IF('Table 1'!G11="M",0,'Table 1'!G11)-IF('Table 2A'!F47="M",0,'Table 2A'!F47)))</f>
        <v>-32249</v>
      </c>
      <c r="G61" s="181">
        <f>IF(AND('Table 1'!H11="0",'Table 2A'!G47="0"),0,IF(AND('Table 1'!H11="L",'Table 2A'!G47="L"),"NC",IF('Table 1'!H11="M",0,'Table 1'!H11)-IF('Table 2A'!G47="M",0,'Table 2A'!G47)))</f>
        <v>-3341</v>
      </c>
      <c r="H61" s="181">
        <f>IF(AND('Table 1'!I11="0",'Table 2A'!H47="0"),0,IF(AND('Table 1'!I11="L",'Table 2A'!H47="L"),"NC",IF('Table 1'!I11="M",0,'Table 1'!I11)-IF('Table 2A'!H47="M",0,'Table 2A'!H47)))</f>
        <v>62443</v>
      </c>
      <c r="I61" s="181">
        <f>IF(AND('Table 1'!J11="0",'Table 2A'!I47="0"),0,IF(AND('Table 1'!J11="L",'Table 2A'!I47="L"),"NC",IF('Table 1'!J11="M",0,'Table 1'!J11)-IF('Table 2A'!I47="M",0,'Table 2A'!I47)))</f>
        <v>82895</v>
      </c>
      <c r="J61" s="181">
        <f>IF(AND('Table 1'!K11="0",'Table 2A'!J47="0"),0,IF(AND('Table 1'!K11="L",'Table 2A'!J47="L"),"NC",IF('Table 1'!K11="M",0,'Table 1'!K11)-IF('Table 2A'!J47="M",0,'Table 2A'!J47)))</f>
        <v>164511</v>
      </c>
      <c r="K61" s="181">
        <f>IF(AND('Table 1'!L11="0",'Table 2A'!K47="0"),0,IF(AND('Table 1'!L11="L",'Table 2A'!K47="L"),"NC",IF('Table 1'!L11="M",0,'Table 1'!L11)-IF('Table 2A'!K47="M",0,'Table 2A'!K47)))</f>
        <v>-46242</v>
      </c>
      <c r="L61" s="181">
        <f>IF(AND('Table 1'!M11="0",'Table 2A'!L47="0"),0,IF(AND('Table 1'!M11="L",'Table 2A'!L47="L"),"NC",IF('Table 1'!M11="M",0,'Table 1'!M11)-IF('Table 2A'!L47="M",0,'Table 2A'!L47)))</f>
        <v>-49498</v>
      </c>
      <c r="M61" s="181">
        <f>IF(AND('Table 1'!N11="0",'Table 2A'!M47="0"),0,IF(AND('Table 1'!N11="L",'Table 2A'!M47="L"),"NC",IF('Table 1'!N11="M",0,'Table 1'!N11)-IF('Table 2A'!M47="M",0,'Table 2A'!M47)))</f>
        <v>-19310</v>
      </c>
      <c r="N61" s="181">
        <f>IF(AND('Table 1'!O11="0",'Table 2A'!N47="0"),0,IF(AND('Table 1'!O11="L",'Table 2A'!N47="L"),"NC",IF('Table 1'!O11="M",0,'Table 1'!O11)-IF('Table 2A'!N47="M",0,'Table 2A'!N47)))</f>
        <v>13482</v>
      </c>
      <c r="O61" s="181">
        <f>IF(AND('Table 1'!P11="0",'Table 2A'!O47="0"),0,IF(AND('Table 1'!P11="L",'Table 2A'!O47="L"),"NC",IF('Table 1'!P11="M",0,'Table 1'!P11)-IF('Table 2A'!O47="M",0,'Table 2A'!O47)))</f>
        <v>30314</v>
      </c>
      <c r="P61" s="181">
        <f>IF(AND('Table 1'!Q11="0",'Table 2A'!P47="0"),0,IF(AND('Table 1'!Q11="L",'Table 2A'!P47="L"),"NC",IF('Table 1'!Q11="M",0,'Table 1'!Q11)-IF('Table 2A'!P47="M",0,'Table 2A'!P47)))</f>
        <v>71782</v>
      </c>
      <c r="Q61" s="181">
        <f>IF(AND('Table 1'!R11="0",'Table 2A'!Q47="0"),0,IF(AND('Table 1'!R11="L",'Table 2A'!Q47="L"),"NC",IF('Table 1'!R11="M",0,'Table 1'!R11)-IF('Table 2A'!Q47="M",0,'Table 2A'!Q47)))</f>
        <v>37020</v>
      </c>
      <c r="R61" s="181">
        <f>IF(AND('Table 1'!S11="0",'Table 2A'!R47="0"),0,IF(AND('Table 1'!S11="L",'Table 2A'!R47="L"),"NC",IF('Table 1'!S11="M",0,'Table 1'!S11)-IF('Table 2A'!R47="M",0,'Table 2A'!R47)))</f>
        <v>-25657</v>
      </c>
      <c r="S61" s="181">
        <f>IF(AND('Table 1'!T11="0",'Table 2A'!S47="0"),0,IF(AND('Table 1'!T11="L",'Table 2A'!S47="L"),"NC",IF('Table 1'!T11="M",0,'Table 1'!T11)-IF('Table 2A'!S47="M",0,'Table 2A'!S47)))</f>
        <v>-15500</v>
      </c>
      <c r="T61" s="181">
        <f>IF(AND('Table 1'!U11="0",'Table 2A'!T47="0"),0,IF(AND('Table 1'!U11="L",'Table 2A'!T47="L"),"NC",IF('Table 1'!U11="M",0,'Table 1'!U11)-IF('Table 2A'!T47="M",0,'Table 2A'!T47)))</f>
        <v>-18874</v>
      </c>
      <c r="U61" s="181">
        <f>IF(AND('Table 1'!V11="0",'Table 2A'!U47="0"),0,IF(AND('Table 1'!V11="L",'Table 2A'!U47="L"),"NC",IF('Table 1'!V11="M",0,'Table 1'!V11)-IF('Table 2A'!U47="M",0,'Table 2A'!U47)))</f>
        <v>-43801</v>
      </c>
      <c r="V61" s="181">
        <f>IF(AND('Table 1'!W11="0",'Table 2A'!V47="0"),0,IF(AND('Table 1'!W11="L",'Table 2A'!V47="L"),"NC",IF('Table 1'!W11="M",0,'Table 1'!W11)-IF('Table 2A'!V47="M",0,'Table 2A'!V47)))</f>
        <v>-47119</v>
      </c>
      <c r="W61" s="181">
        <f>IF(AND('Table 1'!X11="0",'Table 2A'!W47="0"),0,IF(AND('Table 1'!X11="L",'Table 2A'!W47="L"),"NC",IF('Table 1'!X11="M",0,'Table 1'!X11)-IF('Table 2A'!W47="M",0,'Table 2A'!W47)))</f>
        <v>-50148</v>
      </c>
      <c r="X61" s="181">
        <f>IF(AND('Table 1'!Y11="0",'Table 2A'!X47="0"),0,IF(AND('Table 1'!Y11="L",'Table 2A'!X47="L"),"NC",IF('Table 1'!Y11="M",0,'Table 1'!Y11)-IF('Table 2A'!X47="M",0,'Table 2A'!X47)))</f>
        <v>5991</v>
      </c>
      <c r="Y61" s="181">
        <f>IF(AND('Table 1'!Z11="0",'Table 2A'!Y47="0"),0,IF(AND('Table 1'!Z11="L",'Table 2A'!Y47="L"),"NC",IF('Table 1'!Z11="M",0,'Table 1'!Z11)-IF('Table 2A'!Y47="M",0,'Table 2A'!Y47)))</f>
        <v>63107</v>
      </c>
      <c r="Z61" s="181">
        <f>IF(AND('Table 1'!AA11="0",'Table 2A'!Z47="0"),0,IF(AND('Table 1'!AA11="L",'Table 2A'!Z47="L"),"NC",IF('Table 1'!AA11="M",0,'Table 1'!AA11)-IF('Table 2A'!Z47="M",0,'Table 2A'!Z47)))</f>
        <v>75716</v>
      </c>
      <c r="AA61" s="181">
        <f>IF(AND('Table 1'!AB11="0",'Table 2A'!AA47="0"),0,IF(AND('Table 1'!AB11="L",'Table 2A'!AA47="L"),"NC",IF('Table 1'!AB11="M",0,'Table 1'!AB11)-IF('Table 2A'!AA47="M",0,'Table 2A'!AA47)))</f>
        <v>63867</v>
      </c>
      <c r="AB61" s="181">
        <f>IF(AND('Table 1'!AC11="0",'Table 2A'!AB47="0"),0,IF(AND('Table 1'!AC11="L",'Table 2A'!AB47="L"),"NC",IF('Table 1'!AC11="M",0,'Table 1'!AC11)-IF('Table 2A'!AB47="M",0,'Table 2A'!AB47)))</f>
        <v>67654</v>
      </c>
      <c r="AC61" s="298"/>
      <c r="AD61" s="299"/>
    </row>
    <row r="62" spans="1:58">
      <c r="A62" s="24"/>
    </row>
    <row r="63" spans="1:58">
      <c r="A63" s="24"/>
    </row>
  </sheetData>
  <sheetProtection algorithmName="SHA-512" hashValue="5G/McbJqrtMBRNkGB8gIFU3bw4dtJTgTDsT0RBscJfMcqWd0sYs/UMAPg8+tDG9UQtCigxqECibHq5mD17k/FA==" saltValue="SFPscePKiInoFZFmTwKqcA==" spinCount="100000" sheet="1" objects="1" formatColumns="0" formatRows="0" insertRows="0" insertHyperlinks="0" deleteRows="0"/>
  <mergeCells count="2">
    <mergeCell ref="D4:AB4"/>
    <mergeCell ref="D55:AB55"/>
  </mergeCells>
  <phoneticPr fontId="35" type="noConversion"/>
  <conditionalFormatting sqref="D11:W11 D8:X8">
    <cfRule type="cellIs" dxfId="172" priority="82" operator="equal">
      <formula>""</formula>
    </cfRule>
  </conditionalFormatting>
  <conditionalFormatting sqref="X11">
    <cfRule type="cellIs" dxfId="171" priority="79" operator="equal">
      <formula>""</formula>
    </cfRule>
  </conditionalFormatting>
  <conditionalFormatting sqref="D55">
    <cfRule type="expression" dxfId="170" priority="48" stopIfTrue="1">
      <formula>COUNTA(D8:Z8,D11:Z18,D22:Z22,D26:Z26,D28:Z28,D31:Z31,D35:Z36,D40:Z40,D47:Z47)/391*100 &lt;&gt;100</formula>
    </cfRule>
  </conditionalFormatting>
  <conditionalFormatting sqref="D12:W12">
    <cfRule type="cellIs" dxfId="169" priority="47" operator="equal">
      <formula>""</formula>
    </cfRule>
  </conditionalFormatting>
  <conditionalFormatting sqref="X12">
    <cfRule type="cellIs" dxfId="168" priority="46" operator="equal">
      <formula>""</formula>
    </cfRule>
  </conditionalFormatting>
  <conditionalFormatting sqref="D13:W13">
    <cfRule type="cellIs" dxfId="167" priority="45" operator="equal">
      <formula>""</formula>
    </cfRule>
  </conditionalFormatting>
  <conditionalFormatting sqref="X13">
    <cfRule type="cellIs" dxfId="166" priority="44" operator="equal">
      <formula>""</formula>
    </cfRule>
  </conditionalFormatting>
  <conditionalFormatting sqref="D14:W14">
    <cfRule type="cellIs" dxfId="165" priority="43" operator="equal">
      <formula>""</formula>
    </cfRule>
  </conditionalFormatting>
  <conditionalFormatting sqref="X14">
    <cfRule type="cellIs" dxfId="164" priority="42" operator="equal">
      <formula>""</formula>
    </cfRule>
  </conditionalFormatting>
  <conditionalFormatting sqref="D15:W15">
    <cfRule type="cellIs" dxfId="163" priority="41" operator="equal">
      <formula>""</formula>
    </cfRule>
  </conditionalFormatting>
  <conditionalFormatting sqref="X15">
    <cfRule type="cellIs" dxfId="162" priority="40" operator="equal">
      <formula>""</formula>
    </cfRule>
  </conditionalFormatting>
  <conditionalFormatting sqref="D16:W16">
    <cfRule type="cellIs" dxfId="161" priority="39" operator="equal">
      <formula>""</formula>
    </cfRule>
  </conditionalFormatting>
  <conditionalFormatting sqref="X16">
    <cfRule type="cellIs" dxfId="160" priority="38" operator="equal">
      <formula>""</formula>
    </cfRule>
  </conditionalFormatting>
  <conditionalFormatting sqref="D17:W17">
    <cfRule type="cellIs" dxfId="159" priority="37" operator="equal">
      <formula>""</formula>
    </cfRule>
  </conditionalFormatting>
  <conditionalFormatting sqref="X17">
    <cfRule type="cellIs" dxfId="158" priority="36" operator="equal">
      <formula>""</formula>
    </cfRule>
  </conditionalFormatting>
  <conditionalFormatting sqref="D18:W18">
    <cfRule type="cellIs" dxfId="157" priority="35" operator="equal">
      <formula>""</formula>
    </cfRule>
  </conditionalFormatting>
  <conditionalFormatting sqref="X18">
    <cfRule type="cellIs" dxfId="156" priority="34" operator="equal">
      <formula>""</formula>
    </cfRule>
  </conditionalFormatting>
  <conditionalFormatting sqref="D22:W22">
    <cfRule type="cellIs" dxfId="155" priority="33" operator="equal">
      <formula>""</formula>
    </cfRule>
  </conditionalFormatting>
  <conditionalFormatting sqref="X22">
    <cfRule type="cellIs" dxfId="154" priority="32" operator="equal">
      <formula>""</formula>
    </cfRule>
  </conditionalFormatting>
  <conditionalFormatting sqref="D26:W26">
    <cfRule type="cellIs" dxfId="153" priority="31" operator="equal">
      <formula>""</formula>
    </cfRule>
  </conditionalFormatting>
  <conditionalFormatting sqref="X26">
    <cfRule type="cellIs" dxfId="152" priority="30" operator="equal">
      <formula>""</formula>
    </cfRule>
  </conditionalFormatting>
  <conditionalFormatting sqref="D28:W28">
    <cfRule type="cellIs" dxfId="151" priority="29" operator="equal">
      <formula>""</formula>
    </cfRule>
  </conditionalFormatting>
  <conditionalFormatting sqref="X28">
    <cfRule type="cellIs" dxfId="150" priority="28" operator="equal">
      <formula>""</formula>
    </cfRule>
  </conditionalFormatting>
  <conditionalFormatting sqref="D31:W31">
    <cfRule type="cellIs" dxfId="149" priority="27" operator="equal">
      <formula>""</formula>
    </cfRule>
  </conditionalFormatting>
  <conditionalFormatting sqref="X31">
    <cfRule type="cellIs" dxfId="148" priority="26" operator="equal">
      <formula>""</formula>
    </cfRule>
  </conditionalFormatting>
  <conditionalFormatting sqref="D35:W35">
    <cfRule type="cellIs" dxfId="147" priority="25" operator="equal">
      <formula>""</formula>
    </cfRule>
  </conditionalFormatting>
  <conditionalFormatting sqref="X35">
    <cfRule type="cellIs" dxfId="146" priority="24" operator="equal">
      <formula>""</formula>
    </cfRule>
  </conditionalFormatting>
  <conditionalFormatting sqref="D36:W36">
    <cfRule type="cellIs" dxfId="145" priority="23" operator="equal">
      <formula>""</formula>
    </cfRule>
  </conditionalFormatting>
  <conditionalFormatting sqref="X36">
    <cfRule type="cellIs" dxfId="144" priority="22" operator="equal">
      <formula>""</formula>
    </cfRule>
  </conditionalFormatting>
  <conditionalFormatting sqref="D40:W40">
    <cfRule type="cellIs" dxfId="143" priority="21" operator="equal">
      <formula>""</formula>
    </cfRule>
  </conditionalFormatting>
  <conditionalFormatting sqref="X40">
    <cfRule type="cellIs" dxfId="142" priority="20" operator="equal">
      <formula>""</formula>
    </cfRule>
  </conditionalFormatting>
  <conditionalFormatting sqref="D47:W47">
    <cfRule type="cellIs" dxfId="141" priority="19" operator="equal">
      <formula>""</formula>
    </cfRule>
  </conditionalFormatting>
  <conditionalFormatting sqref="X47">
    <cfRule type="cellIs" dxfId="140" priority="18" operator="equal">
      <formula>""</formula>
    </cfRule>
  </conditionalFormatting>
  <conditionalFormatting sqref="Y8:AB8">
    <cfRule type="cellIs" dxfId="139" priority="17" operator="equal">
      <formula>""</formula>
    </cfRule>
  </conditionalFormatting>
  <conditionalFormatting sqref="Y11:AB11">
    <cfRule type="cellIs" dxfId="138" priority="16" operator="equal">
      <formula>""</formula>
    </cfRule>
  </conditionalFormatting>
  <conditionalFormatting sqref="Y12:AB12">
    <cfRule type="cellIs" dxfId="137" priority="15" operator="equal">
      <formula>""</formula>
    </cfRule>
  </conditionalFormatting>
  <conditionalFormatting sqref="Y13:AB13">
    <cfRule type="cellIs" dxfId="136" priority="14" operator="equal">
      <formula>""</formula>
    </cfRule>
  </conditionalFormatting>
  <conditionalFormatting sqref="Y14:AB14">
    <cfRule type="cellIs" dxfId="135" priority="13" operator="equal">
      <formula>""</formula>
    </cfRule>
  </conditionalFormatting>
  <conditionalFormatting sqref="Y15:AB15">
    <cfRule type="cellIs" dxfId="134" priority="12" operator="equal">
      <formula>""</formula>
    </cfRule>
  </conditionalFormatting>
  <conditionalFormatting sqref="Y16:AB16">
    <cfRule type="cellIs" dxfId="133" priority="11" operator="equal">
      <formula>""</formula>
    </cfRule>
  </conditionalFormatting>
  <conditionalFormatting sqref="Y17:AB17">
    <cfRule type="cellIs" dxfId="132" priority="10" operator="equal">
      <formula>""</formula>
    </cfRule>
  </conditionalFormatting>
  <conditionalFormatting sqref="Y18:AB18">
    <cfRule type="cellIs" dxfId="131" priority="9" operator="equal">
      <formula>""</formula>
    </cfRule>
  </conditionalFormatting>
  <conditionalFormatting sqref="Y22:AB22">
    <cfRule type="cellIs" dxfId="130" priority="8" operator="equal">
      <formula>""</formula>
    </cfRule>
  </conditionalFormatting>
  <conditionalFormatting sqref="Y26:AB26">
    <cfRule type="cellIs" dxfId="129" priority="7" operator="equal">
      <formula>""</formula>
    </cfRule>
  </conditionalFormatting>
  <conditionalFormatting sqref="Y28:AB28">
    <cfRule type="cellIs" dxfId="128" priority="6" operator="equal">
      <formula>""</formula>
    </cfRule>
  </conditionalFormatting>
  <conditionalFormatting sqref="Y31:AB31">
    <cfRule type="cellIs" dxfId="127" priority="5" operator="equal">
      <formula>""</formula>
    </cfRule>
  </conditionalFormatting>
  <conditionalFormatting sqref="Y35:AB35">
    <cfRule type="cellIs" dxfId="126" priority="4" operator="equal">
      <formula>""</formula>
    </cfRule>
  </conditionalFormatting>
  <conditionalFormatting sqref="Y36:AB36">
    <cfRule type="cellIs" dxfId="125" priority="3" operator="equal">
      <formula>""</formula>
    </cfRule>
  </conditionalFormatting>
  <conditionalFormatting sqref="Y40:AB40">
    <cfRule type="cellIs" dxfId="124" priority="2" operator="equal">
      <formula>""</formula>
    </cfRule>
  </conditionalFormatting>
  <conditionalFormatting sqref="Y47:AB47">
    <cfRule type="cellIs" dxfId="123" priority="1" operator="equal">
      <formula>""</formula>
    </cfRule>
  </conditionalFormatting>
  <dataValidations disablePrompts="1"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B9" xr:uid="{00000000-0002-0000-0300-000000000000}">
      <formula1>$AF$1:$AF$4</formula1>
    </dataValidation>
    <dataValidation type="list" allowBlank="1" showInputMessage="1" showErrorMessage="1" sqref="D1" xr:uid="{00000000-0002-0000-03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BH57"/>
  <sheetViews>
    <sheetView showGridLines="0" defaultGridColor="0" topLeftCell="D1" colorId="22" zoomScale="70" zoomScaleNormal="70" zoomScaleSheetLayoutView="80" workbookViewId="0">
      <selection activeCell="C57" sqref="C57"/>
    </sheetView>
  </sheetViews>
  <sheetFormatPr defaultColWidth="9.765625" defaultRowHeight="15.5"/>
  <cols>
    <col min="1" max="1" width="20.23046875" style="20" hidden="1" customWidth="1"/>
    <col min="2" max="2" width="41.53515625" style="20" hidden="1" customWidth="1"/>
    <col min="3" max="3" width="68.07421875" style="25" customWidth="1"/>
    <col min="4" max="28" width="12.765625" style="10" customWidth="1"/>
    <col min="29" max="29" width="65.23046875" style="10" customWidth="1"/>
    <col min="30" max="30" width="5.23046875" style="10" customWidth="1"/>
    <col min="31" max="31" width="1" style="10" customWidth="1"/>
    <col min="32" max="32" width="1.765625" style="10" customWidth="1"/>
    <col min="33" max="33" width="9.765625" style="10"/>
    <col min="34" max="34" width="13.07421875" style="10" customWidth="1"/>
    <col min="35" max="35" width="9.23046875" style="10" customWidth="1"/>
    <col min="36" max="57" width="9.765625" style="10"/>
    <col min="58" max="58" width="9.765625" style="260"/>
    <col min="59" max="16384" width="9.765625" style="10"/>
  </cols>
  <sheetData>
    <row r="1" spans="1:60" ht="18">
      <c r="A1" s="261"/>
      <c r="B1" s="261"/>
      <c r="C1" s="133" t="s">
        <v>574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F1" s="196" t="s">
        <v>456</v>
      </c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  <c r="AY1" s="395"/>
      <c r="AZ1" s="395"/>
      <c r="BA1" s="395"/>
      <c r="BB1" s="395"/>
      <c r="BC1" s="395"/>
      <c r="BD1" s="395"/>
      <c r="BE1" s="395"/>
      <c r="BF1" s="196"/>
      <c r="BG1" s="395"/>
      <c r="BH1" s="395"/>
    </row>
    <row r="2" spans="1:60" ht="18.649999999999999" customHeight="1" thickBot="1">
      <c r="A2" s="261"/>
      <c r="B2" s="261"/>
      <c r="C2" s="134"/>
      <c r="D2" s="272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E2" s="497"/>
      <c r="AF2" s="196" t="s">
        <v>457</v>
      </c>
      <c r="AG2" s="496">
        <f>IF($AG$1='Cover page'!$N$2,0,1)</f>
        <v>0</v>
      </c>
    </row>
    <row r="3" spans="1:60" ht="16.5" thickTop="1" thickBot="1">
      <c r="A3" s="263"/>
      <c r="B3" s="303"/>
      <c r="C3" s="136"/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40"/>
      <c r="AD3" s="41"/>
      <c r="AE3" s="13"/>
      <c r="AF3" s="196" t="s">
        <v>458</v>
      </c>
      <c r="AG3" s="260"/>
    </row>
    <row r="4" spans="1:60" ht="16" thickBot="1">
      <c r="A4" s="211"/>
      <c r="B4" s="208"/>
      <c r="C4" s="201" t="str">
        <f>'Cover page'!E13</f>
        <v>Member State: Sweden</v>
      </c>
      <c r="D4" s="567" t="s">
        <v>2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9"/>
      <c r="AC4" s="43"/>
      <c r="AD4" s="44"/>
      <c r="AF4" s="196" t="s">
        <v>459</v>
      </c>
      <c r="AG4" s="260"/>
      <c r="AI4" s="13"/>
    </row>
    <row r="5" spans="1:60">
      <c r="A5" s="211"/>
      <c r="B5" s="304" t="s">
        <v>487</v>
      </c>
      <c r="C5" s="309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AB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276">
        <f t="shared" si="14"/>
        <v>2017</v>
      </c>
      <c r="AA5" s="276">
        <f t="shared" si="14"/>
        <v>2018</v>
      </c>
      <c r="AB5" s="276">
        <f t="shared" si="14"/>
        <v>2019</v>
      </c>
      <c r="AC5" s="55"/>
      <c r="AD5" s="44"/>
      <c r="AI5" s="13"/>
    </row>
    <row r="6" spans="1:60">
      <c r="A6" s="211"/>
      <c r="B6" s="265"/>
      <c r="C6" s="215" t="str">
        <f>'Cover page'!E14</f>
        <v>Date: 28/03/2024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1"/>
      <c r="W6" s="461"/>
      <c r="X6" s="461"/>
      <c r="Y6" s="461"/>
      <c r="Z6" s="461"/>
      <c r="AA6" s="461"/>
      <c r="AB6" s="461"/>
      <c r="AC6" s="47"/>
      <c r="AD6" s="44"/>
      <c r="AI6" s="13"/>
    </row>
    <row r="7" spans="1:60" ht="10.5" customHeight="1" thickBot="1">
      <c r="A7" s="211"/>
      <c r="B7" s="266"/>
      <c r="C7" s="146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5"/>
      <c r="W7" s="485"/>
      <c r="X7" s="485"/>
      <c r="Y7" s="485"/>
      <c r="Z7" s="485"/>
      <c r="AA7" s="485"/>
      <c r="AB7" s="485"/>
      <c r="AC7" s="33"/>
      <c r="AD7" s="44"/>
      <c r="AI7" s="13"/>
    </row>
    <row r="8" spans="1:60" ht="16.5" thickTop="1" thickBot="1">
      <c r="A8" s="267" t="s">
        <v>223</v>
      </c>
      <c r="B8" s="391" t="s">
        <v>711</v>
      </c>
      <c r="C8" s="283" t="s">
        <v>49</v>
      </c>
      <c r="D8" s="511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3"/>
      <c r="W8" s="512"/>
      <c r="X8" s="512"/>
      <c r="Y8" s="513"/>
      <c r="Z8" s="513"/>
      <c r="AA8" s="513"/>
      <c r="AB8" s="513"/>
      <c r="AC8" s="11"/>
      <c r="AD8" s="49"/>
      <c r="AI8" s="13"/>
      <c r="BF8" s="260" t="str">
        <f>CountryCode &amp; ".T2.WB.S1312.MNAC." &amp; RefVintage</f>
        <v>SE.T2.WB.S1312.MNAC.W.2024</v>
      </c>
    </row>
    <row r="9" spans="1:60" ht="16" thickTop="1">
      <c r="A9" s="267"/>
      <c r="B9" s="398"/>
      <c r="C9" s="284" t="s">
        <v>83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2"/>
      <c r="AD9" s="50"/>
      <c r="AI9" s="13"/>
    </row>
    <row r="10" spans="1:60" ht="11.25" customHeight="1">
      <c r="A10" s="267"/>
      <c r="B10" s="398"/>
      <c r="C10" s="138"/>
      <c r="D10" s="478">
        <f t="shared" ref="D10:P10" si="15">IFERROR(VLOOKUP(D9,StatusTable,2,FALSE), -1)</f>
        <v>0</v>
      </c>
      <c r="E10" s="479">
        <f t="shared" si="15"/>
        <v>0</v>
      </c>
      <c r="F10" s="479">
        <f t="shared" si="15"/>
        <v>0</v>
      </c>
      <c r="G10" s="479">
        <f t="shared" si="15"/>
        <v>0</v>
      </c>
      <c r="H10" s="479">
        <f t="shared" si="15"/>
        <v>0</v>
      </c>
      <c r="I10" s="479">
        <f t="shared" si="15"/>
        <v>0</v>
      </c>
      <c r="J10" s="479">
        <f t="shared" si="15"/>
        <v>0</v>
      </c>
      <c r="K10" s="479">
        <f t="shared" si="15"/>
        <v>0</v>
      </c>
      <c r="L10" s="479">
        <f t="shared" si="15"/>
        <v>0</v>
      </c>
      <c r="M10" s="479">
        <f t="shared" si="15"/>
        <v>0</v>
      </c>
      <c r="N10" s="479">
        <f t="shared" si="15"/>
        <v>0</v>
      </c>
      <c r="O10" s="479">
        <f t="shared" si="15"/>
        <v>0</v>
      </c>
      <c r="P10" s="479">
        <f t="shared" si="15"/>
        <v>0</v>
      </c>
      <c r="Q10" s="479">
        <f t="shared" ref="Q10" si="16">IFERROR(VLOOKUP(Q9,StatusTable,2,FALSE), -1)</f>
        <v>0</v>
      </c>
      <c r="R10" s="479">
        <f t="shared" ref="R10" si="17">IFERROR(VLOOKUP(R9,StatusTable,2,FALSE), -1)</f>
        <v>0</v>
      </c>
      <c r="S10" s="479">
        <f t="shared" ref="S10:X10" si="18">IFERROR(VLOOKUP(S9,StatusTable,2,FALSE), -1)</f>
        <v>0</v>
      </c>
      <c r="T10" s="479">
        <f t="shared" si="18"/>
        <v>0</v>
      </c>
      <c r="U10" s="479">
        <f t="shared" si="18"/>
        <v>0</v>
      </c>
      <c r="V10" s="479">
        <f t="shared" si="18"/>
        <v>0</v>
      </c>
      <c r="W10" s="479">
        <f t="shared" si="18"/>
        <v>0</v>
      </c>
      <c r="X10" s="479">
        <f t="shared" si="18"/>
        <v>0</v>
      </c>
      <c r="Y10" s="479">
        <f t="shared" ref="Y10:Z10" si="19">IFERROR(VLOOKUP(Y9,StatusTable,2,FALSE), -1)</f>
        <v>0</v>
      </c>
      <c r="Z10" s="479">
        <f t="shared" si="19"/>
        <v>0</v>
      </c>
      <c r="AA10" s="479">
        <f t="shared" ref="AA10:AB10" si="20">IFERROR(VLOOKUP(AA9,StatusTable,2,FALSE), -1)</f>
        <v>0</v>
      </c>
      <c r="AB10" s="479">
        <f t="shared" si="20"/>
        <v>0</v>
      </c>
      <c r="AC10" s="99"/>
      <c r="AD10" s="50"/>
      <c r="AI10" s="13"/>
      <c r="BF10" s="260" t="str">
        <f>CountryCode &amp; ".T2.WB_STATUS.S1312.MNAC." &amp; RefVintage</f>
        <v>SE.T2.WB_STATUS.S1312.MNAC.W.2024</v>
      </c>
    </row>
    <row r="11" spans="1:60">
      <c r="A11" s="267" t="s">
        <v>224</v>
      </c>
      <c r="B11" s="391" t="s">
        <v>712</v>
      </c>
      <c r="C11" s="285" t="s">
        <v>92</v>
      </c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100"/>
      <c r="AD11" s="50"/>
      <c r="AI11" s="13"/>
      <c r="BF11" s="260" t="str">
        <f>CountryCode &amp; ".T2.FT.S1312.MNAC." &amp; RefVintage</f>
        <v>SE.T2.FT.S1312.MNAC.W.2024</v>
      </c>
    </row>
    <row r="12" spans="1:60">
      <c r="A12" s="267" t="s">
        <v>225</v>
      </c>
      <c r="B12" s="391" t="s">
        <v>713</v>
      </c>
      <c r="C12" s="286" t="s">
        <v>52</v>
      </c>
      <c r="D12" s="514"/>
      <c r="E12" s="514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100"/>
      <c r="AD12" s="50"/>
      <c r="AI12" s="13"/>
      <c r="BF12" s="260" t="str">
        <f>CountryCode &amp; ".T2.F4.S1312.MNAC." &amp; RefVintage</f>
        <v>SE.T2.F4.S1312.MNAC.W.2024</v>
      </c>
    </row>
    <row r="13" spans="1:60">
      <c r="A13" s="267" t="s">
        <v>226</v>
      </c>
      <c r="B13" s="391" t="s">
        <v>714</v>
      </c>
      <c r="C13" s="287" t="s">
        <v>53</v>
      </c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4"/>
      <c r="T13" s="514"/>
      <c r="U13" s="514"/>
      <c r="V13" s="514"/>
      <c r="W13" s="514"/>
      <c r="X13" s="514"/>
      <c r="Y13" s="514"/>
      <c r="Z13" s="514"/>
      <c r="AA13" s="514"/>
      <c r="AB13" s="514"/>
      <c r="AC13" s="100"/>
      <c r="AD13" s="50"/>
      <c r="AI13" s="13"/>
      <c r="BF13" s="260" t="str">
        <f>CountryCode &amp; ".T2.F5.S1312.MNAC." &amp; RefVintage</f>
        <v>SE.T2.F5.S1312.MNAC.W.2024</v>
      </c>
    </row>
    <row r="14" spans="1:60">
      <c r="A14" s="267" t="s">
        <v>227</v>
      </c>
      <c r="B14" s="391" t="s">
        <v>715</v>
      </c>
      <c r="C14" s="287" t="s">
        <v>34</v>
      </c>
      <c r="D14" s="514"/>
      <c r="E14" s="514"/>
      <c r="F14" s="514"/>
      <c r="G14" s="514"/>
      <c r="H14" s="514"/>
      <c r="I14" s="514"/>
      <c r="J14" s="514"/>
      <c r="K14" s="514"/>
      <c r="L14" s="514"/>
      <c r="M14" s="514"/>
      <c r="N14" s="514"/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100"/>
      <c r="AD14" s="50"/>
      <c r="AI14" s="13"/>
      <c r="BF14" s="260" t="str">
        <f>CountryCode &amp; ".T2.OFT.S1312.MNAC." &amp; RefVintage</f>
        <v>SE.T2.OFT.S1312.MNAC.W.2024</v>
      </c>
    </row>
    <row r="15" spans="1:60" ht="16" thickBot="1">
      <c r="A15" s="267" t="s">
        <v>228</v>
      </c>
      <c r="B15" s="391" t="s">
        <v>716</v>
      </c>
      <c r="C15" s="288" t="s">
        <v>515</v>
      </c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4"/>
      <c r="X15" s="514"/>
      <c r="Y15" s="514"/>
      <c r="Z15" s="514"/>
      <c r="AA15" s="514"/>
      <c r="AB15" s="514"/>
      <c r="AC15" s="100"/>
      <c r="AD15" s="50"/>
      <c r="AI15" s="13"/>
      <c r="BF15" s="260" t="str">
        <f>CountryCode &amp; ".T2.OFTDL.S1312.MNAC." &amp; RefVintage</f>
        <v>SE.T2.OFTDL.S1312.MNAC.W.2024</v>
      </c>
    </row>
    <row r="16" spans="1:60" ht="16" thickBot="1">
      <c r="A16" s="268" t="s">
        <v>489</v>
      </c>
      <c r="B16" s="391" t="s">
        <v>717</v>
      </c>
      <c r="C16" s="194" t="s">
        <v>516</v>
      </c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100"/>
      <c r="AD16" s="50"/>
      <c r="AI16" s="13"/>
      <c r="BF16" s="260" t="str">
        <f>CountryCode &amp; ".T2.F71K.S1312.MNAC." &amp; RefVintage</f>
        <v>SE.T2.F71K.S1312.MNAC.W.2024</v>
      </c>
    </row>
    <row r="17" spans="1:58">
      <c r="A17" s="137" t="s">
        <v>229</v>
      </c>
      <c r="B17" s="391" t="s">
        <v>718</v>
      </c>
      <c r="C17" s="110" t="s">
        <v>517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02"/>
      <c r="AD17" s="50"/>
      <c r="AI17" s="13"/>
      <c r="BF17" s="260" t="str">
        <f>CountryCode &amp; ".T2.OFT1.S1312.MNAC." &amp; RefVintage</f>
        <v>SE.T2.OFT1.S1312.MNAC.W.2024</v>
      </c>
    </row>
    <row r="18" spans="1:58">
      <c r="A18" s="137" t="s">
        <v>230</v>
      </c>
      <c r="B18" s="391" t="s">
        <v>719</v>
      </c>
      <c r="C18" s="110" t="s">
        <v>518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02"/>
      <c r="AD18" s="50"/>
      <c r="AI18" s="13"/>
      <c r="BF18" s="260" t="str">
        <f>CountryCode &amp; ".T2.OFT2.S1312.MNAC." &amp; RefVintage</f>
        <v>SE.T2.OFT2.S1312.MNAC.W.2024</v>
      </c>
    </row>
    <row r="19" spans="1:58">
      <c r="A19" s="267"/>
      <c r="B19" s="398"/>
      <c r="C19" s="13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00"/>
      <c r="AD19" s="50"/>
      <c r="AI19" s="13"/>
    </row>
    <row r="20" spans="1:58">
      <c r="A20" s="267" t="s">
        <v>231</v>
      </c>
      <c r="B20" s="391" t="s">
        <v>738</v>
      </c>
      <c r="C20" s="285" t="s">
        <v>121</v>
      </c>
      <c r="D20" s="514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514"/>
      <c r="Y20" s="514"/>
      <c r="Z20" s="514"/>
      <c r="AA20" s="514"/>
      <c r="AB20" s="514"/>
      <c r="AC20" s="100"/>
      <c r="AD20" s="50"/>
      <c r="AI20" s="13"/>
      <c r="BF20" s="260" t="str">
        <f>CountryCode &amp; ".T2.ONFT.S1312.MNAC." &amp; RefVintage</f>
        <v>SE.T2.ONFT.S1312.MNAC.W.2024</v>
      </c>
    </row>
    <row r="21" spans="1:58">
      <c r="A21" s="137" t="s">
        <v>232</v>
      </c>
      <c r="B21" s="391" t="s">
        <v>739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02"/>
      <c r="AD21" s="50"/>
      <c r="AI21" s="13"/>
      <c r="BF21" s="260" t="str">
        <f>CountryCode &amp; ".T2.ONFT1.S1312.MNAC." &amp; RefVintage</f>
        <v>SE.T2.ONFT1.S1312.MNAC.W.2024</v>
      </c>
    </row>
    <row r="22" spans="1:58">
      <c r="A22" s="137" t="s">
        <v>233</v>
      </c>
      <c r="B22" s="391" t="s">
        <v>740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02"/>
      <c r="AD22" s="50"/>
      <c r="AI22" s="13"/>
      <c r="BF22" s="260" t="str">
        <f>CountryCode &amp; ".T2.ONFT2.S1312.MNAC." &amp; RefVintage</f>
        <v>SE.T2.ONFT2.S1312.MNAC.W.2024</v>
      </c>
    </row>
    <row r="23" spans="1:58">
      <c r="A23" s="315"/>
      <c r="B23" s="391"/>
      <c r="C23" s="14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00"/>
      <c r="AD23" s="50"/>
      <c r="AI23" s="13"/>
    </row>
    <row r="24" spans="1:58">
      <c r="A24" s="267" t="s">
        <v>234</v>
      </c>
      <c r="B24" s="391" t="s">
        <v>747</v>
      </c>
      <c r="C24" s="193" t="s">
        <v>473</v>
      </c>
      <c r="D24" s="514"/>
      <c r="E24" s="514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100"/>
      <c r="AD24" s="50"/>
      <c r="AI24" s="13"/>
      <c r="BF24" s="260" t="str">
        <f>CountryCode &amp; ".T2.D41DIF.S1312.MNAC." &amp; RefVintage</f>
        <v>SE.T2.D41DIF.S1312.MNAC.W.2024</v>
      </c>
    </row>
    <row r="25" spans="1:58">
      <c r="A25" s="267"/>
      <c r="B25" s="391"/>
      <c r="C25" s="140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00"/>
      <c r="AD25" s="50"/>
      <c r="AI25" s="13"/>
    </row>
    <row r="26" spans="1:58">
      <c r="A26" s="267" t="s">
        <v>536</v>
      </c>
      <c r="B26" s="391" t="s">
        <v>750</v>
      </c>
      <c r="C26" s="285" t="s">
        <v>47</v>
      </c>
      <c r="D26" s="514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514"/>
      <c r="X26" s="514"/>
      <c r="Y26" s="514"/>
      <c r="Z26" s="514"/>
      <c r="AA26" s="514"/>
      <c r="AB26" s="514"/>
      <c r="AC26" s="100"/>
      <c r="AD26" s="50"/>
      <c r="AI26" s="13"/>
      <c r="BF26" s="260" t="str">
        <f>CountryCode &amp; ".T2.F8ASS.S1312.MNAC." &amp; RefVintage</f>
        <v>SE.T2.F8ASS.S1312.MNAC.W.2024</v>
      </c>
    </row>
    <row r="27" spans="1:58">
      <c r="A27" s="137" t="s">
        <v>537</v>
      </c>
      <c r="B27" s="391" t="s">
        <v>751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02"/>
      <c r="AD27" s="50"/>
      <c r="AI27" s="13"/>
      <c r="BF27" s="260" t="str">
        <f>CountryCode &amp; ".T2.F8ASS1.S1312.MNAC." &amp; RefVintage</f>
        <v>SE.T2.F8ASS1.S1312.MNAC.W.2024</v>
      </c>
    </row>
    <row r="28" spans="1:58">
      <c r="A28" s="137" t="s">
        <v>538</v>
      </c>
      <c r="B28" s="391" t="s">
        <v>752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02"/>
      <c r="AD28" s="50"/>
      <c r="AI28" s="13"/>
      <c r="BF28" s="260" t="str">
        <f>CountryCode &amp; ".T2.F8ASS2.S1312.MNAC." &amp; RefVintage</f>
        <v>SE.T2.F8ASS2.S1312.MNAC.W.2024</v>
      </c>
    </row>
    <row r="29" spans="1:58">
      <c r="A29" s="267" t="s">
        <v>539</v>
      </c>
      <c r="B29" s="391" t="s">
        <v>759</v>
      </c>
      <c r="C29" s="285" t="s">
        <v>46</v>
      </c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  <c r="R29" s="514"/>
      <c r="S29" s="514"/>
      <c r="T29" s="514"/>
      <c r="U29" s="514"/>
      <c r="V29" s="514"/>
      <c r="W29" s="514"/>
      <c r="X29" s="514"/>
      <c r="Y29" s="514"/>
      <c r="Z29" s="514"/>
      <c r="AA29" s="514"/>
      <c r="AB29" s="514"/>
      <c r="AC29" s="100"/>
      <c r="AD29" s="50"/>
      <c r="AI29" s="13"/>
      <c r="BF29" s="260" t="str">
        <f>CountryCode &amp; ".T2.F8LIA.S1312.MNAC." &amp; RefVintage</f>
        <v>SE.T2.F8LIA.S1312.MNAC.W.2024</v>
      </c>
    </row>
    <row r="30" spans="1:58">
      <c r="A30" s="137" t="s">
        <v>540</v>
      </c>
      <c r="B30" s="391" t="s">
        <v>760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02"/>
      <c r="AD30" s="50"/>
      <c r="AI30" s="13"/>
      <c r="BF30" s="260" t="str">
        <f>CountryCode &amp; ".T2.F8LIA1.S1312.MNAC." &amp; RefVintage</f>
        <v>SE.T2.F8LIA1.S1312.MNAC.W.2024</v>
      </c>
    </row>
    <row r="31" spans="1:58">
      <c r="A31" s="137" t="s">
        <v>541</v>
      </c>
      <c r="B31" s="391" t="s">
        <v>761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02"/>
      <c r="AD31" s="50"/>
      <c r="AI31" s="13"/>
      <c r="BF31" s="260" t="str">
        <f>CountryCode &amp; ".T2.F8LIA2.S1312.MNAC." &amp; RefVintage</f>
        <v>SE.T2.F8LIA2.S1312.MNAC.W.2024</v>
      </c>
    </row>
    <row r="32" spans="1:58">
      <c r="A32" s="267"/>
      <c r="B32" s="391"/>
      <c r="C32" s="140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00"/>
      <c r="AD32" s="50"/>
      <c r="AI32" s="13"/>
    </row>
    <row r="33" spans="1:58">
      <c r="A33" s="267" t="s">
        <v>235</v>
      </c>
      <c r="B33" s="391" t="s">
        <v>768</v>
      </c>
      <c r="C33" s="285" t="s">
        <v>77</v>
      </c>
      <c r="D33" s="514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100"/>
      <c r="AD33" s="50"/>
      <c r="AI33" s="13"/>
      <c r="BF33" s="260" t="str">
        <f>CountryCode &amp; ".T2.B9_OWB.S1312.MNAC." &amp; RefVintage</f>
        <v>SE.T2.B9_OWB.S1312.MNAC.W.2024</v>
      </c>
    </row>
    <row r="34" spans="1:58">
      <c r="A34" s="267" t="s">
        <v>236</v>
      </c>
      <c r="B34" s="391" t="s">
        <v>769</v>
      </c>
      <c r="C34" s="285" t="s">
        <v>575</v>
      </c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100"/>
      <c r="AD34" s="50"/>
      <c r="AI34" s="13"/>
      <c r="BF34" s="260" t="str">
        <f>CountryCode &amp; ".T2.B9_OB.S1312.MNAC." &amp; RefVintage</f>
        <v>SE.T2.B9_OB.S1312.MNAC.W.2024</v>
      </c>
    </row>
    <row r="35" spans="1:58">
      <c r="A35" s="137" t="s">
        <v>237</v>
      </c>
      <c r="B35" s="391" t="s">
        <v>770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02"/>
      <c r="AD35" s="50"/>
      <c r="AI35" s="13"/>
      <c r="BF35" s="260" t="str">
        <f>CountryCode &amp; ".T2.B9_OB1.S1312.MNAC." &amp; RefVintage</f>
        <v>SE.T2.B9_OB1.S1312.MNAC.W.2024</v>
      </c>
    </row>
    <row r="36" spans="1:58">
      <c r="A36" s="137" t="s">
        <v>238</v>
      </c>
      <c r="B36" s="391" t="s">
        <v>771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02"/>
      <c r="AD36" s="50"/>
      <c r="AI36" s="13"/>
      <c r="BF36" s="260" t="str">
        <f>CountryCode &amp; ".T2.B9_OB2.S1312.MNAC." &amp; RefVintage</f>
        <v>SE.T2.B9_OB2.S1312.MNAC.W.2024</v>
      </c>
    </row>
    <row r="37" spans="1:58">
      <c r="A37" s="267"/>
      <c r="B37" s="399"/>
      <c r="C37" s="140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00"/>
      <c r="AD37" s="50"/>
      <c r="AI37" s="13"/>
    </row>
    <row r="38" spans="1:58">
      <c r="A38" s="267" t="s">
        <v>239</v>
      </c>
      <c r="B38" s="391" t="s">
        <v>780</v>
      </c>
      <c r="C38" s="285" t="s">
        <v>48</v>
      </c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4"/>
      <c r="U38" s="514"/>
      <c r="V38" s="514"/>
      <c r="W38" s="514"/>
      <c r="X38" s="514"/>
      <c r="Y38" s="514"/>
      <c r="Z38" s="514"/>
      <c r="AA38" s="514"/>
      <c r="AB38" s="514"/>
      <c r="AC38" s="100"/>
      <c r="AD38" s="50"/>
      <c r="AI38" s="13"/>
      <c r="BF38" s="260" t="str">
        <f>CountryCode &amp; ".T2.OA.S1312.MNAC." &amp; RefVintage</f>
        <v>SE.T2.OA.S1312.MNAC.W.2024</v>
      </c>
    </row>
    <row r="39" spans="1:58">
      <c r="A39" s="137" t="s">
        <v>240</v>
      </c>
      <c r="B39" s="391" t="s">
        <v>781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02"/>
      <c r="AD39" s="50"/>
      <c r="AI39" s="13"/>
      <c r="BF39" s="260" t="str">
        <f>CountryCode &amp; ".T2.OA1.S1312.MNAC." &amp; RefVintage</f>
        <v>SE.T2.OA1.S1312.MNAC.W.2024</v>
      </c>
    </row>
    <row r="40" spans="1:58">
      <c r="A40" s="137" t="s">
        <v>241</v>
      </c>
      <c r="B40" s="391" t="s">
        <v>782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02"/>
      <c r="AD40" s="50"/>
      <c r="AI40" s="13"/>
      <c r="BF40" s="260" t="str">
        <f>CountryCode &amp; ".T2.OA2.S1312.MNAC." &amp; RefVintage</f>
        <v>SE.T2.OA2.S1312.MNAC.W.2024</v>
      </c>
    </row>
    <row r="41" spans="1:58">
      <c r="A41" s="137" t="s">
        <v>242</v>
      </c>
      <c r="B41" s="391" t="s">
        <v>783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02"/>
      <c r="AD41" s="50"/>
      <c r="AI41" s="13"/>
      <c r="BF41" s="260" t="str">
        <f>CountryCode &amp; ".T2.OA3.S1312.MNAC." &amp; RefVintage</f>
        <v>SE.T2.OA3.S1312.MNAC.W.2024</v>
      </c>
    </row>
    <row r="42" spans="1:58" ht="16" thickBot="1">
      <c r="A42" s="267"/>
      <c r="B42" s="398"/>
      <c r="C42" s="140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3"/>
      <c r="AD42" s="50"/>
      <c r="AI42" s="13"/>
    </row>
    <row r="43" spans="1:58" ht="16.5" thickTop="1" thickBot="1">
      <c r="A43" s="267" t="s">
        <v>243</v>
      </c>
      <c r="B43" s="391" t="s">
        <v>792</v>
      </c>
      <c r="C43" s="289" t="s">
        <v>562</v>
      </c>
      <c r="D43" s="511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3"/>
      <c r="W43" s="512"/>
      <c r="X43" s="512"/>
      <c r="Y43" s="513"/>
      <c r="Z43" s="513"/>
      <c r="AA43" s="513"/>
      <c r="AB43" s="513"/>
      <c r="AC43" s="4"/>
      <c r="AD43" s="49"/>
      <c r="AI43" s="13"/>
      <c r="BF43" s="260" t="str">
        <f>CountryCode &amp; ".T2.B9.S1312.MNAC." &amp; RefVintage</f>
        <v>SE.T2.B9.S1312.MNAC.W.2024</v>
      </c>
    </row>
    <row r="44" spans="1:58" ht="16" thickTop="1">
      <c r="A44" s="130"/>
      <c r="B44" s="128"/>
      <c r="C44" s="290" t="s">
        <v>474</v>
      </c>
      <c r="D44" s="316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26"/>
      <c r="AD44" s="50"/>
      <c r="AE44" s="13"/>
    </row>
    <row r="45" spans="1:58" ht="9" customHeight="1">
      <c r="A45" s="130"/>
      <c r="B45" s="128"/>
      <c r="C45" s="317"/>
      <c r="D45" s="318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26"/>
      <c r="AD45" s="50"/>
      <c r="AE45" s="13"/>
    </row>
    <row r="46" spans="1:58" s="23" customFormat="1">
      <c r="A46" s="130"/>
      <c r="B46" s="128"/>
      <c r="C46" s="291" t="s">
        <v>90</v>
      </c>
      <c r="D46" s="177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26"/>
      <c r="AD46" s="50"/>
      <c r="AE46" s="13"/>
      <c r="BF46" s="292"/>
    </row>
    <row r="47" spans="1:58">
      <c r="A47" s="130"/>
      <c r="B47" s="128"/>
      <c r="C47" s="201" t="s">
        <v>93</v>
      </c>
      <c r="D47" s="177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26"/>
      <c r="AD47" s="50"/>
      <c r="AE47" s="13"/>
    </row>
    <row r="48" spans="1:58" ht="12" customHeight="1" thickBot="1">
      <c r="A48" s="143"/>
      <c r="B48" s="148"/>
      <c r="C48" s="319"/>
      <c r="D48" s="320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320"/>
      <c r="AB48" s="320"/>
      <c r="AC48" s="51"/>
      <c r="AD48" s="52"/>
      <c r="AF48" s="13"/>
    </row>
    <row r="49" spans="3:30" ht="16" thickTop="1"/>
    <row r="50" spans="3:30">
      <c r="C50" s="25" t="s">
        <v>35</v>
      </c>
    </row>
    <row r="51" spans="3:30" ht="30" customHeight="1">
      <c r="C51" s="302" t="s">
        <v>122</v>
      </c>
      <c r="D51" s="570" t="str">
        <f>IF(COUNTA(D8:AB8,D11:AB16,D20:AB20,D24:AB24,D26:AB26,D29:AB29,D33:AB34,D38:AB38,D43:AB43)/375*100=100,"OK - Table 2B is fully completed","WARNING - Table 2B is not fully completed, please fill in figure, L, M or 0")</f>
        <v>WARNING - Table 2B is not fully completed, please fill in figure, L, M or 0</v>
      </c>
      <c r="E51" s="570"/>
      <c r="F51" s="570"/>
      <c r="G51" s="570"/>
      <c r="H51" s="570"/>
      <c r="I51" s="570"/>
      <c r="J51" s="570"/>
      <c r="K51" s="570"/>
      <c r="L51" s="570"/>
      <c r="M51" s="570"/>
      <c r="N51" s="570"/>
      <c r="O51" s="570"/>
      <c r="P51" s="570"/>
      <c r="Q51" s="570"/>
      <c r="R51" s="570"/>
      <c r="S51" s="570"/>
      <c r="T51" s="570"/>
      <c r="U51" s="570"/>
      <c r="V51" s="570"/>
      <c r="W51" s="570"/>
      <c r="X51" s="570"/>
      <c r="Y51" s="570"/>
      <c r="Z51" s="570"/>
      <c r="AA51" s="570"/>
      <c r="AB51" s="570"/>
      <c r="AC51" s="293"/>
      <c r="AD51" s="173"/>
    </row>
    <row r="52" spans="3:30">
      <c r="C52" s="174" t="s">
        <v>123</v>
      </c>
      <c r="D52" s="301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175"/>
      <c r="AD52" s="176"/>
    </row>
    <row r="53" spans="3:30" ht="22">
      <c r="C53" s="294" t="s">
        <v>542</v>
      </c>
      <c r="D53" s="295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5">
        <f t="shared" ref="E53:S53" si="21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5">
        <f t="shared" si="21"/>
        <v>0</v>
      </c>
      <c r="G53" s="295">
        <f t="shared" si="21"/>
        <v>0</v>
      </c>
      <c r="H53" s="295">
        <f t="shared" si="21"/>
        <v>0</v>
      </c>
      <c r="I53" s="295">
        <f t="shared" si="21"/>
        <v>0</v>
      </c>
      <c r="J53" s="295">
        <f t="shared" si="21"/>
        <v>0</v>
      </c>
      <c r="K53" s="295">
        <f t="shared" si="21"/>
        <v>0</v>
      </c>
      <c r="L53" s="295">
        <f t="shared" si="21"/>
        <v>0</v>
      </c>
      <c r="M53" s="295">
        <f t="shared" si="21"/>
        <v>0</v>
      </c>
      <c r="N53" s="295">
        <f t="shared" si="21"/>
        <v>0</v>
      </c>
      <c r="O53" s="295">
        <f t="shared" si="21"/>
        <v>0</v>
      </c>
      <c r="P53" s="295">
        <f t="shared" si="21"/>
        <v>0</v>
      </c>
      <c r="Q53" s="295">
        <f t="shared" si="21"/>
        <v>0</v>
      </c>
      <c r="R53" s="295">
        <f t="shared" si="21"/>
        <v>0</v>
      </c>
      <c r="S53" s="295">
        <f t="shared" si="21"/>
        <v>0</v>
      </c>
      <c r="T53" s="295">
        <f t="shared" ref="T53:V53" si="22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5">
        <f t="shared" si="22"/>
        <v>0</v>
      </c>
      <c r="V53" s="295">
        <f t="shared" si="22"/>
        <v>0</v>
      </c>
      <c r="W53" s="295">
        <f t="shared" ref="W53:X53" si="23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295">
        <f t="shared" si="23"/>
        <v>0</v>
      </c>
      <c r="Y53" s="295">
        <f t="shared" ref="Y53:Z53" si="24">IF(AND(Y43="0",Y8="0",Y11="0",Y20="0",Y24="0",Y26="0",Y29="0",Y33="0",Y34="0",Y38="0"),0,IF(AND(Y43="L",Y8="L",Y11="L",Y20="L",Y24="L",Y26="L",Y29="L",Y33="L",Y34="L",Y38="L"),"NC",IF(Y43="M",0,Y43)-IF(Y8="M",0,Y8)-IF(Y11="M",0,Y11)-IF(Y20="M",0,Y20)-IF(Y24="M",0,Y24)-IF(Y26="M",0,Y26)-IF(Y29="M",0,Y29)-IF(Y33="M",0,Y33)-IF(Y34="M",0,Y34)-IF(Y38="M",0,Y38)))</f>
        <v>0</v>
      </c>
      <c r="Z53" s="295">
        <f t="shared" si="24"/>
        <v>0</v>
      </c>
      <c r="AA53" s="295">
        <f>IF(AND(AA43="0",AA8="0",AA11="0",AA20="0",AA24="0",AA26="0",AA29="0",AA33="0",AA34="0",AA38="0"),0,IF(AND(AA43="L",AA8="L",AA11="L",AA20="L",AA24="L",AA26="L",AA29="L",AA33="L",AA34="L",AA38="L"),"NC",IF(AA43="M",0,AA43)-IF(AA8="M",0,AA8)-IF(AA11="M",0,AA11)-IF(AA20="M",0,AA20)-IF(AA24="M",0,AA24)-IF(AA26="M",0,AA26)-IF(AA29="M",0,AA29)-IF(AA33="M",0,AA33)-IF(AA34="M",0,AA34)-IF(AA38="M",0,AA38)))</f>
        <v>0</v>
      </c>
      <c r="AB53" s="295">
        <f>IF(AND(AB43="0",AB8="0",AB11="0",AB20="0",AB24="0",AB26="0",AB29="0",AB33="0",AB34="0",AB38="0"),0,IF(AND(AB43="L",AB8="L",AB11="L",AB20="L",AB24="L",AB26="L",AB29="L",AB33="L",AB34="L",AB38="L"),"NC",IF(AB43="M",0,AB43)-IF(AB8="M",0,AB8)-IF(AB11="M",0,AB11)-IF(AB20="M",0,AB20)-IF(AB24="M",0,AB24)-IF(AB26="M",0,AB26)-IF(AB29="M",0,AB29)-IF(AB33="M",0,AB33)-IF(AB34="M",0,AB34)-IF(AB38="M",0,AB38)))</f>
        <v>0</v>
      </c>
      <c r="AC53" s="175"/>
      <c r="AD53" s="176"/>
    </row>
    <row r="54" spans="3:30">
      <c r="C54" s="294" t="s">
        <v>131</v>
      </c>
      <c r="D54" s="295">
        <f>IF(AND(D11="0",D12="0",D13="0",D14="0"),0,IF(AND(D11="L",D12="L",D13="L",D14="L"),"NC",IF(D11="M",0,D11)-IF(D12="M",0,D12)-IF(D13="M",0,D13)-IF(D14="M",0,D14)))</f>
        <v>0</v>
      </c>
      <c r="E54" s="295">
        <f t="shared" ref="E54:S54" si="25">IF(AND(E11="0",E12="0",E13="0",E14="0"),0,IF(AND(E11="L",E12="L",E13="L",E14="L"),"NC",IF(E11="M",0,E11)-IF(E12="M",0,E12)-IF(E13="M",0,E13)-IF(E14="M",0,E14)))</f>
        <v>0</v>
      </c>
      <c r="F54" s="295">
        <f t="shared" si="25"/>
        <v>0</v>
      </c>
      <c r="G54" s="295">
        <f t="shared" si="25"/>
        <v>0</v>
      </c>
      <c r="H54" s="295">
        <f t="shared" si="25"/>
        <v>0</v>
      </c>
      <c r="I54" s="295">
        <f t="shared" si="25"/>
        <v>0</v>
      </c>
      <c r="J54" s="295">
        <f t="shared" si="25"/>
        <v>0</v>
      </c>
      <c r="K54" s="295">
        <f t="shared" si="25"/>
        <v>0</v>
      </c>
      <c r="L54" s="295">
        <f t="shared" si="25"/>
        <v>0</v>
      </c>
      <c r="M54" s="295">
        <f t="shared" si="25"/>
        <v>0</v>
      </c>
      <c r="N54" s="295">
        <f t="shared" si="25"/>
        <v>0</v>
      </c>
      <c r="O54" s="295">
        <f t="shared" si="25"/>
        <v>0</v>
      </c>
      <c r="P54" s="295">
        <f t="shared" si="25"/>
        <v>0</v>
      </c>
      <c r="Q54" s="295">
        <f t="shared" si="25"/>
        <v>0</v>
      </c>
      <c r="R54" s="295">
        <f t="shared" si="25"/>
        <v>0</v>
      </c>
      <c r="S54" s="295">
        <f t="shared" si="25"/>
        <v>0</v>
      </c>
      <c r="T54" s="295">
        <f t="shared" ref="T54:V54" si="26">IF(AND(T11="0",T12="0",T13="0",T14="0"),0,IF(AND(T11="L",T12="L",T13="L",T14="L"),"NC",IF(T11="M",0,T11)-IF(T12="M",0,T12)-IF(T13="M",0,T13)-IF(T14="M",0,T14)))</f>
        <v>0</v>
      </c>
      <c r="U54" s="295">
        <f t="shared" si="26"/>
        <v>0</v>
      </c>
      <c r="V54" s="295">
        <f t="shared" si="26"/>
        <v>0</v>
      </c>
      <c r="W54" s="295">
        <f t="shared" ref="W54:X54" si="27">IF(AND(W11="0",W12="0",W13="0",W14="0"),0,IF(AND(W11="L",W12="L",W13="L",W14="L"),"NC",IF(W11="M",0,W11)-IF(W12="M",0,W12)-IF(W13="M",0,W13)-IF(W14="M",0,W14)))</f>
        <v>0</v>
      </c>
      <c r="X54" s="295">
        <f t="shared" si="27"/>
        <v>0</v>
      </c>
      <c r="Y54" s="295">
        <f t="shared" ref="Y54:Z54" si="28">IF(AND(Y11="0",Y12="0",Y13="0",Y14="0"),0,IF(AND(Y11="L",Y12="L",Y13="L",Y14="L"),"NC",IF(Y11="M",0,Y11)-IF(Y12="M",0,Y12)-IF(Y13="M",0,Y13)-IF(Y14="M",0,Y14)))</f>
        <v>0</v>
      </c>
      <c r="Z54" s="295">
        <f t="shared" si="28"/>
        <v>0</v>
      </c>
      <c r="AA54" s="295">
        <f>IF(AND(AA11="0",AA12="0",AA13="0",AA14="0"),0,IF(AND(AA11="L",AA12="L",AA13="L",AA14="L"),"NC",IF(AA11="M",0,AA11)-IF(AA12="M",0,AA12)-IF(AA13="M",0,AA13)-IF(AA14="M",0,AA14)))</f>
        <v>0</v>
      </c>
      <c r="AB54" s="295">
        <f>IF(AND(AB11="0",AB12="0",AB13="0",AB14="0"),0,IF(AND(AB11="L",AB12="L",AB13="L",AB14="L"),"NC",IF(AB11="M",0,AB11)-IF(AB12="M",0,AB12)-IF(AB13="M",0,AB13)-IF(AB14="M",0,AB14)))</f>
        <v>0</v>
      </c>
      <c r="AC54" s="175"/>
      <c r="AD54" s="176"/>
    </row>
    <row r="55" spans="3:30">
      <c r="C55" s="294" t="s">
        <v>132</v>
      </c>
      <c r="D55" s="295">
        <f>IF(AND(D38="0",D39="0",D40="0",D41="0",D42="0"),0,IF(AND(D38="L",D39="L",D40="L",D41="L",D42="L"),"NC",D38-SUM(D39:D42)))</f>
        <v>0</v>
      </c>
      <c r="E55" s="295">
        <f t="shared" ref="E55:S55" si="29">IF(AND(E38="0",E39="0",E40="0",E41="0",E42="0"),0,IF(AND(E38="L",E39="L",E40="L",E41="L",E42="L"),"NC",E38-SUM(E39:E42)))</f>
        <v>0</v>
      </c>
      <c r="F55" s="295">
        <f t="shared" si="29"/>
        <v>0</v>
      </c>
      <c r="G55" s="295">
        <f t="shared" si="29"/>
        <v>0</v>
      </c>
      <c r="H55" s="295">
        <f t="shared" si="29"/>
        <v>0</v>
      </c>
      <c r="I55" s="295">
        <f t="shared" si="29"/>
        <v>0</v>
      </c>
      <c r="J55" s="295">
        <f t="shared" si="29"/>
        <v>0</v>
      </c>
      <c r="K55" s="295">
        <f t="shared" si="29"/>
        <v>0</v>
      </c>
      <c r="L55" s="295">
        <f t="shared" si="29"/>
        <v>0</v>
      </c>
      <c r="M55" s="295">
        <f t="shared" si="29"/>
        <v>0</v>
      </c>
      <c r="N55" s="295">
        <f t="shared" si="29"/>
        <v>0</v>
      </c>
      <c r="O55" s="295">
        <f t="shared" si="29"/>
        <v>0</v>
      </c>
      <c r="P55" s="295">
        <f t="shared" si="29"/>
        <v>0</v>
      </c>
      <c r="Q55" s="295">
        <f t="shared" si="29"/>
        <v>0</v>
      </c>
      <c r="R55" s="295">
        <f t="shared" si="29"/>
        <v>0</v>
      </c>
      <c r="S55" s="295">
        <f t="shared" si="29"/>
        <v>0</v>
      </c>
      <c r="T55" s="295">
        <f t="shared" ref="T55:V55" si="30">IF(AND(T38="0",T39="0",T40="0",T41="0",T42="0"),0,IF(AND(T38="L",T39="L",T40="L",T41="L",T42="L"),"NC",T38-SUM(T39:T42)))</f>
        <v>0</v>
      </c>
      <c r="U55" s="295">
        <f t="shared" si="30"/>
        <v>0</v>
      </c>
      <c r="V55" s="295">
        <f t="shared" si="30"/>
        <v>0</v>
      </c>
      <c r="W55" s="295">
        <f t="shared" ref="W55:X55" si="31">IF(AND(W38="0",W39="0",W40="0",W41="0",W42="0"),0,IF(AND(W38="L",W39="L",W40="L",W41="L",W42="L"),"NC",W38-SUM(W39:W42)))</f>
        <v>0</v>
      </c>
      <c r="X55" s="295">
        <f t="shared" si="31"/>
        <v>0</v>
      </c>
      <c r="Y55" s="295">
        <f t="shared" ref="Y55:Z55" si="32">IF(AND(Y38="0",Y39="0",Y40="0",Y41="0",Y42="0"),0,IF(AND(Y38="L",Y39="L",Y40="L",Y41="L",Y42="L"),"NC",Y38-SUM(Y39:Y42)))</f>
        <v>0</v>
      </c>
      <c r="Z55" s="295">
        <f t="shared" si="32"/>
        <v>0</v>
      </c>
      <c r="AA55" s="295">
        <f>IF(AND(AA38="0",AA39="0",AA40="0",AA41="0",AA42="0"),0,IF(AND(AA38="L",AA39="L",AA40="L",AA41="L",AA42="L"),"NC",AA38-SUM(AA39:AA42)))</f>
        <v>0</v>
      </c>
      <c r="AB55" s="295">
        <f>IF(AND(AB38="0",AB39="0",AB40="0",AB41="0",AB42="0"),0,IF(AND(AB38="L",AB39="L",AB40="L",AB41="L",AB42="L"),"NC",AB38-SUM(AB39:AB42)))</f>
        <v>0</v>
      </c>
      <c r="AC55" s="175"/>
      <c r="AD55" s="176"/>
    </row>
    <row r="56" spans="3:30">
      <c r="C56" s="296" t="s">
        <v>129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5"/>
      <c r="AD56" s="176"/>
    </row>
    <row r="57" spans="3:30">
      <c r="C57" s="297" t="s">
        <v>133</v>
      </c>
      <c r="D57" s="181">
        <f>IF(AND('Table 1'!E12="0",'Table 2B'!D43="0"),0,IF(AND('Table 1'!E12="L",'Table 2B'!D43="L"),"NC",IF('Table 1'!E12="M",0,'Table 1'!E12)-IF('Table 2B'!D43="M",0,'Table 2B'!D43)))</f>
        <v>0</v>
      </c>
      <c r="E57" s="181">
        <f>IF(AND('Table 1'!F12="0",'Table 2B'!E43="0"),0,IF(AND('Table 1'!F12="L",'Table 2B'!E43="L"),"NC",IF('Table 1'!F12="M",0,'Table 1'!F12)-IF('Table 2B'!E43="M",0,'Table 2B'!E43)))</f>
        <v>0</v>
      </c>
      <c r="F57" s="181">
        <f>IF(AND('Table 1'!G12="0",'Table 2B'!F43="0"),0,IF(AND('Table 1'!G12="L",'Table 2B'!F43="L"),"NC",IF('Table 1'!G12="M",0,'Table 1'!G12)-IF('Table 2B'!F43="M",0,'Table 2B'!F43)))</f>
        <v>0</v>
      </c>
      <c r="G57" s="181">
        <f>IF(AND('Table 1'!H12="0",'Table 2B'!G43="0"),0,IF(AND('Table 1'!H12="L",'Table 2B'!G43="L"),"NC",IF('Table 1'!H12="M",0,'Table 1'!H12)-IF('Table 2B'!G43="M",0,'Table 2B'!G43)))</f>
        <v>0</v>
      </c>
      <c r="H57" s="181">
        <f>IF(AND('Table 1'!I12="0",'Table 2B'!H43="0"),0,IF(AND('Table 1'!I12="L",'Table 2B'!H43="L"),"NC",IF('Table 1'!I12="M",0,'Table 1'!I12)-IF('Table 2B'!H43="M",0,'Table 2B'!H43)))</f>
        <v>0</v>
      </c>
      <c r="I57" s="181">
        <f>IF(AND('Table 1'!J12="0",'Table 2B'!I43="0"),0,IF(AND('Table 1'!J12="L",'Table 2B'!I43="L"),"NC",IF('Table 1'!J12="M",0,'Table 1'!J12)-IF('Table 2B'!I43="M",0,'Table 2B'!I43)))</f>
        <v>0</v>
      </c>
      <c r="J57" s="181">
        <f>IF(AND('Table 1'!K12="0",'Table 2B'!J43="0"),0,IF(AND('Table 1'!K12="L",'Table 2B'!J43="L"),"NC",IF('Table 1'!K12="M",0,'Table 1'!K12)-IF('Table 2B'!J43="M",0,'Table 2B'!J43)))</f>
        <v>0</v>
      </c>
      <c r="K57" s="181">
        <f>IF(AND('Table 1'!L12="0",'Table 2B'!K43="0"),0,IF(AND('Table 1'!L12="L",'Table 2B'!K43="L"),"NC",IF('Table 1'!L12="M",0,'Table 1'!L12)-IF('Table 2B'!K43="M",0,'Table 2B'!K43)))</f>
        <v>0</v>
      </c>
      <c r="L57" s="181">
        <f>IF(AND('Table 1'!M12="0",'Table 2B'!L43="0"),0,IF(AND('Table 1'!M12="L",'Table 2B'!L43="L"),"NC",IF('Table 1'!M12="M",0,'Table 1'!M12)-IF('Table 2B'!L43="M",0,'Table 2B'!L43)))</f>
        <v>0</v>
      </c>
      <c r="M57" s="181">
        <f>IF(AND('Table 1'!N12="0",'Table 2B'!M43="0"),0,IF(AND('Table 1'!N12="L",'Table 2B'!M43="L"),"NC",IF('Table 1'!N12="M",0,'Table 1'!N12)-IF('Table 2B'!M43="M",0,'Table 2B'!M43)))</f>
        <v>0</v>
      </c>
      <c r="N57" s="181">
        <f>IF(AND('Table 1'!O12="0",'Table 2B'!N43="0"),0,IF(AND('Table 1'!O12="L",'Table 2B'!N43="L"),"NC",IF('Table 1'!O12="M",0,'Table 1'!O12)-IF('Table 2B'!N43="M",0,'Table 2B'!N43)))</f>
        <v>0</v>
      </c>
      <c r="O57" s="181">
        <f>IF(AND('Table 1'!P12="0",'Table 2B'!O43="0"),0,IF(AND('Table 1'!P12="L",'Table 2B'!O43="L"),"NC",IF('Table 1'!P12="M",0,'Table 1'!P12)-IF('Table 2B'!O43="M",0,'Table 2B'!O43)))</f>
        <v>0</v>
      </c>
      <c r="P57" s="181">
        <f>IF(AND('Table 1'!Q12="0",'Table 2B'!P43="0"),0,IF(AND('Table 1'!Q12="L",'Table 2B'!P43="L"),"NC",IF('Table 1'!Q12="M",0,'Table 1'!Q12)-IF('Table 2B'!P43="M",0,'Table 2B'!P43)))</f>
        <v>0</v>
      </c>
      <c r="Q57" s="181">
        <f>IF(AND('Table 1'!R12="0",'Table 2B'!Q43="0"),0,IF(AND('Table 1'!R12="L",'Table 2B'!Q43="L"),"NC",IF('Table 1'!R12="M",0,'Table 1'!R12)-IF('Table 2B'!Q43="M",0,'Table 2B'!Q43)))</f>
        <v>0</v>
      </c>
      <c r="R57" s="181">
        <f>IF(AND('Table 1'!S12="0",'Table 2B'!R43="0"),0,IF(AND('Table 1'!S12="L",'Table 2B'!R43="L"),"NC",IF('Table 1'!S12="M",0,'Table 1'!S12)-IF('Table 2B'!R43="M",0,'Table 2B'!R43)))</f>
        <v>0</v>
      </c>
      <c r="S57" s="181">
        <f>IF(AND('Table 1'!T12="0",'Table 2B'!S43="0"),0,IF(AND('Table 1'!T12="L",'Table 2B'!S43="L"),"NC",IF('Table 1'!T12="M",0,'Table 1'!T12)-IF('Table 2B'!S43="M",0,'Table 2B'!S43)))</f>
        <v>0</v>
      </c>
      <c r="T57" s="181">
        <f>IF(AND('Table 1'!U12="0",'Table 2B'!T43="0"),0,IF(AND('Table 1'!U12="L",'Table 2B'!T43="L"),"NC",IF('Table 1'!U12="M",0,'Table 1'!U12)-IF('Table 2B'!T43="M",0,'Table 2B'!T43)))</f>
        <v>0</v>
      </c>
      <c r="U57" s="181">
        <f>IF(AND('Table 1'!V12="0",'Table 2B'!U43="0"),0,IF(AND('Table 1'!V12="L",'Table 2B'!U43="L"),"NC",IF('Table 1'!V12="M",0,'Table 1'!V12)-IF('Table 2B'!U43="M",0,'Table 2B'!U43)))</f>
        <v>0</v>
      </c>
      <c r="V57" s="181">
        <f>IF(AND('Table 1'!W12="0",'Table 2B'!V43="0"),0,IF(AND('Table 1'!W12="L",'Table 2B'!V43="L"),"NC",IF('Table 1'!W12="M",0,'Table 1'!W12)-IF('Table 2B'!V43="M",0,'Table 2B'!V43)))</f>
        <v>0</v>
      </c>
      <c r="W57" s="181">
        <f>IF(AND('Table 1'!X12="0",'Table 2B'!W43="0"),0,IF(AND('Table 1'!X12="L",'Table 2B'!W43="L"),"NC",IF('Table 1'!X12="M",0,'Table 1'!X12)-IF('Table 2B'!W43="M",0,'Table 2B'!W43)))</f>
        <v>0</v>
      </c>
      <c r="X57" s="181">
        <f>IF(AND('Table 1'!Y12="0",'Table 2B'!X43="0"),0,IF(AND('Table 1'!Y12="L",'Table 2B'!X43="L"),"NC",IF('Table 1'!Y12="M",0,'Table 1'!Y12)-IF('Table 2B'!X43="M",0,'Table 2B'!X43)))</f>
        <v>0</v>
      </c>
      <c r="Y57" s="181">
        <f>IF(AND('Table 1'!Z12="0",'Table 2B'!Y43="0"),0,IF(AND('Table 1'!Z12="L",'Table 2B'!Y43="L"),"NC",IF('Table 1'!Z12="M",0,'Table 1'!Z12)-IF('Table 2B'!Y43="M",0,'Table 2B'!Y43)))</f>
        <v>0</v>
      </c>
      <c r="Z57" s="181">
        <f>IF(AND('Table 1'!AA12="0",'Table 2B'!Z43="0"),0,IF(AND('Table 1'!AA12="L",'Table 2B'!Z43="L"),"NC",IF('Table 1'!AA12="M",0,'Table 1'!AA12)-IF('Table 2B'!Z43="M",0,'Table 2B'!Z43)))</f>
        <v>0</v>
      </c>
      <c r="AA57" s="181">
        <f>IF(AND('Table 1'!AB12="0",'Table 2B'!AA43="0"),0,IF(AND('Table 1'!AB12="L",'Table 2B'!AA43="L"),"NC",IF('Table 1'!AB12="M",0,'Table 1'!AB12)-IF('Table 2B'!AA43="M",0,'Table 2B'!AA43)))</f>
        <v>0</v>
      </c>
      <c r="AB57" s="181">
        <f>IF(AND('Table 1'!AC12="0",'Table 2B'!AB43="0"),0,IF(AND('Table 1'!AC12="L",'Table 2B'!AB43="L"),"NC",IF('Table 1'!AC12="M",0,'Table 1'!AC12)-IF('Table 2B'!AB43="M",0,'Table 2B'!AB43)))</f>
        <v>0</v>
      </c>
      <c r="AC57" s="298"/>
      <c r="AD57" s="299"/>
    </row>
  </sheetData>
  <sheetProtection algorithmName="SHA-512" hashValue="6t1CmEQRUN5cPWtB7n3yMkirZV1fRGr5RaqyQ8ORUbppwYtlSNG6MwV8Rkg60h3WwbfvmBD3hGHmDf/pigDY7Q==" saltValue="u7LUDlDnHnJzbcOeljQs1A==" spinCount="100000" sheet="1" objects="1" formatColumns="0" formatRows="0" insertRows="0" insertHyperlinks="0" deleteRows="0"/>
  <mergeCells count="2">
    <mergeCell ref="D4:AB4"/>
    <mergeCell ref="D51:AB51"/>
  </mergeCells>
  <phoneticPr fontId="35" type="noConversion"/>
  <conditionalFormatting sqref="D8:V8 D11:V11">
    <cfRule type="cellIs" dxfId="122" priority="89" operator="equal">
      <formula>""</formula>
    </cfRule>
  </conditionalFormatting>
  <conditionalFormatting sqref="W11">
    <cfRule type="cellIs" dxfId="121" priority="85" operator="equal">
      <formula>""</formula>
    </cfRule>
  </conditionalFormatting>
  <conditionalFormatting sqref="X11:AB11">
    <cfRule type="cellIs" dxfId="120" priority="84" operator="equal">
      <formula>""</formula>
    </cfRule>
  </conditionalFormatting>
  <conditionalFormatting sqref="D12:V12">
    <cfRule type="cellIs" dxfId="119" priority="44" operator="equal">
      <formula>""</formula>
    </cfRule>
  </conditionalFormatting>
  <conditionalFormatting sqref="W12">
    <cfRule type="cellIs" dxfId="118" priority="43" operator="equal">
      <formula>""</formula>
    </cfRule>
  </conditionalFormatting>
  <conditionalFormatting sqref="X12:AB12">
    <cfRule type="cellIs" dxfId="117" priority="42" operator="equal">
      <formula>""</formula>
    </cfRule>
  </conditionalFormatting>
  <conditionalFormatting sqref="D13:V13">
    <cfRule type="cellIs" dxfId="116" priority="41" operator="equal">
      <formula>""</formula>
    </cfRule>
  </conditionalFormatting>
  <conditionalFormatting sqref="W13">
    <cfRule type="cellIs" dxfId="115" priority="40" operator="equal">
      <formula>""</formula>
    </cfRule>
  </conditionalFormatting>
  <conditionalFormatting sqref="X13:AB13">
    <cfRule type="cellIs" dxfId="114" priority="39" operator="equal">
      <formula>""</formula>
    </cfRule>
  </conditionalFormatting>
  <conditionalFormatting sqref="D14:V14">
    <cfRule type="cellIs" dxfId="113" priority="38" operator="equal">
      <formula>""</formula>
    </cfRule>
  </conditionalFormatting>
  <conditionalFormatting sqref="W14">
    <cfRule type="cellIs" dxfId="112" priority="37" operator="equal">
      <formula>""</formula>
    </cfRule>
  </conditionalFormatting>
  <conditionalFormatting sqref="X14:AB14">
    <cfRule type="cellIs" dxfId="111" priority="36" operator="equal">
      <formula>""</formula>
    </cfRule>
  </conditionalFormatting>
  <conditionalFormatting sqref="D15:V15">
    <cfRule type="cellIs" dxfId="110" priority="35" operator="equal">
      <formula>""</formula>
    </cfRule>
  </conditionalFormatting>
  <conditionalFormatting sqref="W15">
    <cfRule type="cellIs" dxfId="109" priority="34" operator="equal">
      <formula>""</formula>
    </cfRule>
  </conditionalFormatting>
  <conditionalFormatting sqref="X15:AB15">
    <cfRule type="cellIs" dxfId="108" priority="33" operator="equal">
      <formula>""</formula>
    </cfRule>
  </conditionalFormatting>
  <conditionalFormatting sqref="D16:V16">
    <cfRule type="cellIs" dxfId="107" priority="32" operator="equal">
      <formula>""</formula>
    </cfRule>
  </conditionalFormatting>
  <conditionalFormatting sqref="W16">
    <cfRule type="cellIs" dxfId="106" priority="31" operator="equal">
      <formula>""</formula>
    </cfRule>
  </conditionalFormatting>
  <conditionalFormatting sqref="X16:AB16">
    <cfRule type="cellIs" dxfId="105" priority="30" operator="equal">
      <formula>""</formula>
    </cfRule>
  </conditionalFormatting>
  <conditionalFormatting sqref="D20:V20">
    <cfRule type="cellIs" dxfId="104" priority="29" operator="equal">
      <formula>""</formula>
    </cfRule>
  </conditionalFormatting>
  <conditionalFormatting sqref="W20">
    <cfRule type="cellIs" dxfId="103" priority="28" operator="equal">
      <formula>""</formula>
    </cfRule>
  </conditionalFormatting>
  <conditionalFormatting sqref="X20:AB20">
    <cfRule type="cellIs" dxfId="102" priority="27" operator="equal">
      <formula>""</formula>
    </cfRule>
  </conditionalFormatting>
  <conditionalFormatting sqref="D24:V24">
    <cfRule type="cellIs" dxfId="101" priority="26" operator="equal">
      <formula>""</formula>
    </cfRule>
  </conditionalFormatting>
  <conditionalFormatting sqref="W24">
    <cfRule type="cellIs" dxfId="100" priority="25" operator="equal">
      <formula>""</formula>
    </cfRule>
  </conditionalFormatting>
  <conditionalFormatting sqref="X24:AB24">
    <cfRule type="cellIs" dxfId="99" priority="24" operator="equal">
      <formula>""</formula>
    </cfRule>
  </conditionalFormatting>
  <conditionalFormatting sqref="D26:V26">
    <cfRule type="cellIs" dxfId="98" priority="23" operator="equal">
      <formula>""</formula>
    </cfRule>
  </conditionalFormatting>
  <conditionalFormatting sqref="W26">
    <cfRule type="cellIs" dxfId="97" priority="22" operator="equal">
      <formula>""</formula>
    </cfRule>
  </conditionalFormatting>
  <conditionalFormatting sqref="X26:AB26">
    <cfRule type="cellIs" dxfId="96" priority="21" operator="equal">
      <formula>""</formula>
    </cfRule>
  </conditionalFormatting>
  <conditionalFormatting sqref="D29:V29">
    <cfRule type="cellIs" dxfId="95" priority="20" operator="equal">
      <formula>""</formula>
    </cfRule>
  </conditionalFormatting>
  <conditionalFormatting sqref="W29">
    <cfRule type="cellIs" dxfId="94" priority="19" operator="equal">
      <formula>""</formula>
    </cfRule>
  </conditionalFormatting>
  <conditionalFormatting sqref="X29:AB29">
    <cfRule type="cellIs" dxfId="93" priority="18" operator="equal">
      <formula>""</formula>
    </cfRule>
  </conditionalFormatting>
  <conditionalFormatting sqref="D34:V34">
    <cfRule type="cellIs" dxfId="92" priority="17" operator="equal">
      <formula>""</formula>
    </cfRule>
  </conditionalFormatting>
  <conditionalFormatting sqref="W34">
    <cfRule type="cellIs" dxfId="91" priority="16" operator="equal">
      <formula>""</formula>
    </cfRule>
  </conditionalFormatting>
  <conditionalFormatting sqref="X34:AB34">
    <cfRule type="cellIs" dxfId="90" priority="15" operator="equal">
      <formula>""</formula>
    </cfRule>
  </conditionalFormatting>
  <conditionalFormatting sqref="D33:V33">
    <cfRule type="cellIs" dxfId="89" priority="14" operator="equal">
      <formula>""</formula>
    </cfRule>
  </conditionalFormatting>
  <conditionalFormatting sqref="W33">
    <cfRule type="cellIs" dxfId="88" priority="13" operator="equal">
      <formula>""</formula>
    </cfRule>
  </conditionalFormatting>
  <conditionalFormatting sqref="X33:AB33">
    <cfRule type="cellIs" dxfId="87" priority="12" operator="equal">
      <formula>""</formula>
    </cfRule>
  </conditionalFormatting>
  <conditionalFormatting sqref="D38:V38">
    <cfRule type="cellIs" dxfId="86" priority="11" operator="equal">
      <formula>""</formula>
    </cfRule>
  </conditionalFormatting>
  <conditionalFormatting sqref="W38">
    <cfRule type="cellIs" dxfId="85" priority="10" operator="equal">
      <formula>""</formula>
    </cfRule>
  </conditionalFormatting>
  <conditionalFormatting sqref="X38:AB38">
    <cfRule type="cellIs" dxfId="84" priority="9" operator="equal">
      <formula>""</formula>
    </cfRule>
  </conditionalFormatting>
  <conditionalFormatting sqref="D51">
    <cfRule type="expression" dxfId="83" priority="5" stopIfTrue="1">
      <formula>COUNTA(D8:Z8,D11:Z16,D20:Z20,D24:Z24,D26:Z26,D29:Z29,D33:Z34,D38:Z38,D43:Z43)/345*100&lt;&gt;100</formula>
    </cfRule>
  </conditionalFormatting>
  <conditionalFormatting sqref="D43:V43">
    <cfRule type="cellIs" dxfId="82" priority="4" operator="equal">
      <formula>""</formula>
    </cfRule>
  </conditionalFormatting>
  <conditionalFormatting sqref="W8:AB8">
    <cfRule type="cellIs" dxfId="81" priority="1" operator="equal">
      <formula>""</formula>
    </cfRule>
  </conditionalFormatting>
  <conditionalFormatting sqref="W43:AB43">
    <cfRule type="cellIs" dxfId="80" priority="2" operator="equal">
      <formula>""</formula>
    </cfRule>
  </conditionalFormatting>
  <dataValidations disablePrompts="1"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B9" xr:uid="{00000000-0002-0000-0400-000000000000}">
      <formula1>$AF$1:$AF$4</formula1>
    </dataValidation>
    <dataValidation type="list" allowBlank="1" showInputMessage="1" showErrorMessage="1" sqref="D1" xr:uid="{00000000-0002-0000-04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JP62"/>
  <sheetViews>
    <sheetView showGridLines="0" defaultGridColor="0" topLeftCell="D1" colorId="22" zoomScale="70" zoomScaleNormal="70" zoomScaleSheetLayoutView="80" workbookViewId="0">
      <selection activeCell="D51" sqref="D51:AB51"/>
    </sheetView>
  </sheetViews>
  <sheetFormatPr defaultColWidth="9.765625" defaultRowHeight="15.5"/>
  <cols>
    <col min="1" max="1" width="11.53515625" style="20" hidden="1" customWidth="1"/>
    <col min="2" max="2" width="41.53515625" style="20" hidden="1" customWidth="1"/>
    <col min="3" max="3" width="68.07421875" style="25" customWidth="1"/>
    <col min="4" max="28" width="12.765625" style="10" customWidth="1"/>
    <col min="29" max="29" width="65.23046875" style="10" customWidth="1"/>
    <col min="30" max="30" width="5.23046875" style="10" customWidth="1"/>
    <col min="31" max="31" width="1" style="10" customWidth="1"/>
    <col min="32" max="32" width="2.53515625" style="10" customWidth="1"/>
    <col min="33" max="33" width="8.23046875" style="10" bestFit="1" customWidth="1"/>
    <col min="34" max="34" width="13.07421875" style="10" customWidth="1"/>
    <col min="35" max="35" width="9.23046875" style="10" customWidth="1"/>
    <col min="36" max="57" width="9.765625" style="10"/>
    <col min="58" max="58" width="9.765625" style="260"/>
    <col min="59" max="16384" width="9.765625" style="10"/>
  </cols>
  <sheetData>
    <row r="1" spans="1:58" ht="18">
      <c r="A1" s="261"/>
      <c r="B1" s="261"/>
      <c r="C1" s="270" t="s">
        <v>576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F1" s="196" t="s">
        <v>456</v>
      </c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23.15" customHeight="1" thickBot="1">
      <c r="A2" s="261"/>
      <c r="B2" s="261"/>
      <c r="C2" s="271"/>
      <c r="D2" s="272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497"/>
      <c r="AF2" s="196" t="s">
        <v>457</v>
      </c>
      <c r="AG2" s="496">
        <f>IF($AG$1='Cover page'!$N$2,0,1)</f>
        <v>0</v>
      </c>
    </row>
    <row r="3" spans="1:58" ht="16.5" thickTop="1" thickBot="1">
      <c r="A3" s="263"/>
      <c r="B3" s="303"/>
      <c r="C3" s="273"/>
      <c r="D3" s="274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307"/>
      <c r="AE3" s="13"/>
      <c r="AF3" s="196" t="s">
        <v>458</v>
      </c>
    </row>
    <row r="4" spans="1:58" ht="16" thickBot="1">
      <c r="A4" s="211"/>
      <c r="B4" s="208"/>
      <c r="C4" s="201" t="str">
        <f>'Cover page'!E13</f>
        <v>Member State: Sweden</v>
      </c>
      <c r="D4" s="567" t="s">
        <v>2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0"/>
      <c r="AC4" s="345"/>
      <c r="AD4" s="308"/>
      <c r="AF4" s="196" t="s">
        <v>459</v>
      </c>
      <c r="AI4" s="13"/>
    </row>
    <row r="5" spans="1:58">
      <c r="A5" s="211" t="s">
        <v>126</v>
      </c>
      <c r="B5" s="304" t="s">
        <v>487</v>
      </c>
      <c r="C5" s="22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AB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276">
        <f t="shared" si="14"/>
        <v>2017</v>
      </c>
      <c r="AA5" s="276">
        <f t="shared" si="14"/>
        <v>2018</v>
      </c>
      <c r="AB5" s="276">
        <f t="shared" si="14"/>
        <v>2019</v>
      </c>
      <c r="AC5" s="310"/>
      <c r="AD5" s="308"/>
      <c r="AI5" s="13"/>
    </row>
    <row r="6" spans="1:58">
      <c r="A6" s="211"/>
      <c r="B6" s="265"/>
      <c r="C6" s="215" t="str">
        <f>'Cover page'!E14</f>
        <v>Date: 28/03/2024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8"/>
      <c r="W6" s="278"/>
      <c r="X6" s="278"/>
      <c r="Y6" s="278"/>
      <c r="Z6" s="278"/>
      <c r="AA6" s="278"/>
      <c r="AB6" s="278"/>
      <c r="AC6" s="311"/>
      <c r="AD6" s="308"/>
      <c r="AI6" s="13"/>
    </row>
    <row r="7" spans="1:58" ht="10.5" customHeight="1" thickBot="1">
      <c r="A7" s="211"/>
      <c r="B7" s="266"/>
      <c r="C7" s="312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484"/>
      <c r="W7" s="484"/>
      <c r="X7" s="484"/>
      <c r="Y7" s="484"/>
      <c r="Z7" s="484"/>
      <c r="AA7" s="484"/>
      <c r="AB7" s="484"/>
      <c r="AC7" s="313"/>
      <c r="AD7" s="308"/>
      <c r="AI7" s="13"/>
    </row>
    <row r="8" spans="1:58" ht="16.5" thickTop="1" thickBot="1">
      <c r="A8" s="267" t="s">
        <v>244</v>
      </c>
      <c r="B8" s="391" t="s">
        <v>729</v>
      </c>
      <c r="C8" s="283" t="s">
        <v>50</v>
      </c>
      <c r="D8" s="515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7"/>
      <c r="W8" s="517"/>
      <c r="X8" s="517"/>
      <c r="Y8" s="517"/>
      <c r="Z8" s="517"/>
      <c r="AA8" s="517"/>
      <c r="AB8" s="517"/>
      <c r="AC8" s="11"/>
      <c r="AD8" s="49"/>
      <c r="AI8" s="13"/>
      <c r="BF8" s="260" t="str">
        <f>CountryCode &amp; ".T2.WB.S1313.MNAC." &amp; RefVintage</f>
        <v>SE.T2.WB.S1313.MNAC.W.2024</v>
      </c>
    </row>
    <row r="9" spans="1:58" ht="16" thickTop="1">
      <c r="A9" s="267"/>
      <c r="B9" s="128"/>
      <c r="C9" s="284" t="s">
        <v>83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2"/>
      <c r="AD9" s="50"/>
      <c r="AI9" s="13"/>
    </row>
    <row r="10" spans="1:58" ht="9.75" customHeight="1">
      <c r="A10" s="267"/>
      <c r="B10" s="128"/>
      <c r="C10" s="284"/>
      <c r="D10" s="478">
        <f t="shared" ref="D10:P10" si="15">IFERROR(VLOOKUP(D9,StatusTable,2,FALSE), -1)</f>
        <v>0</v>
      </c>
      <c r="E10" s="479">
        <f t="shared" si="15"/>
        <v>0</v>
      </c>
      <c r="F10" s="479">
        <f t="shared" si="15"/>
        <v>0</v>
      </c>
      <c r="G10" s="479">
        <f t="shared" si="15"/>
        <v>0</v>
      </c>
      <c r="H10" s="479">
        <f t="shared" si="15"/>
        <v>0</v>
      </c>
      <c r="I10" s="479">
        <f t="shared" si="15"/>
        <v>0</v>
      </c>
      <c r="J10" s="479">
        <f t="shared" si="15"/>
        <v>0</v>
      </c>
      <c r="K10" s="479">
        <f t="shared" si="15"/>
        <v>0</v>
      </c>
      <c r="L10" s="479">
        <f t="shared" si="15"/>
        <v>0</v>
      </c>
      <c r="M10" s="479">
        <f t="shared" si="15"/>
        <v>0</v>
      </c>
      <c r="N10" s="479">
        <f t="shared" si="15"/>
        <v>0</v>
      </c>
      <c r="O10" s="479">
        <f t="shared" si="15"/>
        <v>0</v>
      </c>
      <c r="P10" s="479">
        <f t="shared" si="15"/>
        <v>0</v>
      </c>
      <c r="Q10" s="479">
        <f t="shared" ref="Q10" si="16">IFERROR(VLOOKUP(Q9,StatusTable,2,FALSE), -1)</f>
        <v>0</v>
      </c>
      <c r="R10" s="479">
        <f t="shared" ref="R10" si="17">IFERROR(VLOOKUP(R9,StatusTable,2,FALSE), -1)</f>
        <v>0</v>
      </c>
      <c r="S10" s="479">
        <f t="shared" ref="S10:X10" si="18">IFERROR(VLOOKUP(S9,StatusTable,2,FALSE), -1)</f>
        <v>0</v>
      </c>
      <c r="T10" s="479">
        <f t="shared" si="18"/>
        <v>0</v>
      </c>
      <c r="U10" s="479">
        <f t="shared" si="18"/>
        <v>0</v>
      </c>
      <c r="V10" s="479">
        <f t="shared" si="18"/>
        <v>0</v>
      </c>
      <c r="W10" s="479">
        <f t="shared" si="18"/>
        <v>0</v>
      </c>
      <c r="X10" s="479">
        <f t="shared" si="18"/>
        <v>0</v>
      </c>
      <c r="Y10" s="479">
        <f t="shared" ref="Y10:Z10" si="19">IFERROR(VLOOKUP(Y9,StatusTable,2,FALSE), -1)</f>
        <v>0</v>
      </c>
      <c r="Z10" s="479">
        <f t="shared" si="19"/>
        <v>0</v>
      </c>
      <c r="AA10" s="479">
        <f t="shared" ref="AA10:AB10" si="20">IFERROR(VLOOKUP(AA9,StatusTable,2,FALSE), -1)</f>
        <v>0</v>
      </c>
      <c r="AB10" s="479">
        <f t="shared" si="20"/>
        <v>0</v>
      </c>
      <c r="AC10" s="99"/>
      <c r="AD10" s="50"/>
      <c r="AI10" s="13"/>
      <c r="BF10" s="260" t="str">
        <f>CountryCode &amp; ".T2.WB_STATUS.S1313.MNAC." &amp; RefVintage</f>
        <v>SE.T2.WB_STATUS.S1313.MNAC.W.2024</v>
      </c>
    </row>
    <row r="11" spans="1:58">
      <c r="A11" s="267" t="s">
        <v>245</v>
      </c>
      <c r="B11" s="391" t="s">
        <v>730</v>
      </c>
      <c r="C11" s="285" t="s">
        <v>92</v>
      </c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100"/>
      <c r="AD11" s="50"/>
      <c r="AI11" s="13"/>
      <c r="BF11" s="260" t="str">
        <f>CountryCode &amp; ".T2.FT.S1313.MNAC." &amp; RefVintage</f>
        <v>SE.T2.FT.S1313.MNAC.W.2024</v>
      </c>
    </row>
    <row r="12" spans="1:58">
      <c r="A12" s="267" t="s">
        <v>246</v>
      </c>
      <c r="B12" s="391" t="s">
        <v>731</v>
      </c>
      <c r="C12" s="286" t="s">
        <v>52</v>
      </c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100"/>
      <c r="AD12" s="50"/>
      <c r="AI12" s="13"/>
      <c r="BF12" s="260" t="str">
        <f>CountryCode &amp; ".T2.F4.S1313.MNAC." &amp; RefVintage</f>
        <v>SE.T2.F4.S1313.MNAC.W.2024</v>
      </c>
    </row>
    <row r="13" spans="1:58">
      <c r="A13" s="267" t="s">
        <v>247</v>
      </c>
      <c r="B13" s="391" t="s">
        <v>732</v>
      </c>
      <c r="C13" s="287" t="s">
        <v>53</v>
      </c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100"/>
      <c r="AD13" s="50"/>
      <c r="AI13" s="13"/>
      <c r="BF13" s="260" t="str">
        <f>CountryCode &amp; ".T2.F5.S1313.MNAC." &amp; RefVintage</f>
        <v>SE.T2.F5.S1313.MNAC.W.2024</v>
      </c>
    </row>
    <row r="14" spans="1:58">
      <c r="A14" s="267" t="s">
        <v>248</v>
      </c>
      <c r="B14" s="391" t="s">
        <v>733</v>
      </c>
      <c r="C14" s="287" t="s">
        <v>34</v>
      </c>
      <c r="D14" s="518"/>
      <c r="E14" s="518"/>
      <c r="F14" s="518"/>
      <c r="G14" s="518"/>
      <c r="H14" s="518"/>
      <c r="I14" s="518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18"/>
      <c r="V14" s="518"/>
      <c r="W14" s="518"/>
      <c r="X14" s="518"/>
      <c r="Y14" s="518"/>
      <c r="Z14" s="518"/>
      <c r="AA14" s="518"/>
      <c r="AB14" s="518"/>
      <c r="AC14" s="100"/>
      <c r="AD14" s="50"/>
      <c r="AI14" s="13"/>
      <c r="BF14" s="260" t="str">
        <f>CountryCode &amp; ".T2.OFT.S1313.MNAC." &amp; RefVintage</f>
        <v>SE.T2.OFT.S1313.MNAC.W.2024</v>
      </c>
    </row>
    <row r="15" spans="1:58" ht="16" thickBot="1">
      <c r="A15" s="267" t="s">
        <v>249</v>
      </c>
      <c r="B15" s="391" t="s">
        <v>734</v>
      </c>
      <c r="C15" s="288" t="s">
        <v>515</v>
      </c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100"/>
      <c r="AD15" s="50"/>
      <c r="AI15" s="13"/>
      <c r="BF15" s="260" t="str">
        <f>CountryCode &amp; ".T2.OFTDL.S1313.MNAC." &amp; RefVintage</f>
        <v>SE.T2.OFTDL.S1313.MNAC.W.2024</v>
      </c>
    </row>
    <row r="16" spans="1:58" ht="16" thickBot="1">
      <c r="A16" s="268" t="s">
        <v>491</v>
      </c>
      <c r="B16" s="391" t="s">
        <v>735</v>
      </c>
      <c r="C16" s="194" t="s">
        <v>516</v>
      </c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100"/>
      <c r="AD16" s="50"/>
      <c r="AI16" s="13"/>
      <c r="BF16" s="260" t="str">
        <f>CountryCode &amp; ".T2.F71K.S1313.MNAC." &amp; RefVintage</f>
        <v>SE.T2.F71K.S1313.MNAC.W.2024</v>
      </c>
    </row>
    <row r="17" spans="1:58">
      <c r="A17" s="137" t="s">
        <v>250</v>
      </c>
      <c r="B17" s="391" t="s">
        <v>736</v>
      </c>
      <c r="C17" s="110" t="s">
        <v>517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02"/>
      <c r="AD17" s="50"/>
      <c r="AI17" s="13"/>
      <c r="BF17" s="260" t="str">
        <f>CountryCode &amp; ".T2.OFT1.S1313.MNAC." &amp; RefVintage</f>
        <v>SE.T2.OFT1.S1313.MNAC.W.2024</v>
      </c>
    </row>
    <row r="18" spans="1:58">
      <c r="A18" s="137" t="s">
        <v>251</v>
      </c>
      <c r="B18" s="391" t="s">
        <v>737</v>
      </c>
      <c r="C18" s="110" t="s">
        <v>518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02"/>
      <c r="AD18" s="50"/>
      <c r="AI18" s="13"/>
      <c r="BF18" s="260" t="str">
        <f>CountryCode &amp; ".T2.OFT2.S1313.MNAC." &amp; RefVintage</f>
        <v>SE.T2.OFT2.S1313.MNAC.W.2024</v>
      </c>
    </row>
    <row r="19" spans="1:58">
      <c r="A19" s="267"/>
      <c r="B19" s="128"/>
      <c r="C19" s="13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00"/>
      <c r="AD19" s="50"/>
      <c r="AI19" s="13"/>
    </row>
    <row r="20" spans="1:58">
      <c r="A20" s="267" t="s">
        <v>252</v>
      </c>
      <c r="B20" s="391" t="s">
        <v>744</v>
      </c>
      <c r="C20" s="285" t="s">
        <v>121</v>
      </c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100"/>
      <c r="AD20" s="50"/>
      <c r="AI20" s="13"/>
      <c r="BF20" s="260" t="str">
        <f>CountryCode &amp; ".T2.ONFT.S1313.MNAC." &amp; RefVintage</f>
        <v>SE.T2.ONFT.S1313.MNAC.W.2024</v>
      </c>
    </row>
    <row r="21" spans="1:58">
      <c r="A21" s="137" t="s">
        <v>253</v>
      </c>
      <c r="B21" s="391" t="s">
        <v>745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02"/>
      <c r="AD21" s="50"/>
      <c r="AI21" s="13"/>
      <c r="BF21" s="260" t="str">
        <f>CountryCode &amp; ".T2.ONFT1.S1313.MNAC." &amp; RefVintage</f>
        <v>SE.T2.ONFT1.S1313.MNAC.W.2024</v>
      </c>
    </row>
    <row r="22" spans="1:58">
      <c r="A22" s="137" t="s">
        <v>254</v>
      </c>
      <c r="B22" s="391" t="s">
        <v>746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02"/>
      <c r="AD22" s="50"/>
      <c r="AI22" s="13"/>
      <c r="BF22" s="260" t="str">
        <f>CountryCode &amp; ".T2.ONFT2.S1313.MNAC." &amp; RefVintage</f>
        <v>SE.T2.ONFT2.S1313.MNAC.W.2024</v>
      </c>
    </row>
    <row r="23" spans="1:58">
      <c r="A23" s="267"/>
      <c r="B23" s="131"/>
      <c r="C23" s="14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00"/>
      <c r="AD23" s="50"/>
      <c r="AI23" s="13"/>
    </row>
    <row r="24" spans="1:58">
      <c r="A24" s="267" t="s">
        <v>255</v>
      </c>
      <c r="B24" s="391" t="s">
        <v>749</v>
      </c>
      <c r="C24" s="193" t="s">
        <v>473</v>
      </c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8"/>
      <c r="Q24" s="518"/>
      <c r="R24" s="518"/>
      <c r="S24" s="518"/>
      <c r="T24" s="518"/>
      <c r="U24" s="518"/>
      <c r="V24" s="518"/>
      <c r="W24" s="518"/>
      <c r="X24" s="518"/>
      <c r="Y24" s="518"/>
      <c r="Z24" s="518"/>
      <c r="AA24" s="518"/>
      <c r="AB24" s="518"/>
      <c r="AC24" s="100"/>
      <c r="AD24" s="50"/>
      <c r="AI24" s="13"/>
      <c r="BF24" s="260" t="str">
        <f>CountryCode &amp; ".T2.D41DIF.S1313.MNAC." &amp; RefVintage</f>
        <v>SE.T2.D41DIF.S1313.MNAC.W.2024</v>
      </c>
    </row>
    <row r="25" spans="1:58">
      <c r="A25" s="267"/>
      <c r="B25" s="131"/>
      <c r="C25" s="140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00"/>
      <c r="AD25" s="50"/>
      <c r="AI25" s="13"/>
    </row>
    <row r="26" spans="1:58">
      <c r="A26" s="267" t="s">
        <v>543</v>
      </c>
      <c r="B26" s="391" t="s">
        <v>756</v>
      </c>
      <c r="C26" s="285" t="s">
        <v>47</v>
      </c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  <c r="R26" s="518"/>
      <c r="S26" s="518"/>
      <c r="T26" s="518"/>
      <c r="U26" s="518"/>
      <c r="V26" s="518"/>
      <c r="W26" s="518"/>
      <c r="X26" s="518"/>
      <c r="Y26" s="518"/>
      <c r="Z26" s="518"/>
      <c r="AA26" s="518"/>
      <c r="AB26" s="518"/>
      <c r="AC26" s="100"/>
      <c r="AD26" s="50"/>
      <c r="AI26" s="13"/>
      <c r="BF26" s="260" t="str">
        <f>CountryCode &amp; ".T2.F8ASS.S1313.MNAC." &amp; RefVintage</f>
        <v>SE.T2.F8ASS.S1313.MNAC.W.2024</v>
      </c>
    </row>
    <row r="27" spans="1:58">
      <c r="A27" s="137" t="s">
        <v>544</v>
      </c>
      <c r="B27" s="391" t="s">
        <v>757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02"/>
      <c r="AD27" s="50"/>
      <c r="AI27" s="13"/>
      <c r="BF27" s="260" t="str">
        <f>CountryCode &amp; ".T2.F8ASS1.S1313.MNAC." &amp; RefVintage</f>
        <v>SE.T2.F8ASS1.S1313.MNAC.W.2024</v>
      </c>
    </row>
    <row r="28" spans="1:58">
      <c r="A28" s="137" t="s">
        <v>545</v>
      </c>
      <c r="B28" s="391" t="s">
        <v>758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02"/>
      <c r="AD28" s="50"/>
      <c r="AI28" s="13"/>
      <c r="BF28" s="260" t="str">
        <f>CountryCode &amp; ".T2.F8ASS2.S1313.MNAC." &amp; RefVintage</f>
        <v>SE.T2.F8ASS2.S1313.MNAC.W.2024</v>
      </c>
    </row>
    <row r="29" spans="1:58">
      <c r="A29" s="267" t="s">
        <v>546</v>
      </c>
      <c r="B29" s="391" t="s">
        <v>765</v>
      </c>
      <c r="C29" s="285" t="s">
        <v>46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100"/>
      <c r="AD29" s="50"/>
      <c r="AI29" s="13"/>
      <c r="BF29" s="260" t="str">
        <f>CountryCode &amp; ".T2.F8LIA.S1313.MNAC." &amp; RefVintage</f>
        <v>SE.T2.F8LIA.S1313.MNAC.W.2024</v>
      </c>
    </row>
    <row r="30" spans="1:58">
      <c r="A30" s="137" t="s">
        <v>547</v>
      </c>
      <c r="B30" s="391" t="s">
        <v>766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02"/>
      <c r="AD30" s="50"/>
      <c r="AI30" s="13"/>
      <c r="BF30" s="260" t="str">
        <f>CountryCode &amp; ".T2.F8LIA1.S1313.MNAC." &amp; RefVintage</f>
        <v>SE.T2.F8LIA1.S1313.MNAC.W.2024</v>
      </c>
    </row>
    <row r="31" spans="1:58">
      <c r="A31" s="137" t="s">
        <v>548</v>
      </c>
      <c r="B31" s="391" t="s">
        <v>767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02"/>
      <c r="AD31" s="50"/>
      <c r="AI31" s="13"/>
      <c r="BF31" s="260" t="str">
        <f>CountryCode &amp; ".T2.F8LIA2.S1313.MNAC." &amp; RefVintage</f>
        <v>SE.T2.F8LIA2.S1313.MNAC.W.2024</v>
      </c>
    </row>
    <row r="32" spans="1:58">
      <c r="A32" s="267"/>
      <c r="B32" s="131"/>
      <c r="C32" s="140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00"/>
      <c r="AD32" s="50"/>
      <c r="AI32" s="13"/>
    </row>
    <row r="33" spans="1:276">
      <c r="A33" s="267" t="s">
        <v>256</v>
      </c>
      <c r="B33" s="391" t="s">
        <v>776</v>
      </c>
      <c r="C33" s="285" t="s">
        <v>78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100"/>
      <c r="AD33" s="50"/>
      <c r="AI33" s="13"/>
      <c r="BF33" s="260" t="str">
        <f>CountryCode &amp; ".T2.B9_OWB.S1313.MNAC." &amp; RefVintage</f>
        <v>SE.T2.B9_OWB.S1313.MNAC.W.2024</v>
      </c>
    </row>
    <row r="34" spans="1:276">
      <c r="A34" s="267" t="s">
        <v>257</v>
      </c>
      <c r="B34" s="391" t="s">
        <v>777</v>
      </c>
      <c r="C34" s="285" t="s">
        <v>577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100"/>
      <c r="AD34" s="50"/>
      <c r="AI34" s="13"/>
      <c r="BF34" s="260" t="str">
        <f>CountryCode &amp; ".T2.B9_OB.S1313.MNAC." &amp; RefVintage</f>
        <v>SE.T2.B9_OB.S1313.MNAC.W.2024</v>
      </c>
    </row>
    <row r="35" spans="1:276">
      <c r="A35" s="137" t="s">
        <v>258</v>
      </c>
      <c r="B35" s="391" t="s">
        <v>778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02"/>
      <c r="AD35" s="50"/>
      <c r="AI35" s="13"/>
      <c r="BF35" s="260" t="str">
        <f>CountryCode &amp; ".T2.B9_OB1.S1313.MNAC." &amp; RefVintage</f>
        <v>SE.T2.B9_OB1.S1313.MNAC.W.2024</v>
      </c>
    </row>
    <row r="36" spans="1:276">
      <c r="A36" s="137" t="s">
        <v>259</v>
      </c>
      <c r="B36" s="391" t="s">
        <v>779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02"/>
      <c r="AD36" s="50"/>
      <c r="AI36" s="13"/>
      <c r="BF36" s="260" t="str">
        <f>CountryCode &amp; ".T2.B9_OB2.S1313.MNAC." &amp; RefVintage</f>
        <v>SE.T2.B9_OB2.S1313.MNAC.W.2024</v>
      </c>
    </row>
    <row r="37" spans="1:276">
      <c r="A37" s="267"/>
      <c r="B37" s="403"/>
      <c r="C37" s="140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00"/>
      <c r="AD37" s="50"/>
      <c r="AI37" s="13"/>
    </row>
    <row r="38" spans="1:276">
      <c r="A38" s="267" t="s">
        <v>260</v>
      </c>
      <c r="B38" s="391" t="s">
        <v>788</v>
      </c>
      <c r="C38" s="285" t="s">
        <v>48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100"/>
      <c r="AD38" s="50"/>
      <c r="AI38" s="13"/>
      <c r="BF38" s="260" t="str">
        <f>CountryCode &amp; ".T2.OA.S1313.MNAC." &amp; RefVintage</f>
        <v>SE.T2.OA.S1313.MNAC.W.2024</v>
      </c>
    </row>
    <row r="39" spans="1:276">
      <c r="A39" s="137" t="s">
        <v>261</v>
      </c>
      <c r="B39" s="391" t="s">
        <v>789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02"/>
      <c r="AD39" s="50"/>
      <c r="AI39" s="13"/>
      <c r="BF39" s="260" t="str">
        <f>CountryCode &amp; ".T2.OA1.S1313.MNAC." &amp; RefVintage</f>
        <v>SE.T2.OA1.S1313.MNAC.W.2024</v>
      </c>
    </row>
    <row r="40" spans="1:276">
      <c r="A40" s="137" t="s">
        <v>262</v>
      </c>
      <c r="B40" s="391" t="s">
        <v>790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02"/>
      <c r="AD40" s="50"/>
      <c r="AI40" s="13"/>
      <c r="BF40" s="260" t="str">
        <f>CountryCode &amp; ".T2.OA2.S1313.MNAC." &amp; RefVintage</f>
        <v>SE.T2.OA2.S1313.MNAC.W.2024</v>
      </c>
    </row>
    <row r="41" spans="1:276">
      <c r="A41" s="137" t="s">
        <v>263</v>
      </c>
      <c r="B41" s="391" t="s">
        <v>791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02"/>
      <c r="AD41" s="50"/>
      <c r="AI41" s="13"/>
      <c r="BF41" s="260" t="str">
        <f>CountryCode &amp; ".T2.OA3.S1313.MNAC." &amp; RefVintage</f>
        <v>SE.T2.OA3.S1313.MNAC.W.2024</v>
      </c>
    </row>
    <row r="42" spans="1:276" ht="16" thickBot="1">
      <c r="A42" s="267"/>
      <c r="B42" s="128"/>
      <c r="C42" s="140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3"/>
      <c r="AD42" s="50"/>
      <c r="AI42" s="13"/>
    </row>
    <row r="43" spans="1:276" ht="16.5" thickTop="1" thickBot="1">
      <c r="A43" s="267" t="s">
        <v>264</v>
      </c>
      <c r="B43" s="391" t="s">
        <v>794</v>
      </c>
      <c r="C43" s="289" t="s">
        <v>563</v>
      </c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20"/>
      <c r="W43" s="519"/>
      <c r="X43" s="520"/>
      <c r="Y43" s="520"/>
      <c r="Z43" s="520"/>
      <c r="AA43" s="520"/>
      <c r="AB43" s="520"/>
      <c r="AC43" s="4"/>
      <c r="AD43" s="49"/>
      <c r="AI43" s="13"/>
      <c r="BF43" s="260" t="str">
        <f>CountryCode &amp; ".T2.B9.S1313.MNAC." &amp; RefVintage</f>
        <v>SE.T2.B9.S1313.MNAC.W.2024</v>
      </c>
    </row>
    <row r="44" spans="1:276" ht="16" thickTop="1">
      <c r="A44" s="221"/>
      <c r="B44" s="208"/>
      <c r="C44" s="290" t="s">
        <v>474</v>
      </c>
      <c r="D44" s="3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50"/>
      <c r="AE44" s="13"/>
    </row>
    <row r="45" spans="1:276" ht="9" customHeight="1">
      <c r="A45" s="221"/>
      <c r="B45" s="208"/>
      <c r="C45" s="147"/>
      <c r="D45" s="5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50"/>
      <c r="AE45" s="13"/>
    </row>
    <row r="46" spans="1:276" s="23" customFormat="1">
      <c r="A46" s="221"/>
      <c r="B46" s="222"/>
      <c r="C46" s="291" t="s">
        <v>90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0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91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</row>
    <row r="47" spans="1:276">
      <c r="A47" s="221"/>
      <c r="B47" s="208"/>
      <c r="C47" s="201" t="s">
        <v>93</v>
      </c>
      <c r="D47" s="177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26"/>
      <c r="AD47" s="50"/>
      <c r="AE47" s="13"/>
    </row>
    <row r="48" spans="1:276" ht="12" customHeight="1" thickBot="1">
      <c r="A48" s="305"/>
      <c r="B48" s="306"/>
      <c r="C48" s="144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2"/>
      <c r="AF48" s="13"/>
    </row>
    <row r="49" spans="1:32" ht="16" thickTop="1">
      <c r="A49" s="26"/>
      <c r="B49" s="30"/>
      <c r="AF49" s="13"/>
    </row>
    <row r="50" spans="1:32">
      <c r="A50" s="26"/>
    </row>
    <row r="51" spans="1:32" ht="30" customHeight="1">
      <c r="A51" s="26"/>
      <c r="C51" s="300" t="s">
        <v>122</v>
      </c>
      <c r="D51" s="570" t="str">
        <f>IF(COUNTA(D8:AB8,D11:AB16,D20:AB20,D24:AB24,D26:AB26,D29:AB29,D33:AB34,D38:AB38,D43:AB43)/375*100=100,"OK - Table 2D is fully completed","WARNING - Table 2D is not fully completed, please fill in figure, L, M or 0")</f>
        <v>WARNING - Table 2D is not fully completed, please fill in figure, L, M or 0</v>
      </c>
      <c r="E51" s="570"/>
      <c r="F51" s="570"/>
      <c r="G51" s="570"/>
      <c r="H51" s="570"/>
      <c r="I51" s="570"/>
      <c r="J51" s="570"/>
      <c r="K51" s="570"/>
      <c r="L51" s="570"/>
      <c r="M51" s="570"/>
      <c r="N51" s="570"/>
      <c r="O51" s="570"/>
      <c r="P51" s="570"/>
      <c r="Q51" s="570"/>
      <c r="R51" s="570"/>
      <c r="S51" s="570"/>
      <c r="T51" s="570"/>
      <c r="U51" s="570"/>
      <c r="V51" s="570"/>
      <c r="W51" s="570"/>
      <c r="X51" s="570"/>
      <c r="Y51" s="570"/>
      <c r="Z51" s="570"/>
      <c r="AA51" s="570"/>
      <c r="AB51" s="570"/>
      <c r="AC51" s="293"/>
      <c r="AD51" s="173"/>
    </row>
    <row r="52" spans="1:32">
      <c r="A52" s="26"/>
      <c r="C52" s="174" t="s">
        <v>123</v>
      </c>
      <c r="D52" s="301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175"/>
      <c r="AD52" s="176"/>
    </row>
    <row r="53" spans="1:32" ht="22">
      <c r="A53" s="26"/>
      <c r="C53" s="294" t="s">
        <v>549</v>
      </c>
      <c r="D53" s="295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5">
        <f t="shared" ref="E53:S53" si="21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5">
        <f t="shared" si="21"/>
        <v>0</v>
      </c>
      <c r="G53" s="295">
        <f t="shared" si="21"/>
        <v>0</v>
      </c>
      <c r="H53" s="295">
        <f t="shared" si="21"/>
        <v>0</v>
      </c>
      <c r="I53" s="295">
        <f t="shared" si="21"/>
        <v>0</v>
      </c>
      <c r="J53" s="295">
        <f t="shared" si="21"/>
        <v>0</v>
      </c>
      <c r="K53" s="295">
        <f t="shared" si="21"/>
        <v>0</v>
      </c>
      <c r="L53" s="295">
        <f t="shared" si="21"/>
        <v>0</v>
      </c>
      <c r="M53" s="295">
        <f t="shared" si="21"/>
        <v>0</v>
      </c>
      <c r="N53" s="295">
        <f t="shared" si="21"/>
        <v>0</v>
      </c>
      <c r="O53" s="295">
        <f t="shared" si="21"/>
        <v>0</v>
      </c>
      <c r="P53" s="295">
        <f t="shared" si="21"/>
        <v>0</v>
      </c>
      <c r="Q53" s="295">
        <f t="shared" si="21"/>
        <v>0</v>
      </c>
      <c r="R53" s="295">
        <f t="shared" si="21"/>
        <v>0</v>
      </c>
      <c r="S53" s="295">
        <f t="shared" si="21"/>
        <v>0</v>
      </c>
      <c r="T53" s="295">
        <f t="shared" ref="T53:V53" si="22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5">
        <f t="shared" si="22"/>
        <v>0</v>
      </c>
      <c r="V53" s="295">
        <f t="shared" si="22"/>
        <v>0</v>
      </c>
      <c r="W53" s="295">
        <f t="shared" ref="W53:X53" si="23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295">
        <f t="shared" si="23"/>
        <v>0</v>
      </c>
      <c r="Y53" s="295">
        <f t="shared" ref="Y53:Z53" si="24">IF(AND(Y43="0",Y8="0",Y11="0",Y20="0",Y24="0",Y26="0",Y29="0",Y33="0",Y34="0",Y38="0"),0,IF(AND(Y43="L",Y8="L",Y11="L",Y20="L",Y24="L",Y26="L",Y29="L",Y33="L",Y34="L",Y38="L"),"NC",IF(Y43="M",0,Y43)-IF(Y8="M",0,Y8)-IF(Y11="M",0,Y11)-IF(Y20="M",0,Y20)-IF(Y24="M",0,Y24)-IF(Y26="M",0,Y26)-IF(Y29="M",0,Y29)-IF(Y33="M",0,Y33)-IF(Y34="M",0,Y34)-IF(Y38="M",0,Y38)))</f>
        <v>0</v>
      </c>
      <c r="Z53" s="295">
        <f t="shared" si="24"/>
        <v>0</v>
      </c>
      <c r="AA53" s="295">
        <f>IF(AND(AA43="0",AA8="0",AA11="0",AA20="0",AA24="0",AA26="0",AA29="0",AA33="0",AA34="0",AA38="0"),0,IF(AND(AA43="L",AA8="L",AA11="L",AA20="L",AA24="L",AA26="L",AA29="L",AA33="L",AA34="L",AA38="L"),"NC",IF(AA43="M",0,AA43)-IF(AA8="M",0,AA8)-IF(AA11="M",0,AA11)-IF(AA20="M",0,AA20)-IF(AA24="M",0,AA24)-IF(AA26="M",0,AA26)-IF(AA29="M",0,AA29)-IF(AA33="M",0,AA33)-IF(AA34="M",0,AA34)-IF(AA38="M",0,AA38)))</f>
        <v>0</v>
      </c>
      <c r="AB53" s="295">
        <f>IF(AND(AB43="0",AB8="0",AB11="0",AB20="0",AB24="0",AB26="0",AB29="0",AB33="0",AB34="0",AB38="0"),0,IF(AND(AB43="L",AB8="L",AB11="L",AB20="L",AB24="L",AB26="L",AB29="L",AB33="L",AB34="L",AB38="L"),"NC",IF(AB43="M",0,AB43)-IF(AB8="M",0,AB8)-IF(AB11="M",0,AB11)-IF(AB20="M",0,AB20)-IF(AB24="M",0,AB24)-IF(AB26="M",0,AB26)-IF(AB29="M",0,AB29)-IF(AB33="M",0,AB33)-IF(AB34="M",0,AB34)-IF(AB38="M",0,AB38)))</f>
        <v>0</v>
      </c>
      <c r="AC53" s="175"/>
      <c r="AD53" s="176"/>
    </row>
    <row r="54" spans="1:32">
      <c r="A54" s="26"/>
      <c r="C54" s="294" t="s">
        <v>150</v>
      </c>
      <c r="D54" s="295">
        <f>IF(AND(D11="0",D12="0",D13="0",D14="0"),0,IF(AND(D11="L",D12="L",D13="L",D14="L"),"NC",IF(D11="M",0,D11)-IF(D12="M",0,D12)-IF(D13="M",0,D13)-IF(D14="M",0,D14)))</f>
        <v>0</v>
      </c>
      <c r="E54" s="295">
        <f t="shared" ref="E54:S54" si="25">IF(AND(E11="0",E12="0",E13="0",E14="0"),0,IF(AND(E11="L",E12="L",E13="L",E14="L"),"NC",IF(E11="M",0,E11)-IF(E12="M",0,E12)-IF(E13="M",0,E13)-IF(E14="M",0,E14)))</f>
        <v>0</v>
      </c>
      <c r="F54" s="295">
        <f t="shared" si="25"/>
        <v>0</v>
      </c>
      <c r="G54" s="295">
        <f t="shared" si="25"/>
        <v>0</v>
      </c>
      <c r="H54" s="295">
        <f t="shared" si="25"/>
        <v>0</v>
      </c>
      <c r="I54" s="295">
        <f t="shared" si="25"/>
        <v>0</v>
      </c>
      <c r="J54" s="295">
        <f t="shared" si="25"/>
        <v>0</v>
      </c>
      <c r="K54" s="295">
        <f t="shared" si="25"/>
        <v>0</v>
      </c>
      <c r="L54" s="295">
        <f t="shared" si="25"/>
        <v>0</v>
      </c>
      <c r="M54" s="295">
        <f t="shared" si="25"/>
        <v>0</v>
      </c>
      <c r="N54" s="295">
        <f t="shared" si="25"/>
        <v>0</v>
      </c>
      <c r="O54" s="295">
        <f t="shared" si="25"/>
        <v>0</v>
      </c>
      <c r="P54" s="295">
        <f t="shared" si="25"/>
        <v>0</v>
      </c>
      <c r="Q54" s="295">
        <f t="shared" si="25"/>
        <v>0</v>
      </c>
      <c r="R54" s="295">
        <f t="shared" si="25"/>
        <v>0</v>
      </c>
      <c r="S54" s="295">
        <f t="shared" si="25"/>
        <v>0</v>
      </c>
      <c r="T54" s="295">
        <f t="shared" ref="T54:V54" si="26">IF(AND(T11="0",T12="0",T13="0",T14="0"),0,IF(AND(T11="L",T12="L",T13="L",T14="L"),"NC",IF(T11="M",0,T11)-IF(T12="M",0,T12)-IF(T13="M",0,T13)-IF(T14="M",0,T14)))</f>
        <v>0</v>
      </c>
      <c r="U54" s="295">
        <f t="shared" si="26"/>
        <v>0</v>
      </c>
      <c r="V54" s="295">
        <f t="shared" si="26"/>
        <v>0</v>
      </c>
      <c r="W54" s="295">
        <f t="shared" ref="W54:X54" si="27">IF(AND(W11="0",W12="0",W13="0",W14="0"),0,IF(AND(W11="L",W12="L",W13="L",W14="L"),"NC",IF(W11="M",0,W11)-IF(W12="M",0,W12)-IF(W13="M",0,W13)-IF(W14="M",0,W14)))</f>
        <v>0</v>
      </c>
      <c r="X54" s="295">
        <f t="shared" si="27"/>
        <v>0</v>
      </c>
      <c r="Y54" s="295">
        <f t="shared" ref="Y54:Z54" si="28">IF(AND(Y11="0",Y12="0",Y13="0",Y14="0"),0,IF(AND(Y11="L",Y12="L",Y13="L",Y14="L"),"NC",IF(Y11="M",0,Y11)-IF(Y12="M",0,Y12)-IF(Y13="M",0,Y13)-IF(Y14="M",0,Y14)))</f>
        <v>0</v>
      </c>
      <c r="Z54" s="295">
        <f t="shared" si="28"/>
        <v>0</v>
      </c>
      <c r="AA54" s="295">
        <f>IF(AND(AA11="0",AA12="0",AA13="0",AA14="0"),0,IF(AND(AA11="L",AA12="L",AA13="L",AA14="L"),"NC",IF(AA11="M",0,AA11)-IF(AA12="M",0,AA12)-IF(AA13="M",0,AA13)-IF(AA14="M",0,AA14)))</f>
        <v>0</v>
      </c>
      <c r="AB54" s="295">
        <f>IF(AND(AB11="0",AB12="0",AB13="0",AB14="0"),0,IF(AND(AB11="L",AB12="L",AB13="L",AB14="L"),"NC",IF(AB11="M",0,AB11)-IF(AB12="M",0,AB12)-IF(AB13="M",0,AB13)-IF(AB14="M",0,AB14)))</f>
        <v>0</v>
      </c>
      <c r="AC54" s="175"/>
      <c r="AD54" s="176"/>
    </row>
    <row r="55" spans="1:32">
      <c r="A55" s="26"/>
      <c r="C55" s="294" t="s">
        <v>151</v>
      </c>
      <c r="D55" s="295">
        <f>IF(AND(D38="0",D39="0",D40="0",D41="0",D42="0"),0,IF(AND(D38="L",D39="L",D40="L",D41="L",D42="L"),"NC",D38-SUM(D39:D42)))</f>
        <v>0</v>
      </c>
      <c r="E55" s="295">
        <f t="shared" ref="E55:S55" si="29">IF(AND(E38="0",E39="0",E40="0",E41="0",E42="0"),0,IF(AND(E38="L",E39="L",E40="L",E41="L",E42="L"),"NC",E38-SUM(E39:E42)))</f>
        <v>0</v>
      </c>
      <c r="F55" s="295">
        <f t="shared" si="29"/>
        <v>0</v>
      </c>
      <c r="G55" s="295">
        <f t="shared" si="29"/>
        <v>0</v>
      </c>
      <c r="H55" s="295">
        <f t="shared" si="29"/>
        <v>0</v>
      </c>
      <c r="I55" s="295">
        <f t="shared" si="29"/>
        <v>0</v>
      </c>
      <c r="J55" s="295">
        <f t="shared" si="29"/>
        <v>0</v>
      </c>
      <c r="K55" s="295">
        <f t="shared" si="29"/>
        <v>0</v>
      </c>
      <c r="L55" s="295">
        <f t="shared" si="29"/>
        <v>0</v>
      </c>
      <c r="M55" s="295">
        <f t="shared" si="29"/>
        <v>0</v>
      </c>
      <c r="N55" s="295">
        <f t="shared" si="29"/>
        <v>0</v>
      </c>
      <c r="O55" s="295">
        <f t="shared" si="29"/>
        <v>0</v>
      </c>
      <c r="P55" s="295">
        <f t="shared" si="29"/>
        <v>0</v>
      </c>
      <c r="Q55" s="295">
        <f t="shared" si="29"/>
        <v>0</v>
      </c>
      <c r="R55" s="295">
        <f t="shared" si="29"/>
        <v>0</v>
      </c>
      <c r="S55" s="295">
        <f t="shared" si="29"/>
        <v>0</v>
      </c>
      <c r="T55" s="295">
        <f t="shared" ref="T55:V55" si="30">IF(AND(T38="0",T39="0",T40="0",T41="0",T42="0"),0,IF(AND(T38="L",T39="L",T40="L",T41="L",T42="L"),"NC",T38-SUM(T39:T42)))</f>
        <v>0</v>
      </c>
      <c r="U55" s="295">
        <f t="shared" si="30"/>
        <v>0</v>
      </c>
      <c r="V55" s="295">
        <f t="shared" si="30"/>
        <v>0</v>
      </c>
      <c r="W55" s="295">
        <f t="shared" ref="W55:X55" si="31">IF(AND(W38="0",W39="0",W40="0",W41="0",W42="0"),0,IF(AND(W38="L",W39="L",W40="L",W41="L",W42="L"),"NC",W38-SUM(W39:W42)))</f>
        <v>0</v>
      </c>
      <c r="X55" s="295">
        <f t="shared" si="31"/>
        <v>0</v>
      </c>
      <c r="Y55" s="295">
        <f t="shared" ref="Y55:Z55" si="32">IF(AND(Y38="0",Y39="0",Y40="0",Y41="0",Y42="0"),0,IF(AND(Y38="L",Y39="L",Y40="L",Y41="L",Y42="L"),"NC",Y38-SUM(Y39:Y42)))</f>
        <v>0</v>
      </c>
      <c r="Z55" s="295">
        <f t="shared" si="32"/>
        <v>0</v>
      </c>
      <c r="AA55" s="295">
        <f>IF(AND(AA38="0",AA39="0",AA40="0",AA41="0",AA42="0"),0,IF(AND(AA38="L",AA39="L",AA40="L",AA41="L",AA42="L"),"NC",AA38-SUM(AA39:AA42)))</f>
        <v>0</v>
      </c>
      <c r="AB55" s="295">
        <f>IF(AND(AB38="0",AB39="0",AB40="0",AB41="0",AB42="0"),0,IF(AND(AB38="L",AB39="L",AB40="L",AB41="L",AB42="L"),"NC",AB38-SUM(AB39:AB42)))</f>
        <v>0</v>
      </c>
      <c r="AC55" s="175"/>
      <c r="AD55" s="176"/>
    </row>
    <row r="56" spans="1:32">
      <c r="A56" s="26"/>
      <c r="C56" s="296" t="s">
        <v>129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5"/>
      <c r="AD56" s="176"/>
    </row>
    <row r="57" spans="1:32">
      <c r="A57" s="24"/>
      <c r="C57" s="297" t="s">
        <v>152</v>
      </c>
      <c r="D57" s="181">
        <f>IF(AND('Table 1'!E13="0",'Table 2C'!D43="0"),0,IF(AND('Table 1'!E13="L",'Table 2C'!D43="L"),"NC",IF('Table 1'!E13="M",0,'Table 1'!E13)-IF('Table 2C'!D43="M",0,'Table 2C'!D43)))</f>
        <v>-6943</v>
      </c>
      <c r="E57" s="181">
        <f>IF(AND('Table 1'!F13="0",'Table 2C'!E43="0"),0,IF(AND('Table 1'!F13="L",'Table 2C'!E43="L"),"NC",IF('Table 1'!F13="M",0,'Table 1'!F13)-IF('Table 2C'!E43="M",0,'Table 2C'!E43)))</f>
        <v>-6451</v>
      </c>
      <c r="F57" s="181">
        <f>IF(AND('Table 1'!G13="0",'Table 2C'!F43="0"),0,IF(AND('Table 1'!G13="L",'Table 2C'!F43="L"),"NC",IF('Table 1'!G13="M",0,'Table 1'!G13)-IF('Table 2C'!F43="M",0,'Table 2C'!F43)))</f>
        <v>-9395</v>
      </c>
      <c r="G57" s="181">
        <f>IF(AND('Table 1'!H13="0",'Table 2C'!G43="0"),0,IF(AND('Table 1'!H13="L",'Table 2C'!G43="L"),"NC",IF('Table 1'!H13="M",0,'Table 1'!H13)-IF('Table 2C'!G43="M",0,'Table 2C'!G43)))</f>
        <v>-3339</v>
      </c>
      <c r="H57" s="181">
        <f>IF(AND('Table 1'!I13="0",'Table 2C'!H43="0"),0,IF(AND('Table 1'!I13="L",'Table 2C'!H43="L"),"NC",IF('Table 1'!I13="M",0,'Table 1'!I13)-IF('Table 2C'!H43="M",0,'Table 2C'!H43)))</f>
        <v>-7500</v>
      </c>
      <c r="I57" s="181">
        <f>IF(AND('Table 1'!J13="0",'Table 2C'!I43="0"),0,IF(AND('Table 1'!J13="L",'Table 2C'!I43="L"),"NC",IF('Table 1'!J13="M",0,'Table 1'!J13)-IF('Table 2C'!I43="M",0,'Table 2C'!I43)))</f>
        <v>1079</v>
      </c>
      <c r="J57" s="181">
        <f>IF(AND('Table 1'!K13="0",'Table 2C'!J43="0"),0,IF(AND('Table 1'!K13="L",'Table 2C'!J43="L"),"NC",IF('Table 1'!K13="M",0,'Table 1'!K13)-IF('Table 2C'!J43="M",0,'Table 2C'!J43)))</f>
        <v>-5817</v>
      </c>
      <c r="K57" s="181">
        <f>IF(AND('Table 1'!L13="0",'Table 2C'!K43="0"),0,IF(AND('Table 1'!L13="L",'Table 2C'!K43="L"),"NC",IF('Table 1'!L13="M",0,'Table 1'!L13)-IF('Table 2C'!K43="M",0,'Table 2C'!K43)))</f>
        <v>-14320</v>
      </c>
      <c r="L57" s="181">
        <f>IF(AND('Table 1'!M13="0",'Table 2C'!L43="0"),0,IF(AND('Table 1'!M13="L",'Table 2C'!L43="L"),"NC",IF('Table 1'!M13="M",0,'Table 1'!M13)-IF('Table 2C'!L43="M",0,'Table 2C'!L43)))</f>
        <v>-8248</v>
      </c>
      <c r="M57" s="181">
        <f>IF(AND('Table 1'!N13="0",'Table 2C'!M43="0"),0,IF(AND('Table 1'!N13="L",'Table 2C'!M43="L"),"NC",IF('Table 1'!N13="M",0,'Table 1'!N13)-IF('Table 2C'!M43="M",0,'Table 2C'!M43)))</f>
        <v>895</v>
      </c>
      <c r="N57" s="181">
        <f>IF(AND('Table 1'!O13="0",'Table 2C'!N43="0"),0,IF(AND('Table 1'!O13="L",'Table 2C'!N43="L"),"NC",IF('Table 1'!O13="M",0,'Table 1'!O13)-IF('Table 2C'!N43="M",0,'Table 2C'!N43)))</f>
        <v>11261</v>
      </c>
      <c r="O57" s="181">
        <f>IF(AND('Table 1'!P13="0",'Table 2C'!O43="0"),0,IF(AND('Table 1'!P13="L",'Table 2C'!O43="L"),"NC",IF('Table 1'!P13="M",0,'Table 1'!P13)-IF('Table 2C'!O43="M",0,'Table 2C'!O43)))</f>
        <v>3498</v>
      </c>
      <c r="P57" s="181">
        <f>IF(AND('Table 1'!Q13="0",'Table 2C'!P43="0"),0,IF(AND('Table 1'!Q13="L",'Table 2C'!P43="L"),"NC",IF('Table 1'!Q13="M",0,'Table 1'!Q13)-IF('Table 2C'!P43="M",0,'Table 2C'!P43)))</f>
        <v>2615</v>
      </c>
      <c r="Q57" s="181">
        <f>IF(AND('Table 1'!R13="0",'Table 2C'!Q43="0"),0,IF(AND('Table 1'!R13="L",'Table 2C'!Q43="L"),"NC",IF('Table 1'!R13="M",0,'Table 1'!R13)-IF('Table 2C'!Q43="M",0,'Table 2C'!Q43)))</f>
        <v>-4180</v>
      </c>
      <c r="R57" s="181">
        <f>IF(AND('Table 1'!S13="0",'Table 2C'!R43="0"),0,IF(AND('Table 1'!S13="L",'Table 2C'!R43="L"),"NC",IF('Table 1'!S13="M",0,'Table 1'!S13)-IF('Table 2C'!R43="M",0,'Table 2C'!R43)))</f>
        <v>-8358</v>
      </c>
      <c r="S57" s="181">
        <f>IF(AND('Table 1'!T13="0",'Table 2C'!S43="0"),0,IF(AND('Table 1'!T13="L",'Table 2C'!S43="L"),"NC",IF('Table 1'!T13="M",0,'Table 1'!T13)-IF('Table 2C'!S43="M",0,'Table 2C'!S43)))</f>
        <v>4424</v>
      </c>
      <c r="T57" s="181">
        <f>IF(AND('Table 1'!U13="0",'Table 2C'!T43="0"),0,IF(AND('Table 1'!U13="L",'Table 2C'!T43="L"),"NC",IF('Table 1'!U13="M",0,'Table 1'!U13)-IF('Table 2C'!T43="M",0,'Table 2C'!T43)))</f>
        <v>-14117</v>
      </c>
      <c r="U57" s="181">
        <f>IF(AND('Table 1'!V13="0",'Table 2C'!U43="0"),0,IF(AND('Table 1'!V13="L",'Table 2C'!U43="L"),"NC",IF('Table 1'!V13="M",0,'Table 1'!V13)-IF('Table 2C'!U43="M",0,'Table 2C'!U43)))</f>
        <v>-8683</v>
      </c>
      <c r="V57" s="181">
        <f>IF(AND('Table 1'!W13="0",'Table 2C'!V43="0"),0,IF(AND('Table 1'!W13="L",'Table 2C'!V43="L"),"NC",IF('Table 1'!W13="M",0,'Table 1'!W13)-IF('Table 2C'!V43="M",0,'Table 2C'!V43)))</f>
        <v>-4808</v>
      </c>
      <c r="W57" s="181">
        <f>IF(AND('Table 1'!X13="0",'Table 2C'!W43="0"),0,IF(AND('Table 1'!X13="L",'Table 2C'!W43="L"),"NC",IF('Table 1'!X13="M",0,'Table 1'!X13)-IF('Table 2C'!W43="M",0,'Table 2C'!W43)))</f>
        <v>-17266</v>
      </c>
      <c r="X57" s="181">
        <f>IF(AND('Table 1'!Y13="0",'Table 2C'!X43="0"),0,IF(AND('Table 1'!Y13="L",'Table 2C'!X43="L"),"NC",IF('Table 1'!Y13="M",0,'Table 1'!Y13)-IF('Table 2C'!X43="M",0,'Table 2C'!X43)))</f>
        <v>-16685</v>
      </c>
      <c r="Y57" s="181">
        <f>IF(AND('Table 1'!Z13="0",'Table 2C'!Y43="0"),0,IF(AND('Table 1'!Z13="L",'Table 2C'!Y43="L"),"NC",IF('Table 1'!Z13="M",0,'Table 1'!Z13)-IF('Table 2C'!Y43="M",0,'Table 2C'!Y43)))</f>
        <v>-26193</v>
      </c>
      <c r="Z57" s="181">
        <f>IF(AND('Table 1'!AA13="0",'Table 2C'!Z43="0"),0,IF(AND('Table 1'!AA13="L",'Table 2C'!Z43="L"),"NC",IF('Table 1'!AA13="M",0,'Table 1'!AA13)-IF('Table 2C'!Z43="M",0,'Table 2C'!Z43)))</f>
        <v>-12142</v>
      </c>
      <c r="AA57" s="181">
        <f>IF(AND('Table 1'!AB13="0",'Table 2C'!AA43="0"),0,IF(AND('Table 1'!AB13="L",'Table 2C'!AA43="L"),"NC",IF('Table 1'!AB13="M",0,'Table 1'!AB13)-IF('Table 2C'!AA43="M",0,'Table 2C'!AA43)))</f>
        <v>-34278</v>
      </c>
      <c r="AB57" s="181">
        <f>IF(AND('Table 1'!AC13="0",'Table 2C'!AB43="0"),0,IF(AND('Table 1'!AC13="L",'Table 2C'!AB43="L"),"NC",IF('Table 1'!AC13="M",0,'Table 1'!AC13)-IF('Table 2C'!AB43="M",0,'Table 2C'!AB43)))</f>
        <v>-46916</v>
      </c>
      <c r="AC57" s="298"/>
      <c r="AD57" s="299"/>
    </row>
    <row r="58" spans="1:32">
      <c r="A58" s="24"/>
    </row>
    <row r="59" spans="1:32">
      <c r="A59" s="24"/>
    </row>
    <row r="60" spans="1:32">
      <c r="A60" s="24"/>
    </row>
    <row r="61" spans="1:32">
      <c r="A61" s="26"/>
    </row>
    <row r="62" spans="1:32">
      <c r="A62" s="26"/>
    </row>
  </sheetData>
  <sheetProtection algorithmName="SHA-512" hashValue="XzCiohmajyfczzV0F4D6UIEEXYOxyQNyGxqH2A7cJ2EZrGtV7YOrPkLLqlImnBBSh4v/5pu0Ou8mx0mvGUC2+w==" saltValue="VcxhD52qtAjW4dXMXwDhLQ==" spinCount="100000" sheet="1" objects="1" formatColumns="0" formatRows="0" insertRows="0" insertHyperlinks="0" deleteRows="0"/>
  <mergeCells count="2">
    <mergeCell ref="D4:AA4"/>
    <mergeCell ref="D51:AB51"/>
  </mergeCells>
  <phoneticPr fontId="35" type="noConversion"/>
  <conditionalFormatting sqref="D11:V11 D43:V43 D8:X8">
    <cfRule type="cellIs" dxfId="79" priority="43" operator="equal">
      <formula>""</formula>
    </cfRule>
  </conditionalFormatting>
  <conditionalFormatting sqref="W11:X11 W43:X43">
    <cfRule type="cellIs" dxfId="78" priority="40" operator="equal">
      <formula>""</formula>
    </cfRule>
  </conditionalFormatting>
  <conditionalFormatting sqref="D12:V12">
    <cfRule type="cellIs" dxfId="77" priority="39" operator="equal">
      <formula>""</formula>
    </cfRule>
  </conditionalFormatting>
  <conditionalFormatting sqref="W12:X12">
    <cfRule type="cellIs" dxfId="76" priority="38" operator="equal">
      <formula>""</formula>
    </cfRule>
  </conditionalFormatting>
  <conditionalFormatting sqref="D13:V13">
    <cfRule type="cellIs" dxfId="75" priority="37" operator="equal">
      <formula>""</formula>
    </cfRule>
  </conditionalFormatting>
  <conditionalFormatting sqref="W13:X13">
    <cfRule type="cellIs" dxfId="74" priority="36" operator="equal">
      <formula>""</formula>
    </cfRule>
  </conditionalFormatting>
  <conditionalFormatting sqref="D14:V14">
    <cfRule type="cellIs" dxfId="73" priority="35" operator="equal">
      <formula>""</formula>
    </cfRule>
  </conditionalFormatting>
  <conditionalFormatting sqref="W14:X14">
    <cfRule type="cellIs" dxfId="72" priority="34" operator="equal">
      <formula>""</formula>
    </cfRule>
  </conditionalFormatting>
  <conditionalFormatting sqref="D15:V15">
    <cfRule type="cellIs" dxfId="71" priority="33" operator="equal">
      <formula>""</formula>
    </cfRule>
  </conditionalFormatting>
  <conditionalFormatting sqref="W15:X15">
    <cfRule type="cellIs" dxfId="70" priority="32" operator="equal">
      <formula>""</formula>
    </cfRule>
  </conditionalFormatting>
  <conditionalFormatting sqref="D16:V16">
    <cfRule type="cellIs" dxfId="69" priority="31" operator="equal">
      <formula>""</formula>
    </cfRule>
  </conditionalFormatting>
  <conditionalFormatting sqref="W16:X16">
    <cfRule type="cellIs" dxfId="68" priority="30" operator="equal">
      <formula>""</formula>
    </cfRule>
  </conditionalFormatting>
  <conditionalFormatting sqref="D20:V20">
    <cfRule type="cellIs" dxfId="67" priority="29" operator="equal">
      <formula>""</formula>
    </cfRule>
  </conditionalFormatting>
  <conditionalFormatting sqref="W20:X20">
    <cfRule type="cellIs" dxfId="66" priority="28" operator="equal">
      <formula>""</formula>
    </cfRule>
  </conditionalFormatting>
  <conditionalFormatting sqref="D24:V24">
    <cfRule type="cellIs" dxfId="65" priority="27" operator="equal">
      <formula>""</formula>
    </cfRule>
  </conditionalFormatting>
  <conditionalFormatting sqref="W24:X24">
    <cfRule type="cellIs" dxfId="64" priority="26" operator="equal">
      <formula>""</formula>
    </cfRule>
  </conditionalFormatting>
  <conditionalFormatting sqref="D26:V26">
    <cfRule type="cellIs" dxfId="63" priority="25" operator="equal">
      <formula>""</formula>
    </cfRule>
  </conditionalFormatting>
  <conditionalFormatting sqref="W26:X26">
    <cfRule type="cellIs" dxfId="62" priority="24" operator="equal">
      <formula>""</formula>
    </cfRule>
  </conditionalFormatting>
  <conditionalFormatting sqref="D29:V29">
    <cfRule type="cellIs" dxfId="61" priority="23" operator="equal">
      <formula>""</formula>
    </cfRule>
  </conditionalFormatting>
  <conditionalFormatting sqref="W29:X29">
    <cfRule type="cellIs" dxfId="60" priority="22" operator="equal">
      <formula>""</formula>
    </cfRule>
  </conditionalFormatting>
  <conditionalFormatting sqref="D33:V33">
    <cfRule type="cellIs" dxfId="59" priority="21" operator="equal">
      <formula>""</formula>
    </cfRule>
  </conditionalFormatting>
  <conditionalFormatting sqref="W33:X33">
    <cfRule type="cellIs" dxfId="58" priority="20" operator="equal">
      <formula>""</formula>
    </cfRule>
  </conditionalFormatting>
  <conditionalFormatting sqref="D34:V34">
    <cfRule type="cellIs" dxfId="57" priority="19" operator="equal">
      <formula>""</formula>
    </cfRule>
  </conditionalFormatting>
  <conditionalFormatting sqref="W34:X34">
    <cfRule type="cellIs" dxfId="56" priority="18" operator="equal">
      <formula>""</formula>
    </cfRule>
  </conditionalFormatting>
  <conditionalFormatting sqref="D38:V38">
    <cfRule type="cellIs" dxfId="55" priority="17" operator="equal">
      <formula>""</formula>
    </cfRule>
  </conditionalFormatting>
  <conditionalFormatting sqref="W38:X38">
    <cfRule type="cellIs" dxfId="54" priority="16" operator="equal">
      <formula>""</formula>
    </cfRule>
  </conditionalFormatting>
  <conditionalFormatting sqref="D51">
    <cfRule type="expression" dxfId="53" priority="15" stopIfTrue="1">
      <formula>COUNTA(D8:Z8,D11:Z16,D20:Z20,D24:Z24,D26:Z26,D29:Z29,D33:Z34,D38:Z38,D43:Z43)/345*100&lt;&gt;100</formula>
    </cfRule>
  </conditionalFormatting>
  <conditionalFormatting sqref="Y8:AB8">
    <cfRule type="cellIs" dxfId="52" priority="14" operator="equal">
      <formula>""</formula>
    </cfRule>
  </conditionalFormatting>
  <conditionalFormatting sqref="Y11:AB11 Y43:AB43">
    <cfRule type="cellIs" dxfId="51" priority="13" operator="equal">
      <formula>""</formula>
    </cfRule>
  </conditionalFormatting>
  <conditionalFormatting sqref="Y12:AB12">
    <cfRule type="cellIs" dxfId="50" priority="12" operator="equal">
      <formula>""</formula>
    </cfRule>
  </conditionalFormatting>
  <conditionalFormatting sqref="Y13:AB13">
    <cfRule type="cellIs" dxfId="49" priority="11" operator="equal">
      <formula>""</formula>
    </cfRule>
  </conditionalFormatting>
  <conditionalFormatting sqref="Y14:AB14">
    <cfRule type="cellIs" dxfId="48" priority="10" operator="equal">
      <formula>""</formula>
    </cfRule>
  </conditionalFormatting>
  <conditionalFormatting sqref="Y15:AB15">
    <cfRule type="cellIs" dxfId="47" priority="9" operator="equal">
      <formula>""</formula>
    </cfRule>
  </conditionalFormatting>
  <conditionalFormatting sqref="Y16:AB16">
    <cfRule type="cellIs" dxfId="46" priority="8" operator="equal">
      <formula>""</formula>
    </cfRule>
  </conditionalFormatting>
  <conditionalFormatting sqref="Y20:AB20">
    <cfRule type="cellIs" dxfId="45" priority="7" operator="equal">
      <formula>""</formula>
    </cfRule>
  </conditionalFormatting>
  <conditionalFormatting sqref="Y24:AB24">
    <cfRule type="cellIs" dxfId="44" priority="6" operator="equal">
      <formula>""</formula>
    </cfRule>
  </conditionalFormatting>
  <conditionalFormatting sqref="Y26:AB26">
    <cfRule type="cellIs" dxfId="43" priority="5" operator="equal">
      <formula>""</formula>
    </cfRule>
  </conditionalFormatting>
  <conditionalFormatting sqref="Y29:AB29">
    <cfRule type="cellIs" dxfId="42" priority="4" operator="equal">
      <formula>""</formula>
    </cfRule>
  </conditionalFormatting>
  <conditionalFormatting sqref="Y33:AB33">
    <cfRule type="cellIs" dxfId="41" priority="3" operator="equal">
      <formula>""</formula>
    </cfRule>
  </conditionalFormatting>
  <conditionalFormatting sqref="Y34:AB34">
    <cfRule type="cellIs" dxfId="40" priority="2" operator="equal">
      <formula>""</formula>
    </cfRule>
  </conditionalFormatting>
  <conditionalFormatting sqref="Y38:AB38">
    <cfRule type="cellIs" dxfId="39" priority="1" operator="equal">
      <formula>""</formula>
    </cfRule>
  </conditionalFormatting>
  <dataValidations disablePrompts="1"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B9" xr:uid="{00000000-0002-0000-0500-000000000000}">
      <formula1>$AF$1:$AF$4</formula1>
    </dataValidation>
    <dataValidation type="list" allowBlank="1" showInputMessage="1" showErrorMessage="1" sqref="D1" xr:uid="{00000000-0002-0000-05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BF62"/>
  <sheetViews>
    <sheetView showGridLines="0" defaultGridColor="0" topLeftCell="D1" colorId="22" zoomScale="70" zoomScaleNormal="70" zoomScaleSheetLayoutView="80" workbookViewId="0">
      <selection activeCell="D51" sqref="D51:AB51"/>
    </sheetView>
  </sheetViews>
  <sheetFormatPr defaultColWidth="9.765625" defaultRowHeight="15.5"/>
  <cols>
    <col min="1" max="1" width="25.07421875" style="20" hidden="1" customWidth="1"/>
    <col min="2" max="2" width="41.53515625" style="20" hidden="1" customWidth="1"/>
    <col min="3" max="3" width="68.07421875" style="25" customWidth="1"/>
    <col min="4" max="4" width="11" style="10" customWidth="1"/>
    <col min="5" max="28" width="10.765625" style="10" customWidth="1"/>
    <col min="29" max="29" width="72.765625" style="10" customWidth="1"/>
    <col min="30" max="30" width="5.23046875" style="10" customWidth="1"/>
    <col min="31" max="31" width="1" style="10" customWidth="1"/>
    <col min="32" max="32" width="0.53515625" style="10" customWidth="1"/>
    <col min="33" max="33" width="9.765625" style="10"/>
    <col min="34" max="34" width="13.07421875" style="10" customWidth="1"/>
    <col min="35" max="35" width="9.23046875" style="10" customWidth="1"/>
    <col min="36" max="57" width="9.765625" style="10"/>
    <col min="58" max="58" width="9.765625" style="260"/>
    <col min="59" max="16384" width="9.765625" style="10"/>
  </cols>
  <sheetData>
    <row r="1" spans="1:58" ht="18">
      <c r="A1" s="261"/>
      <c r="B1" s="261"/>
      <c r="C1" s="270" t="s">
        <v>578</v>
      </c>
      <c r="D1" s="20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F1" s="196" t="s">
        <v>456</v>
      </c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20.65" customHeight="1" thickBot="1">
      <c r="A2" s="261"/>
      <c r="B2" s="261"/>
      <c r="C2" s="134"/>
      <c r="D2" s="38"/>
      <c r="AE2" s="497"/>
      <c r="AF2" s="196" t="s">
        <v>457</v>
      </c>
      <c r="AG2" s="496">
        <f>IF($AG$1='Cover page'!$N$2,0,1)</f>
        <v>0</v>
      </c>
    </row>
    <row r="3" spans="1:58" ht="16.5" thickTop="1" thickBot="1">
      <c r="A3" s="263"/>
      <c r="B3" s="303"/>
      <c r="C3" s="136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57"/>
      <c r="AD3" s="41"/>
      <c r="AE3" s="13"/>
      <c r="AF3" s="196" t="s">
        <v>458</v>
      </c>
      <c r="AG3" s="260"/>
    </row>
    <row r="4" spans="1:58" ht="16" thickBot="1">
      <c r="A4" s="211"/>
      <c r="B4" s="208"/>
      <c r="C4" s="201" t="str">
        <f>'Cover page'!E13</f>
        <v>Member State: Sweden</v>
      </c>
      <c r="D4" s="567" t="s">
        <v>2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9"/>
      <c r="AC4" s="43"/>
      <c r="AD4" s="58"/>
      <c r="AF4" s="196" t="s">
        <v>459</v>
      </c>
      <c r="AG4" s="260"/>
      <c r="AI4" s="13"/>
    </row>
    <row r="5" spans="1:58">
      <c r="A5" s="211" t="s">
        <v>126</v>
      </c>
      <c r="B5" s="304" t="s">
        <v>487</v>
      </c>
      <c r="C5" s="22" t="s">
        <v>68</v>
      </c>
      <c r="D5" s="276">
        <f>'Table 1'!E5</f>
        <v>1995</v>
      </c>
      <c r="E5" s="276">
        <f>D5+1</f>
        <v>1996</v>
      </c>
      <c r="F5" s="276">
        <f t="shared" ref="F5:I5" si="1">E5+1</f>
        <v>1997</v>
      </c>
      <c r="G5" s="276">
        <f t="shared" si="1"/>
        <v>1998</v>
      </c>
      <c r="H5" s="276">
        <f t="shared" si="1"/>
        <v>1999</v>
      </c>
      <c r="I5" s="276">
        <f t="shared" si="1"/>
        <v>2000</v>
      </c>
      <c r="J5" s="276">
        <f t="shared" ref="J5" si="2">I5+1</f>
        <v>2001</v>
      </c>
      <c r="K5" s="276">
        <f t="shared" ref="K5" si="3">J5+1</f>
        <v>2002</v>
      </c>
      <c r="L5" s="276">
        <f t="shared" ref="L5" si="4">K5+1</f>
        <v>2003</v>
      </c>
      <c r="M5" s="276">
        <f t="shared" ref="M5" si="5">L5+1</f>
        <v>2004</v>
      </c>
      <c r="N5" s="276">
        <f t="shared" ref="N5" si="6">M5+1</f>
        <v>2005</v>
      </c>
      <c r="O5" s="276">
        <f t="shared" ref="O5" si="7">N5+1</f>
        <v>2006</v>
      </c>
      <c r="P5" s="276">
        <f t="shared" ref="P5" si="8">O5+1</f>
        <v>2007</v>
      </c>
      <c r="Q5" s="276">
        <f t="shared" ref="Q5" si="9">P5+1</f>
        <v>2008</v>
      </c>
      <c r="R5" s="276">
        <f t="shared" ref="R5" si="10">Q5+1</f>
        <v>2009</v>
      </c>
      <c r="S5" s="276">
        <f t="shared" ref="S5" si="11">R5+1</f>
        <v>2010</v>
      </c>
      <c r="T5" s="276">
        <f t="shared" ref="T5" si="12">S5+1</f>
        <v>2011</v>
      </c>
      <c r="U5" s="276">
        <f t="shared" ref="U5" si="13">T5+1</f>
        <v>2012</v>
      </c>
      <c r="V5" s="276">
        <f t="shared" ref="V5:AB5" si="14">U5+1</f>
        <v>2013</v>
      </c>
      <c r="W5" s="276">
        <f t="shared" si="14"/>
        <v>2014</v>
      </c>
      <c r="X5" s="276">
        <f t="shared" si="14"/>
        <v>2015</v>
      </c>
      <c r="Y5" s="276">
        <f t="shared" si="14"/>
        <v>2016</v>
      </c>
      <c r="Z5" s="276">
        <f t="shared" si="14"/>
        <v>2017</v>
      </c>
      <c r="AA5" s="276">
        <f t="shared" si="14"/>
        <v>2018</v>
      </c>
      <c r="AB5" s="276">
        <f t="shared" si="14"/>
        <v>2019</v>
      </c>
      <c r="AC5" s="55"/>
      <c r="AD5" s="58"/>
      <c r="AI5" s="13"/>
    </row>
    <row r="6" spans="1:58">
      <c r="A6" s="211"/>
      <c r="B6" s="265"/>
      <c r="C6" s="215" t="str">
        <f>'Cover page'!E14</f>
        <v>Date: 28/03/2024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1"/>
      <c r="W6" s="461"/>
      <c r="X6" s="461"/>
      <c r="Y6" s="461"/>
      <c r="Z6" s="461"/>
      <c r="AA6" s="461"/>
      <c r="AB6" s="461"/>
      <c r="AC6" s="55"/>
      <c r="AD6" s="58"/>
      <c r="AI6" s="13"/>
    </row>
    <row r="7" spans="1:58" ht="10.5" customHeight="1" thickBot="1">
      <c r="A7" s="211"/>
      <c r="B7" s="266"/>
      <c r="C7" s="146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5"/>
      <c r="W7" s="485"/>
      <c r="X7" s="485"/>
      <c r="Y7" s="485"/>
      <c r="Z7" s="485"/>
      <c r="AA7" s="485"/>
      <c r="AB7" s="485"/>
      <c r="AC7" s="63"/>
      <c r="AD7" s="58"/>
      <c r="AI7" s="13"/>
    </row>
    <row r="8" spans="1:58" ht="16.5" thickTop="1" thickBot="1">
      <c r="A8" s="267" t="s">
        <v>265</v>
      </c>
      <c r="B8" s="391" t="s">
        <v>720</v>
      </c>
      <c r="C8" s="283" t="s">
        <v>51</v>
      </c>
      <c r="D8" s="515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7"/>
      <c r="W8" s="517"/>
      <c r="X8" s="517"/>
      <c r="Y8" s="517"/>
      <c r="Z8" s="517"/>
      <c r="AA8" s="517"/>
      <c r="AB8" s="517"/>
      <c r="AC8" s="11"/>
      <c r="AD8" s="49"/>
      <c r="AI8" s="13"/>
      <c r="BF8" s="260" t="str">
        <f>CountryCode &amp; ".T2.WB.S1314.MNAC." &amp; RefVintage</f>
        <v>SE.T2.WB.S1314.MNAC.W.2024</v>
      </c>
    </row>
    <row r="9" spans="1:58" ht="16" thickTop="1">
      <c r="A9" s="267"/>
      <c r="B9" s="128"/>
      <c r="C9" s="284" t="s">
        <v>83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2"/>
      <c r="AD9" s="50"/>
      <c r="AI9" s="13"/>
    </row>
    <row r="10" spans="1:58" ht="11.25" customHeight="1">
      <c r="A10" s="267"/>
      <c r="B10" s="128"/>
      <c r="C10" s="138"/>
      <c r="D10" s="478">
        <f t="shared" ref="D10:P10" si="15">IFERROR(VLOOKUP(D9,StatusTable,2,FALSE), -1)</f>
        <v>0</v>
      </c>
      <c r="E10" s="479">
        <f t="shared" si="15"/>
        <v>0</v>
      </c>
      <c r="F10" s="479">
        <f t="shared" si="15"/>
        <v>0</v>
      </c>
      <c r="G10" s="479">
        <f t="shared" si="15"/>
        <v>0</v>
      </c>
      <c r="H10" s="479">
        <f t="shared" si="15"/>
        <v>0</v>
      </c>
      <c r="I10" s="479">
        <f t="shared" si="15"/>
        <v>0</v>
      </c>
      <c r="J10" s="479">
        <f t="shared" si="15"/>
        <v>0</v>
      </c>
      <c r="K10" s="479">
        <f t="shared" si="15"/>
        <v>0</v>
      </c>
      <c r="L10" s="479">
        <f t="shared" si="15"/>
        <v>0</v>
      </c>
      <c r="M10" s="479">
        <f t="shared" si="15"/>
        <v>0</v>
      </c>
      <c r="N10" s="479">
        <f t="shared" si="15"/>
        <v>0</v>
      </c>
      <c r="O10" s="479">
        <f t="shared" si="15"/>
        <v>0</v>
      </c>
      <c r="P10" s="479">
        <f t="shared" si="15"/>
        <v>0</v>
      </c>
      <c r="Q10" s="479">
        <f t="shared" ref="Q10" si="16">IFERROR(VLOOKUP(Q9,StatusTable,2,FALSE), -1)</f>
        <v>0</v>
      </c>
      <c r="R10" s="479">
        <f t="shared" ref="R10" si="17">IFERROR(VLOOKUP(R9,StatusTable,2,FALSE), -1)</f>
        <v>0</v>
      </c>
      <c r="S10" s="479">
        <f t="shared" ref="S10:X10" si="18">IFERROR(VLOOKUP(S9,StatusTable,2,FALSE), -1)</f>
        <v>0</v>
      </c>
      <c r="T10" s="479">
        <f t="shared" si="18"/>
        <v>0</v>
      </c>
      <c r="U10" s="479">
        <f t="shared" si="18"/>
        <v>0</v>
      </c>
      <c r="V10" s="479">
        <f t="shared" si="18"/>
        <v>0</v>
      </c>
      <c r="W10" s="479">
        <f t="shared" si="18"/>
        <v>0</v>
      </c>
      <c r="X10" s="479">
        <f t="shared" si="18"/>
        <v>0</v>
      </c>
      <c r="Y10" s="479">
        <f t="shared" ref="Y10:Z10" si="19">IFERROR(VLOOKUP(Y9,StatusTable,2,FALSE), -1)</f>
        <v>0</v>
      </c>
      <c r="Z10" s="479">
        <f t="shared" si="19"/>
        <v>0</v>
      </c>
      <c r="AA10" s="479">
        <f t="shared" ref="AA10:AB10" si="20">IFERROR(VLOOKUP(AA9,StatusTable,2,FALSE), -1)</f>
        <v>0</v>
      </c>
      <c r="AB10" s="479">
        <f t="shared" si="20"/>
        <v>0</v>
      </c>
      <c r="AC10" s="99"/>
      <c r="AD10" s="50"/>
      <c r="AI10" s="13"/>
      <c r="BF10" s="260" t="str">
        <f>CountryCode &amp; ".T2.WB_STATUS.S1314.MNAC." &amp; RefVintage</f>
        <v>SE.T2.WB_STATUS.S1314.MNAC.W.2024</v>
      </c>
    </row>
    <row r="11" spans="1:58">
      <c r="A11" s="267" t="s">
        <v>266</v>
      </c>
      <c r="B11" s="391" t="s">
        <v>721</v>
      </c>
      <c r="C11" s="285" t="s">
        <v>94</v>
      </c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100"/>
      <c r="AD11" s="50"/>
      <c r="AI11" s="13"/>
      <c r="BF11" s="260" t="str">
        <f>CountryCode &amp; ".T2.FT.S1314.MNAC." &amp; RefVintage</f>
        <v>SE.T2.FT.S1314.MNAC.W.2024</v>
      </c>
    </row>
    <row r="12" spans="1:58">
      <c r="A12" s="267" t="s">
        <v>267</v>
      </c>
      <c r="B12" s="391" t="s">
        <v>722</v>
      </c>
      <c r="C12" s="286" t="s">
        <v>52</v>
      </c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100"/>
      <c r="AD12" s="50"/>
      <c r="AI12" s="13"/>
      <c r="BF12" s="260" t="str">
        <f>CountryCode &amp; ".T2.F4.S1314.MNAC." &amp; RefVintage</f>
        <v>SE.T2.F4.S1314.MNAC.W.2024</v>
      </c>
    </row>
    <row r="13" spans="1:58">
      <c r="A13" s="267" t="s">
        <v>268</v>
      </c>
      <c r="B13" s="391" t="s">
        <v>723</v>
      </c>
      <c r="C13" s="287" t="s">
        <v>53</v>
      </c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100"/>
      <c r="AD13" s="50"/>
      <c r="AI13" s="13"/>
      <c r="BF13" s="260" t="str">
        <f>CountryCode &amp; ".T2.F5.S1314.MNAC." &amp; RefVintage</f>
        <v>SE.T2.F5.S1314.MNAC.W.2024</v>
      </c>
    </row>
    <row r="14" spans="1:58">
      <c r="A14" s="267" t="s">
        <v>269</v>
      </c>
      <c r="B14" s="391" t="s">
        <v>724</v>
      </c>
      <c r="C14" s="287" t="s">
        <v>34</v>
      </c>
      <c r="D14" s="518"/>
      <c r="E14" s="518"/>
      <c r="F14" s="518"/>
      <c r="G14" s="518"/>
      <c r="H14" s="518"/>
      <c r="I14" s="518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18"/>
      <c r="V14" s="518"/>
      <c r="W14" s="518"/>
      <c r="X14" s="518"/>
      <c r="Y14" s="518"/>
      <c r="Z14" s="518"/>
      <c r="AA14" s="518"/>
      <c r="AB14" s="518"/>
      <c r="AC14" s="100"/>
      <c r="AD14" s="50"/>
      <c r="AI14" s="13"/>
      <c r="BF14" s="260" t="str">
        <f>CountryCode &amp; ".T2.OFT.S1314.MNAC." &amp; RefVintage</f>
        <v>SE.T2.OFT.S1314.MNAC.W.2024</v>
      </c>
    </row>
    <row r="15" spans="1:58" ht="16" thickBot="1">
      <c r="A15" s="267" t="s">
        <v>270</v>
      </c>
      <c r="B15" s="391" t="s">
        <v>725</v>
      </c>
      <c r="C15" s="288" t="s">
        <v>515</v>
      </c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100"/>
      <c r="AD15" s="50"/>
      <c r="AI15" s="13"/>
      <c r="BF15" s="260" t="str">
        <f>CountryCode &amp; ".T2.OFTDL.S1314.MNAC." &amp; RefVintage</f>
        <v>SE.T2.OFTDL.S1314.MNAC.W.2024</v>
      </c>
    </row>
    <row r="16" spans="1:58" ht="16" thickBot="1">
      <c r="A16" s="268" t="s">
        <v>490</v>
      </c>
      <c r="B16" s="391" t="s">
        <v>726</v>
      </c>
      <c r="C16" s="194" t="s">
        <v>516</v>
      </c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100"/>
      <c r="AD16" s="50"/>
      <c r="AI16" s="13"/>
      <c r="BF16" s="260" t="str">
        <f>CountryCode &amp; ".T2.F71K.S1314.MNAC." &amp; RefVintage</f>
        <v>SE.T2.F71K.S1314.MNAC.W.2024</v>
      </c>
    </row>
    <row r="17" spans="1:58">
      <c r="A17" s="137" t="s">
        <v>271</v>
      </c>
      <c r="B17" s="391" t="s">
        <v>727</v>
      </c>
      <c r="C17" s="110" t="s">
        <v>517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02"/>
      <c r="AD17" s="50"/>
      <c r="AI17" s="13"/>
      <c r="BF17" s="260" t="str">
        <f>CountryCode &amp; ".T2.OFT1.S1314.MNAC." &amp; RefVintage</f>
        <v>SE.T2.OFT1.S1314.MNAC.W.2024</v>
      </c>
    </row>
    <row r="18" spans="1:58">
      <c r="A18" s="137" t="s">
        <v>272</v>
      </c>
      <c r="B18" s="391" t="s">
        <v>728</v>
      </c>
      <c r="C18" s="110" t="s">
        <v>518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02"/>
      <c r="AD18" s="50"/>
      <c r="AI18" s="13"/>
      <c r="BF18" s="260" t="str">
        <f>CountryCode &amp; ".T2.OFT2.S1314.MNAC." &amp; RefVintage</f>
        <v>SE.T2.OFT2.S1314.MNAC.W.2024</v>
      </c>
    </row>
    <row r="19" spans="1:58">
      <c r="A19" s="267"/>
      <c r="B19" s="128"/>
      <c r="C19" s="13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00"/>
      <c r="AD19" s="50"/>
      <c r="AI19" s="13"/>
    </row>
    <row r="20" spans="1:58">
      <c r="A20" s="267" t="s">
        <v>273</v>
      </c>
      <c r="B20" s="391" t="s">
        <v>741</v>
      </c>
      <c r="C20" s="285" t="s">
        <v>121</v>
      </c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100"/>
      <c r="AD20" s="50"/>
      <c r="AI20" s="13"/>
      <c r="BF20" s="260" t="str">
        <f>CountryCode &amp; ".T2.ONFT.S1314.MNAC." &amp; RefVintage</f>
        <v>SE.T2.ONFT.S1314.MNAC.W.2024</v>
      </c>
    </row>
    <row r="21" spans="1:58">
      <c r="A21" s="137" t="s">
        <v>274</v>
      </c>
      <c r="B21" s="391" t="s">
        <v>742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02"/>
      <c r="AD21" s="50"/>
      <c r="AI21" s="13"/>
      <c r="BF21" s="260" t="str">
        <f>CountryCode &amp; ".T2.ONFT1.S1314.MNAC." &amp; RefVintage</f>
        <v>SE.T2.ONFT1.S1314.MNAC.W.2024</v>
      </c>
    </row>
    <row r="22" spans="1:58">
      <c r="A22" s="137" t="s">
        <v>275</v>
      </c>
      <c r="B22" s="391" t="s">
        <v>743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02"/>
      <c r="AD22" s="50"/>
      <c r="AI22" s="13"/>
      <c r="BF22" s="260" t="str">
        <f>CountryCode &amp; ".T2.ONFT2.S1314.MNAC." &amp; RefVintage</f>
        <v>SE.T2.ONFT2.S1314.MNAC.W.2024</v>
      </c>
    </row>
    <row r="23" spans="1:58">
      <c r="A23" s="267"/>
      <c r="B23" s="131"/>
      <c r="C23" s="140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00"/>
      <c r="AD23" s="50"/>
      <c r="AI23" s="13"/>
    </row>
    <row r="24" spans="1:58">
      <c r="A24" s="267" t="s">
        <v>276</v>
      </c>
      <c r="B24" s="391" t="s">
        <v>748</v>
      </c>
      <c r="C24" s="193" t="s">
        <v>473</v>
      </c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8"/>
      <c r="Q24" s="518"/>
      <c r="R24" s="518"/>
      <c r="S24" s="518"/>
      <c r="T24" s="518"/>
      <c r="U24" s="518"/>
      <c r="V24" s="518"/>
      <c r="W24" s="518"/>
      <c r="X24" s="518"/>
      <c r="Y24" s="518"/>
      <c r="Z24" s="518"/>
      <c r="AA24" s="518"/>
      <c r="AB24" s="518"/>
      <c r="AC24" s="100"/>
      <c r="AD24" s="50"/>
      <c r="AI24" s="13"/>
      <c r="BF24" s="260" t="str">
        <f>CountryCode &amp; ".T2.D41DIF.S1314.MNAC." &amp; RefVintage</f>
        <v>SE.T2.D41DIF.S1314.MNAC.W.2024</v>
      </c>
    </row>
    <row r="25" spans="1:58">
      <c r="A25" s="267"/>
      <c r="B25" s="131"/>
      <c r="C25" s="140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00"/>
      <c r="AD25" s="50"/>
      <c r="AI25" s="13"/>
    </row>
    <row r="26" spans="1:58">
      <c r="A26" s="267" t="s">
        <v>550</v>
      </c>
      <c r="B26" s="391" t="s">
        <v>753</v>
      </c>
      <c r="C26" s="285" t="s">
        <v>47</v>
      </c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  <c r="R26" s="518"/>
      <c r="S26" s="518"/>
      <c r="T26" s="518"/>
      <c r="U26" s="518"/>
      <c r="V26" s="518"/>
      <c r="W26" s="518"/>
      <c r="X26" s="518"/>
      <c r="Y26" s="518"/>
      <c r="Z26" s="518"/>
      <c r="AA26" s="518"/>
      <c r="AB26" s="518"/>
      <c r="AC26" s="100"/>
      <c r="AD26" s="50"/>
      <c r="AI26" s="13"/>
      <c r="BF26" s="260" t="str">
        <f>CountryCode &amp; ".T2.F8ASS.S1314.MNAC." &amp; RefVintage</f>
        <v>SE.T2.F8ASS.S1314.MNAC.W.2024</v>
      </c>
    </row>
    <row r="27" spans="1:58">
      <c r="A27" s="137" t="s">
        <v>551</v>
      </c>
      <c r="B27" s="391" t="s">
        <v>754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02"/>
      <c r="AD27" s="50"/>
      <c r="AI27" s="13"/>
      <c r="BF27" s="260" t="str">
        <f>CountryCode &amp; ".T2.F8ASS1.S1314.MNAC." &amp; RefVintage</f>
        <v>SE.T2.F8ASS1.S1314.MNAC.W.2024</v>
      </c>
    </row>
    <row r="28" spans="1:58">
      <c r="A28" s="137" t="s">
        <v>552</v>
      </c>
      <c r="B28" s="391" t="s">
        <v>755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02"/>
      <c r="AD28" s="50"/>
      <c r="AI28" s="13"/>
      <c r="BF28" s="260" t="str">
        <f>CountryCode &amp; ".T2.F8ASS2.S1314.MNAC." &amp; RefVintage</f>
        <v>SE.T2.F8ASS2.S1314.MNAC.W.2024</v>
      </c>
    </row>
    <row r="29" spans="1:58">
      <c r="A29" s="267" t="s">
        <v>553</v>
      </c>
      <c r="B29" s="391" t="s">
        <v>762</v>
      </c>
      <c r="C29" s="285" t="s">
        <v>46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100"/>
      <c r="AD29" s="50"/>
      <c r="AI29" s="13"/>
      <c r="BF29" s="260" t="str">
        <f>CountryCode &amp; ".T2.F8LIA.S1314.MNAC." &amp; RefVintage</f>
        <v>SE.T2.F8LIA.S1314.MNAC.W.2024</v>
      </c>
    </row>
    <row r="30" spans="1:58">
      <c r="A30" s="137" t="s">
        <v>554</v>
      </c>
      <c r="B30" s="391" t="s">
        <v>763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02"/>
      <c r="AD30" s="50"/>
      <c r="AI30" s="13"/>
      <c r="BF30" s="260" t="str">
        <f>CountryCode &amp; ".T2.F8LIA1.S1314.MNAC." &amp; RefVintage</f>
        <v>SE.T2.F8LIA1.S1314.MNAC.W.2024</v>
      </c>
    </row>
    <row r="31" spans="1:58">
      <c r="A31" s="137" t="s">
        <v>555</v>
      </c>
      <c r="B31" s="391" t="s">
        <v>764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02"/>
      <c r="AD31" s="50"/>
      <c r="AI31" s="13"/>
      <c r="BF31" s="260" t="str">
        <f>CountryCode &amp; ".T2.F8LIA2.S1314.MNAC." &amp; RefVintage</f>
        <v>SE.T2.F8LIA2.S1314.MNAC.W.2024</v>
      </c>
    </row>
    <row r="32" spans="1:58">
      <c r="A32" s="267"/>
      <c r="B32" s="131"/>
      <c r="C32" s="140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00"/>
      <c r="AD32" s="50"/>
      <c r="AI32" s="13"/>
    </row>
    <row r="33" spans="1:58">
      <c r="A33" s="267" t="s">
        <v>277</v>
      </c>
      <c r="B33" s="391" t="s">
        <v>772</v>
      </c>
      <c r="C33" s="285" t="s">
        <v>79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100"/>
      <c r="AD33" s="50"/>
      <c r="AI33" s="13"/>
      <c r="BF33" s="260" t="str">
        <f>CountryCode &amp; ".T2.B9_OWB.S1314.MNAC." &amp; RefVintage</f>
        <v>SE.T2.B9_OWB.S1314.MNAC.W.2024</v>
      </c>
    </row>
    <row r="34" spans="1:58">
      <c r="A34" s="267" t="s">
        <v>278</v>
      </c>
      <c r="B34" s="391" t="s">
        <v>773</v>
      </c>
      <c r="C34" s="285" t="s">
        <v>579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100"/>
      <c r="AD34" s="50"/>
      <c r="AI34" s="13"/>
      <c r="BF34" s="260" t="str">
        <f>CountryCode &amp; ".T2.B9_OB.S1314.MNAC." &amp; RefVintage</f>
        <v>SE.T2.B9_OB.S1314.MNAC.W.2024</v>
      </c>
    </row>
    <row r="35" spans="1:58">
      <c r="A35" s="137" t="s">
        <v>279</v>
      </c>
      <c r="B35" s="391" t="s">
        <v>774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02"/>
      <c r="AD35" s="50"/>
      <c r="AI35" s="13"/>
      <c r="BF35" s="260" t="str">
        <f>CountryCode &amp; ".T2.B9_OB1.S1314.MNAC." &amp; RefVintage</f>
        <v>SE.T2.B9_OB1.S1314.MNAC.W.2024</v>
      </c>
    </row>
    <row r="36" spans="1:58">
      <c r="A36" s="137" t="s">
        <v>280</v>
      </c>
      <c r="B36" s="391" t="s">
        <v>775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02"/>
      <c r="AD36" s="50"/>
      <c r="AI36" s="13"/>
      <c r="BF36" s="260" t="str">
        <f>CountryCode &amp; ".T2.B9_OB2.S1314.MNAC." &amp; RefVintage</f>
        <v>SE.T2.B9_OB2.S1314.MNAC.W.2024</v>
      </c>
    </row>
    <row r="37" spans="1:58">
      <c r="A37" s="267"/>
      <c r="B37" s="403"/>
      <c r="C37" s="140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00"/>
      <c r="AD37" s="50"/>
      <c r="AI37" s="13"/>
    </row>
    <row r="38" spans="1:58">
      <c r="A38" s="267" t="s">
        <v>281</v>
      </c>
      <c r="B38" s="391" t="s">
        <v>784</v>
      </c>
      <c r="C38" s="285" t="s">
        <v>48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100"/>
      <c r="AD38" s="50"/>
      <c r="AI38" s="13"/>
      <c r="BF38" s="260" t="str">
        <f>CountryCode &amp; ".T2.OA.S1314.MNAC." &amp; RefVintage</f>
        <v>SE.T2.OA.S1314.MNAC.W.2024</v>
      </c>
    </row>
    <row r="39" spans="1:58">
      <c r="A39" s="137" t="s">
        <v>282</v>
      </c>
      <c r="B39" s="391" t="s">
        <v>785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02"/>
      <c r="AD39" s="50"/>
      <c r="AI39" s="13"/>
      <c r="BF39" s="260" t="str">
        <f>CountryCode &amp; ".T2.OA1.S1314.MNAC." &amp; RefVintage</f>
        <v>SE.T2.OA1.S1314.MNAC.W.2024</v>
      </c>
    </row>
    <row r="40" spans="1:58">
      <c r="A40" s="137" t="s">
        <v>283</v>
      </c>
      <c r="B40" s="391" t="s">
        <v>786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02"/>
      <c r="AD40" s="50"/>
      <c r="AI40" s="13"/>
      <c r="BF40" s="260" t="str">
        <f>CountryCode &amp; ".T2.OA2.S1314.MNAC." &amp; RefVintage</f>
        <v>SE.T2.OA2.S1314.MNAC.W.2024</v>
      </c>
    </row>
    <row r="41" spans="1:58">
      <c r="A41" s="137" t="s">
        <v>284</v>
      </c>
      <c r="B41" s="391" t="s">
        <v>787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02"/>
      <c r="AD41" s="50"/>
      <c r="AI41" s="13"/>
      <c r="BF41" s="260" t="str">
        <f>CountryCode &amp; ".T2.OA3.S1314.MNAC." &amp; RefVintage</f>
        <v>SE.T2.OA3.S1314.MNAC.W.2024</v>
      </c>
    </row>
    <row r="42" spans="1:58" ht="16" thickBot="1">
      <c r="A42" s="267"/>
      <c r="B42" s="131"/>
      <c r="C42" s="140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3"/>
      <c r="AD42" s="50"/>
      <c r="AI42" s="13"/>
    </row>
    <row r="43" spans="1:58" ht="16.5" thickTop="1" thickBot="1">
      <c r="A43" s="267" t="s">
        <v>285</v>
      </c>
      <c r="B43" s="391" t="s">
        <v>793</v>
      </c>
      <c r="C43" s="141" t="s">
        <v>564</v>
      </c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519"/>
      <c r="V43" s="520"/>
      <c r="W43" s="519"/>
      <c r="X43" s="520"/>
      <c r="Y43" s="520"/>
      <c r="Z43" s="520"/>
      <c r="AA43" s="520"/>
      <c r="AB43" s="520"/>
      <c r="AC43" s="4"/>
      <c r="AD43" s="49"/>
      <c r="AI43" s="13"/>
      <c r="BF43" s="260" t="str">
        <f>CountryCode &amp; ".T2.B9.S1314.MNAC." &amp; RefVintage</f>
        <v>SE.T2.B9.S1314.MNAC.W.2024</v>
      </c>
    </row>
    <row r="44" spans="1:58" ht="16" thickTop="1">
      <c r="A44" s="130"/>
      <c r="B44" s="128"/>
      <c r="C44" s="290" t="s">
        <v>474</v>
      </c>
      <c r="D44" s="5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50"/>
      <c r="AE44" s="13"/>
    </row>
    <row r="45" spans="1:58" ht="9" customHeight="1">
      <c r="A45" s="130"/>
      <c r="B45" s="128"/>
      <c r="C45" s="321"/>
      <c r="D45" s="6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50"/>
      <c r="AE45" s="13"/>
    </row>
    <row r="46" spans="1:58" s="23" customFormat="1">
      <c r="A46" s="130"/>
      <c r="B46" s="128"/>
      <c r="C46" s="291" t="s">
        <v>90</v>
      </c>
      <c r="D46" s="13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50"/>
      <c r="AE46" s="13"/>
      <c r="BF46" s="292"/>
    </row>
    <row r="47" spans="1:58">
      <c r="A47" s="130"/>
      <c r="B47" s="128"/>
      <c r="C47" s="201" t="s">
        <v>93</v>
      </c>
      <c r="D47" s="1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50"/>
      <c r="AE47" s="13"/>
    </row>
    <row r="48" spans="1:58" ht="12" customHeight="1" thickBot="1">
      <c r="A48" s="143"/>
      <c r="B48" s="148"/>
      <c r="C48" s="144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2"/>
      <c r="AF48" s="13"/>
    </row>
    <row r="49" spans="1:32" ht="16" thickTop="1">
      <c r="A49" s="26"/>
      <c r="B49" s="30"/>
      <c r="AF49" s="13"/>
    </row>
    <row r="50" spans="1:32">
      <c r="A50" s="26"/>
    </row>
    <row r="51" spans="1:32" ht="30" customHeight="1">
      <c r="A51" s="26"/>
      <c r="C51" s="300" t="s">
        <v>122</v>
      </c>
      <c r="D51" s="570" t="str">
        <f>IF(COUNTA(D8:AB8,D11:AB16,D20:AB20,D24:AB24,D26:AB26,D29:AB29,D33:AB34,D38:AB38,D43:AB43)/375*100=100,"OK - Table 2D is fully completed","WARNING - Table 2D is not fully completed, please fill in figure, L, M or 0")</f>
        <v>WARNING - Table 2D is not fully completed, please fill in figure, L, M or 0</v>
      </c>
      <c r="E51" s="570"/>
      <c r="F51" s="570"/>
      <c r="G51" s="570"/>
      <c r="H51" s="570"/>
      <c r="I51" s="570"/>
      <c r="J51" s="570"/>
      <c r="K51" s="570"/>
      <c r="L51" s="570"/>
      <c r="M51" s="570"/>
      <c r="N51" s="570"/>
      <c r="O51" s="570"/>
      <c r="P51" s="570"/>
      <c r="Q51" s="570"/>
      <c r="R51" s="570"/>
      <c r="S51" s="570"/>
      <c r="T51" s="570"/>
      <c r="U51" s="570"/>
      <c r="V51" s="570"/>
      <c r="W51" s="570"/>
      <c r="X51" s="570"/>
      <c r="Y51" s="570"/>
      <c r="Z51" s="570"/>
      <c r="AA51" s="570"/>
      <c r="AB51" s="570"/>
      <c r="AC51" s="293"/>
      <c r="AD51" s="173"/>
    </row>
    <row r="52" spans="1:32">
      <c r="A52" s="26"/>
      <c r="C52" s="174" t="s">
        <v>123</v>
      </c>
      <c r="D52" s="301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175"/>
      <c r="AD52" s="176"/>
    </row>
    <row r="53" spans="1:32" ht="22">
      <c r="A53" s="26"/>
      <c r="C53" s="294" t="s">
        <v>556</v>
      </c>
      <c r="D53" s="295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5">
        <f t="shared" ref="E53:S53" si="21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5">
        <f t="shared" si="21"/>
        <v>0</v>
      </c>
      <c r="G53" s="295">
        <f t="shared" si="21"/>
        <v>0</v>
      </c>
      <c r="H53" s="295">
        <f t="shared" si="21"/>
        <v>0</v>
      </c>
      <c r="I53" s="295">
        <f t="shared" si="21"/>
        <v>0</v>
      </c>
      <c r="J53" s="295">
        <f t="shared" si="21"/>
        <v>0</v>
      </c>
      <c r="K53" s="295">
        <f t="shared" si="21"/>
        <v>0</v>
      </c>
      <c r="L53" s="295">
        <f t="shared" si="21"/>
        <v>0</v>
      </c>
      <c r="M53" s="295">
        <f t="shared" si="21"/>
        <v>0</v>
      </c>
      <c r="N53" s="295">
        <f t="shared" si="21"/>
        <v>0</v>
      </c>
      <c r="O53" s="295">
        <f t="shared" si="21"/>
        <v>0</v>
      </c>
      <c r="P53" s="295">
        <f t="shared" si="21"/>
        <v>0</v>
      </c>
      <c r="Q53" s="295">
        <f t="shared" si="21"/>
        <v>0</v>
      </c>
      <c r="R53" s="295">
        <f t="shared" si="21"/>
        <v>0</v>
      </c>
      <c r="S53" s="295">
        <f t="shared" si="21"/>
        <v>0</v>
      </c>
      <c r="T53" s="295">
        <f t="shared" ref="T53:V53" si="22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5">
        <f t="shared" si="22"/>
        <v>0</v>
      </c>
      <c r="V53" s="295">
        <f t="shared" si="22"/>
        <v>0</v>
      </c>
      <c r="W53" s="295">
        <f t="shared" ref="W53:X53" si="23">IF(AND(W43="0",W8="0",W11="0",W20="0",W24="0",W26="0",W29="0",W33="0",W34="0",W38="0"),0,IF(AND(W43="L",W8="L",W11="L",W20="L",W24="L",W26="L",W29="L",W33="L",W34="L",W38="L"),"NC",IF(W43="M",0,W43)-IF(W8="M",0,W8)-IF(W11="M",0,W11)-IF(W20="M",0,W20)-IF(W24="M",0,W24)-IF(W26="M",0,W26)-IF(W29="M",0,W29)-IF(W33="M",0,W33)-IF(W34="M",0,W34)-IF(W38="M",0,W38)))</f>
        <v>0</v>
      </c>
      <c r="X53" s="295">
        <f t="shared" si="23"/>
        <v>0</v>
      </c>
      <c r="Y53" s="295">
        <f t="shared" ref="Y53:Z53" si="24">IF(AND(Y43="0",Y8="0",Y11="0",Y20="0",Y24="0",Y26="0",Y29="0",Y33="0",Y34="0",Y38="0"),0,IF(AND(Y43="L",Y8="L",Y11="L",Y20="L",Y24="L",Y26="L",Y29="L",Y33="L",Y34="L",Y38="L"),"NC",IF(Y43="M",0,Y43)-IF(Y8="M",0,Y8)-IF(Y11="M",0,Y11)-IF(Y20="M",0,Y20)-IF(Y24="M",0,Y24)-IF(Y26="M",0,Y26)-IF(Y29="M",0,Y29)-IF(Y33="M",0,Y33)-IF(Y34="M",0,Y34)-IF(Y38="M",0,Y38)))</f>
        <v>0</v>
      </c>
      <c r="Z53" s="295">
        <f t="shared" si="24"/>
        <v>0</v>
      </c>
      <c r="AA53" s="295">
        <f>IF(AND(AA43="0",AA8="0",AA11="0",AA20="0",AA24="0",AA26="0",AA29="0",AA33="0",AA34="0",AA38="0"),0,IF(AND(AA43="L",AA8="L",AA11="L",AA20="L",AA24="L",AA26="L",AA29="L",AA33="L",AA34="L",AA38="L"),"NC",IF(AA43="M",0,AA43)-IF(AA8="M",0,AA8)-IF(AA11="M",0,AA11)-IF(AA20="M",0,AA20)-IF(AA24="M",0,AA24)-IF(AA26="M",0,AA26)-IF(AA29="M",0,AA29)-IF(AA33="M",0,AA33)-IF(AA34="M",0,AA34)-IF(AA38="M",0,AA38)))</f>
        <v>0</v>
      </c>
      <c r="AB53" s="295">
        <f>IF(AND(AB43="0",AB8="0",AB11="0",AB20="0",AB24="0",AB26="0",AB29="0",AB33="0",AB34="0",AB38="0"),0,IF(AND(AB43="L",AB8="L",AB11="L",AB20="L",AB24="L",AB26="L",AB29="L",AB33="L",AB34="L",AB38="L"),"NC",IF(AB43="M",0,AB43)-IF(AB8="M",0,AB8)-IF(AB11="M",0,AB11)-IF(AB20="M",0,AB20)-IF(AB24="M",0,AB24)-IF(AB26="M",0,AB26)-IF(AB29="M",0,AB29)-IF(AB33="M",0,AB33)-IF(AB34="M",0,AB34)-IF(AB38="M",0,AB38)))</f>
        <v>0</v>
      </c>
      <c r="AC53" s="175"/>
      <c r="AD53" s="176"/>
    </row>
    <row r="54" spans="1:32">
      <c r="A54" s="26"/>
      <c r="C54" s="294" t="s">
        <v>147</v>
      </c>
      <c r="D54" s="295">
        <f>IF(AND(D11="0",D12="0",D13="0",D14="0"),0,IF(AND(D11="L",D12="L",D13="L",D14="L"),"NC",IF(D11="M",0,D11)-IF(D12="M",0,D12)-IF(D13="M",0,D13)-IF(D14="M",0,D14)))</f>
        <v>0</v>
      </c>
      <c r="E54" s="295">
        <f t="shared" ref="E54:S54" si="25">IF(AND(E11="0",E12="0",E13="0",E14="0"),0,IF(AND(E11="L",E12="L",E13="L",E14="L"),"NC",IF(E11="M",0,E11)-IF(E12="M",0,E12)-IF(E13="M",0,E13)-IF(E14="M",0,E14)))</f>
        <v>0</v>
      </c>
      <c r="F54" s="295">
        <f t="shared" si="25"/>
        <v>0</v>
      </c>
      <c r="G54" s="295">
        <f t="shared" si="25"/>
        <v>0</v>
      </c>
      <c r="H54" s="295">
        <f t="shared" si="25"/>
        <v>0</v>
      </c>
      <c r="I54" s="295">
        <f t="shared" si="25"/>
        <v>0</v>
      </c>
      <c r="J54" s="295">
        <f t="shared" si="25"/>
        <v>0</v>
      </c>
      <c r="K54" s="295">
        <f t="shared" si="25"/>
        <v>0</v>
      </c>
      <c r="L54" s="295">
        <f t="shared" si="25"/>
        <v>0</v>
      </c>
      <c r="M54" s="295">
        <f t="shared" si="25"/>
        <v>0</v>
      </c>
      <c r="N54" s="295">
        <f t="shared" si="25"/>
        <v>0</v>
      </c>
      <c r="O54" s="295">
        <f t="shared" si="25"/>
        <v>0</v>
      </c>
      <c r="P54" s="295">
        <f t="shared" si="25"/>
        <v>0</v>
      </c>
      <c r="Q54" s="295">
        <f t="shared" si="25"/>
        <v>0</v>
      </c>
      <c r="R54" s="295">
        <f t="shared" si="25"/>
        <v>0</v>
      </c>
      <c r="S54" s="295">
        <f t="shared" si="25"/>
        <v>0</v>
      </c>
      <c r="T54" s="295">
        <f t="shared" ref="T54:V54" si="26">IF(AND(T11="0",T12="0",T13="0",T14="0"),0,IF(AND(T11="L",T12="L",T13="L",T14="L"),"NC",IF(T11="M",0,T11)-IF(T12="M",0,T12)-IF(T13="M",0,T13)-IF(T14="M",0,T14)))</f>
        <v>0</v>
      </c>
      <c r="U54" s="295">
        <f t="shared" si="26"/>
        <v>0</v>
      </c>
      <c r="V54" s="295">
        <f t="shared" si="26"/>
        <v>0</v>
      </c>
      <c r="W54" s="295">
        <f t="shared" ref="W54:X54" si="27">IF(AND(W11="0",W12="0",W13="0",W14="0"),0,IF(AND(W11="L",W12="L",W13="L",W14="L"),"NC",IF(W11="M",0,W11)-IF(W12="M",0,W12)-IF(W13="M",0,W13)-IF(W14="M",0,W14)))</f>
        <v>0</v>
      </c>
      <c r="X54" s="295">
        <f t="shared" si="27"/>
        <v>0</v>
      </c>
      <c r="Y54" s="295">
        <f t="shared" ref="Y54:Z54" si="28">IF(AND(Y11="0",Y12="0",Y13="0",Y14="0"),0,IF(AND(Y11="L",Y12="L",Y13="L",Y14="L"),"NC",IF(Y11="M",0,Y11)-IF(Y12="M",0,Y12)-IF(Y13="M",0,Y13)-IF(Y14="M",0,Y14)))</f>
        <v>0</v>
      </c>
      <c r="Z54" s="295">
        <f t="shared" si="28"/>
        <v>0</v>
      </c>
      <c r="AA54" s="295">
        <f>IF(AND(AA11="0",AA12="0",AA13="0",AA14="0"),0,IF(AND(AA11="L",AA12="L",AA13="L",AA14="L"),"NC",IF(AA11="M",0,AA11)-IF(AA12="M",0,AA12)-IF(AA13="M",0,AA13)-IF(AA14="M",0,AA14)))</f>
        <v>0</v>
      </c>
      <c r="AB54" s="295">
        <f>IF(AND(AB11="0",AB12="0",AB13="0",AB14="0"),0,IF(AND(AB11="L",AB12="L",AB13="L",AB14="L"),"NC",IF(AB11="M",0,AB11)-IF(AB12="M",0,AB12)-IF(AB13="M",0,AB13)-IF(AB14="M",0,AB14)))</f>
        <v>0</v>
      </c>
      <c r="AC54" s="175"/>
      <c r="AD54" s="176"/>
    </row>
    <row r="55" spans="1:32">
      <c r="A55" s="26"/>
      <c r="C55" s="294" t="s">
        <v>148</v>
      </c>
      <c r="D55" s="295">
        <f>IF(AND(D38="0",D39="0",D40="0",D41="0",D42="0"),0,IF(AND(D38="L",D39="L",D40="L",D41="L",D42="L"),"NC",D38-SUM(D39:D42)))</f>
        <v>0</v>
      </c>
      <c r="E55" s="295">
        <f t="shared" ref="E55:S55" si="29">IF(AND(E38="0",E39="0",E40="0",E41="0",E42="0"),0,IF(AND(E38="L",E39="L",E40="L",E41="L",E42="L"),"NC",E38-SUM(E39:E42)))</f>
        <v>0</v>
      </c>
      <c r="F55" s="295">
        <f t="shared" si="29"/>
        <v>0</v>
      </c>
      <c r="G55" s="295">
        <f t="shared" si="29"/>
        <v>0</v>
      </c>
      <c r="H55" s="295">
        <f t="shared" si="29"/>
        <v>0</v>
      </c>
      <c r="I55" s="295">
        <f t="shared" si="29"/>
        <v>0</v>
      </c>
      <c r="J55" s="295">
        <f t="shared" si="29"/>
        <v>0</v>
      </c>
      <c r="K55" s="295">
        <f t="shared" si="29"/>
        <v>0</v>
      </c>
      <c r="L55" s="295">
        <f t="shared" si="29"/>
        <v>0</v>
      </c>
      <c r="M55" s="295">
        <f t="shared" si="29"/>
        <v>0</v>
      </c>
      <c r="N55" s="295">
        <f t="shared" si="29"/>
        <v>0</v>
      </c>
      <c r="O55" s="295">
        <f t="shared" si="29"/>
        <v>0</v>
      </c>
      <c r="P55" s="295">
        <f t="shared" si="29"/>
        <v>0</v>
      </c>
      <c r="Q55" s="295">
        <f t="shared" si="29"/>
        <v>0</v>
      </c>
      <c r="R55" s="295">
        <f t="shared" si="29"/>
        <v>0</v>
      </c>
      <c r="S55" s="295">
        <f t="shared" si="29"/>
        <v>0</v>
      </c>
      <c r="T55" s="295">
        <f t="shared" ref="T55:V55" si="30">IF(AND(T38="0",T39="0",T40="0",T41="0",T42="0"),0,IF(AND(T38="L",T39="L",T40="L",T41="L",T42="L"),"NC",T38-SUM(T39:T42)))</f>
        <v>0</v>
      </c>
      <c r="U55" s="295">
        <f t="shared" si="30"/>
        <v>0</v>
      </c>
      <c r="V55" s="295">
        <f t="shared" si="30"/>
        <v>0</v>
      </c>
      <c r="W55" s="295">
        <f t="shared" ref="W55:X55" si="31">IF(AND(W38="0",W39="0",W40="0",W41="0",W42="0"),0,IF(AND(W38="L",W39="L",W40="L",W41="L",W42="L"),"NC",W38-SUM(W39:W42)))</f>
        <v>0</v>
      </c>
      <c r="X55" s="295">
        <f t="shared" si="31"/>
        <v>0</v>
      </c>
      <c r="Y55" s="295">
        <f t="shared" ref="Y55:Z55" si="32">IF(AND(Y38="0",Y39="0",Y40="0",Y41="0",Y42="0"),0,IF(AND(Y38="L",Y39="L",Y40="L",Y41="L",Y42="L"),"NC",Y38-SUM(Y39:Y42)))</f>
        <v>0</v>
      </c>
      <c r="Z55" s="295">
        <f t="shared" si="32"/>
        <v>0</v>
      </c>
      <c r="AA55" s="295">
        <f>IF(AND(AA38="0",AA39="0",AA40="0",AA41="0",AA42="0"),0,IF(AND(AA38="L",AA39="L",AA40="L",AA41="L",AA42="L"),"NC",AA38-SUM(AA39:AA42)))</f>
        <v>0</v>
      </c>
      <c r="AB55" s="295">
        <f>IF(AND(AB38="0",AB39="0",AB40="0",AB41="0",AB42="0"),0,IF(AND(AB38="L",AB39="L",AB40="L",AB41="L",AB42="L"),"NC",AB38-SUM(AB39:AB42)))</f>
        <v>0</v>
      </c>
      <c r="AC55" s="175"/>
      <c r="AD55" s="176"/>
    </row>
    <row r="56" spans="1:32">
      <c r="A56" s="26"/>
      <c r="C56" s="296" t="s">
        <v>129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5"/>
      <c r="AD56" s="176"/>
    </row>
    <row r="57" spans="1:32">
      <c r="A57" s="24"/>
      <c r="C57" s="297" t="s">
        <v>149</v>
      </c>
      <c r="D57" s="181">
        <f>IF(AND('Table 1'!E14="0",'Table 2D'!D43="0"),0,IF(AND('Table 1'!E14="L",'Table 2D'!D43="L"),"NC",IF('Table 1'!E14="M",0,'Table 1'!E14)-IF('Table 2D'!D43="M",0,'Table 2D'!D43)))</f>
        <v>14875</v>
      </c>
      <c r="E57" s="181">
        <f>IF(AND('Table 1'!F14="0",'Table 2D'!E43="0"),0,IF(AND('Table 1'!F14="L",'Table 2D'!E43="L"),"NC",IF('Table 1'!F14="M",0,'Table 1'!F14)-IF('Table 2D'!E43="M",0,'Table 2D'!E43)))</f>
        <v>12457</v>
      </c>
      <c r="F57" s="181">
        <f>IF(AND('Table 1'!G14="0",'Table 2D'!F43="0"),0,IF(AND('Table 1'!G14="L",'Table 2D'!F43="L"),"NC",IF('Table 1'!G14="M",0,'Table 1'!G14)-IF('Table 2D'!F43="M",0,'Table 2D'!F43)))</f>
        <v>9917</v>
      </c>
      <c r="G57" s="181">
        <f>IF(AND('Table 1'!H14="0",'Table 2D'!G43="0"),0,IF(AND('Table 1'!H14="L",'Table 2D'!G43="L"),"NC",IF('Table 1'!H14="M",0,'Table 1'!H14)-IF('Table 2D'!G43="M",0,'Table 2D'!G43)))</f>
        <v>24855</v>
      </c>
      <c r="H57" s="181">
        <f>IF(AND('Table 1'!I14="0",'Table 2D'!H43="0"),0,IF(AND('Table 1'!I14="L",'Table 2D'!H43="L"),"NC",IF('Table 1'!I14="M",0,'Table 1'!I14)-IF('Table 2D'!H43="M",0,'Table 2D'!H43)))</f>
        <v>-40710</v>
      </c>
      <c r="I57" s="181">
        <f>IF(AND('Table 1'!J14="0",'Table 2D'!I43="0"),0,IF(AND('Table 1'!J14="L",'Table 2D'!I43="L"),"NC",IF('Table 1'!J14="M",0,'Table 1'!J14)-IF('Table 2D'!I43="M",0,'Table 2D'!I43)))</f>
        <v>-8595</v>
      </c>
      <c r="J57" s="181">
        <f>IF(AND('Table 1'!K14="0",'Table 2D'!J43="0"),0,IF(AND('Table 1'!K14="L",'Table 2D'!J43="L"),"NC",IF('Table 1'!K14="M",0,'Table 1'!K14)-IF('Table 2D'!J43="M",0,'Table 2D'!J43)))</f>
        <v>-123644</v>
      </c>
      <c r="K57" s="181">
        <f>IF(AND('Table 1'!L14="0",'Table 2D'!K43="0"),0,IF(AND('Table 1'!L14="L",'Table 2D'!K43="L"),"NC",IF('Table 1'!L14="M",0,'Table 1'!L14)-IF('Table 2D'!K43="M",0,'Table 2D'!K43)))</f>
        <v>23777</v>
      </c>
      <c r="L57" s="181">
        <f>IF(AND('Table 1'!M14="0",'Table 2D'!L43="0"),0,IF(AND('Table 1'!M14="L",'Table 2D'!L43="L"),"NC",IF('Table 1'!M14="M",0,'Table 1'!M14)-IF('Table 2D'!L43="M",0,'Table 2D'!L43)))</f>
        <v>24674</v>
      </c>
      <c r="M57" s="181">
        <f>IF(AND('Table 1'!N14="0",'Table 2D'!M43="0"),0,IF(AND('Table 1'!N14="L",'Table 2D'!M43="L"),"NC",IF('Table 1'!N14="M",0,'Table 1'!N14)-IF('Table 2D'!M43="M",0,'Table 2D'!M43)))</f>
        <v>23912</v>
      </c>
      <c r="N57" s="181">
        <f>IF(AND('Table 1'!O14="0",'Table 2D'!N43="0"),0,IF(AND('Table 1'!O14="L",'Table 2D'!N43="L"),"NC",IF('Table 1'!O14="M",0,'Table 1'!O14)-IF('Table 2D'!N43="M",0,'Table 2D'!N43)))</f>
        <v>27851</v>
      </c>
      <c r="O57" s="181">
        <f>IF(AND('Table 1'!P14="0",'Table 2D'!O43="0"),0,IF(AND('Table 1'!P14="L",'Table 2D'!O43="L"),"NC",IF('Table 1'!P14="M",0,'Table 1'!P14)-IF('Table 2D'!O43="M",0,'Table 2D'!O43)))</f>
        <v>31164</v>
      </c>
      <c r="P57" s="181">
        <f>IF(AND('Table 1'!Q14="0",'Table 2D'!P43="0"),0,IF(AND('Table 1'!Q14="L",'Table 2D'!P43="L"),"NC",IF('Table 1'!Q14="M",0,'Table 1'!Q14)-IF('Table 2D'!P43="M",0,'Table 2D'!P43)))</f>
        <v>34677</v>
      </c>
      <c r="Q57" s="181">
        <f>IF(AND('Table 1'!R14="0",'Table 2D'!Q43="0"),0,IF(AND('Table 1'!R14="L",'Table 2D'!Q43="L"),"NC",IF('Table 1'!R14="M",0,'Table 1'!R14)-IF('Table 2D'!Q43="M",0,'Table 2D'!Q43)))</f>
        <v>31911</v>
      </c>
      <c r="R57" s="181">
        <f>IF(AND('Table 1'!S14="0",'Table 2D'!R43="0"),0,IF(AND('Table 1'!S14="L",'Table 2D'!R43="L"),"NC",IF('Table 1'!S14="M",0,'Table 1'!S14)-IF('Table 2D'!R43="M",0,'Table 2D'!R43)))</f>
        <v>5215</v>
      </c>
      <c r="S57" s="181">
        <f>IF(AND('Table 1'!T14="0",'Table 2D'!S43="0"),0,IF(AND('Table 1'!T14="L",'Table 2D'!S43="L"),"NC",IF('Table 1'!T14="M",0,'Table 1'!T14)-IF('Table 2D'!S43="M",0,'Table 2D'!S43)))</f>
        <v>6943</v>
      </c>
      <c r="T57" s="181">
        <f>IF(AND('Table 1'!U14="0",'Table 2D'!T43="0"),0,IF(AND('Table 1'!U14="L",'Table 2D'!T43="L"),"NC",IF('Table 1'!U14="M",0,'Table 1'!U14)-IF('Table 2D'!T43="M",0,'Table 2D'!T43)))</f>
        <v>19442</v>
      </c>
      <c r="U57" s="181">
        <f>IF(AND('Table 1'!V14="0",'Table 2D'!U43="0"),0,IF(AND('Table 1'!V14="L",'Table 2D'!U43="L"),"NC",IF('Table 1'!V14="M",0,'Table 1'!V14)-IF('Table 2D'!U43="M",0,'Table 2D'!U43)))</f>
        <v>9758</v>
      </c>
      <c r="V57" s="181">
        <f>IF(AND('Table 1'!W14="0",'Table 2D'!V43="0"),0,IF(AND('Table 1'!W14="L",'Table 2D'!V43="L"),"NC",IF('Table 1'!W14="M",0,'Table 1'!W14)-IF('Table 2D'!V43="M",0,'Table 2D'!V43)))</f>
        <v>-5061</v>
      </c>
      <c r="W57" s="181">
        <f>IF(AND('Table 1'!X14="0",'Table 2D'!W43="0"),0,IF(AND('Table 1'!X14="L",'Table 2D'!W43="L"),"NC",IF('Table 1'!X14="M",0,'Table 1'!X14)-IF('Table 2D'!W43="M",0,'Table 2D'!W43)))</f>
        <v>5388</v>
      </c>
      <c r="X57" s="181">
        <f>IF(AND('Table 1'!Y14="0",'Table 2D'!X43="0"),0,IF(AND('Table 1'!Y14="L",'Table 2D'!X43="L"),"NC",IF('Table 1'!Y14="M",0,'Table 1'!Y14)-IF('Table 2D'!X43="M",0,'Table 2D'!X43)))</f>
        <v>9994</v>
      </c>
      <c r="Y57" s="181">
        <f>IF(AND('Table 1'!Z14="0",'Table 2D'!Y43="0"),0,IF(AND('Table 1'!Z14="L",'Table 2D'!Y43="L"),"NC",IF('Table 1'!Z14="M",0,'Table 1'!Z14)-IF('Table 2D'!Y43="M",0,'Table 2D'!Y43)))</f>
        <v>6285</v>
      </c>
      <c r="Z57" s="181">
        <f>IF(AND('Table 1'!AA14="0",'Table 2D'!Z43="0"),0,IF(AND('Table 1'!AA14="L",'Table 2D'!Z43="L"),"NC",IF('Table 1'!AA14="M",0,'Table 1'!AA14)-IF('Table 2D'!Z43="M",0,'Table 2D'!Z43)))</f>
        <v>444</v>
      </c>
      <c r="AA57" s="181">
        <f>IF(AND('Table 1'!AB14="0",'Table 2D'!AA43="0"),0,IF(AND('Table 1'!AB14="L",'Table 2D'!AA43="L"),"NC",IF('Table 1'!AB14="M",0,'Table 1'!AB14)-IF('Table 2D'!AA43="M",0,'Table 2D'!AA43)))</f>
        <v>6753</v>
      </c>
      <c r="AB57" s="181">
        <f>IF(AND('Table 1'!AC14="0",'Table 2D'!AB43="0"),0,IF(AND('Table 1'!AC14="L",'Table 2D'!AB43="L"),"NC",IF('Table 1'!AC14="M",0,'Table 1'!AC14)-IF('Table 2D'!AB43="M",0,'Table 2D'!AB43)))</f>
        <v>6414</v>
      </c>
      <c r="AC57" s="298"/>
      <c r="AD57" s="299"/>
    </row>
    <row r="58" spans="1:32">
      <c r="A58" s="24"/>
    </row>
    <row r="59" spans="1:32">
      <c r="A59" s="24"/>
    </row>
    <row r="60" spans="1:32">
      <c r="A60" s="24"/>
    </row>
    <row r="61" spans="1:32">
      <c r="A61" s="26"/>
    </row>
    <row r="62" spans="1:32">
      <c r="A62" s="26"/>
    </row>
  </sheetData>
  <sheetProtection algorithmName="SHA-512" hashValue="WESag2rAwktk2KS06IffaG8RpnturcsC+onfkvxhfZjkbq9FUx2Lhb4FriPyZVbDNrUPlGmjTtEEgX8khVmZ+A==" saltValue="rJJPyl+CXFgTfYt/xMTbdQ==" spinCount="100000" sheet="1" objects="1" formatColumns="0" formatRows="0" insertRows="0" insertHyperlinks="0" deleteRows="0"/>
  <mergeCells count="2">
    <mergeCell ref="D51:AB51"/>
    <mergeCell ref="D4:AB4"/>
  </mergeCells>
  <phoneticPr fontId="35" type="noConversion"/>
  <conditionalFormatting sqref="D11:V11 D43:V43 D8:AB8">
    <cfRule type="cellIs" dxfId="38" priority="29" operator="equal">
      <formula>""</formula>
    </cfRule>
  </conditionalFormatting>
  <conditionalFormatting sqref="W11:AB11 W43:AB43">
    <cfRule type="cellIs" dxfId="37" priority="26" operator="equal">
      <formula>""</formula>
    </cfRule>
  </conditionalFormatting>
  <conditionalFormatting sqref="D12:V12">
    <cfRule type="cellIs" dxfId="36" priority="25" operator="equal">
      <formula>""</formula>
    </cfRule>
  </conditionalFormatting>
  <conditionalFormatting sqref="W12:AB12">
    <cfRule type="cellIs" dxfId="35" priority="24" operator="equal">
      <formula>""</formula>
    </cfRule>
  </conditionalFormatting>
  <conditionalFormatting sqref="D13:V13">
    <cfRule type="cellIs" dxfId="34" priority="23" operator="equal">
      <formula>""</formula>
    </cfRule>
  </conditionalFormatting>
  <conditionalFormatting sqref="W13:AB13">
    <cfRule type="cellIs" dxfId="33" priority="22" operator="equal">
      <formula>""</formula>
    </cfRule>
  </conditionalFormatting>
  <conditionalFormatting sqref="D14:V14">
    <cfRule type="cellIs" dxfId="32" priority="21" operator="equal">
      <formula>""</formula>
    </cfRule>
  </conditionalFormatting>
  <conditionalFormatting sqref="W14:AB14">
    <cfRule type="cellIs" dxfId="31" priority="20" operator="equal">
      <formula>""</formula>
    </cfRule>
  </conditionalFormatting>
  <conditionalFormatting sqref="D15:V15">
    <cfRule type="cellIs" dxfId="30" priority="19" operator="equal">
      <formula>""</formula>
    </cfRule>
  </conditionalFormatting>
  <conditionalFormatting sqref="W15:AB15">
    <cfRule type="cellIs" dxfId="29" priority="18" operator="equal">
      <formula>""</formula>
    </cfRule>
  </conditionalFormatting>
  <conditionalFormatting sqref="D16:V16">
    <cfRule type="cellIs" dxfId="28" priority="17" operator="equal">
      <formula>""</formula>
    </cfRule>
  </conditionalFormatting>
  <conditionalFormatting sqref="W16:AB16">
    <cfRule type="cellIs" dxfId="27" priority="16" operator="equal">
      <formula>""</formula>
    </cfRule>
  </conditionalFormatting>
  <conditionalFormatting sqref="D20:V20">
    <cfRule type="cellIs" dxfId="26" priority="15" operator="equal">
      <formula>""</formula>
    </cfRule>
  </conditionalFormatting>
  <conditionalFormatting sqref="W20:AB20">
    <cfRule type="cellIs" dxfId="25" priority="14" operator="equal">
      <formula>""</formula>
    </cfRule>
  </conditionalFormatting>
  <conditionalFormatting sqref="D24:V24">
    <cfRule type="cellIs" dxfId="24" priority="13" operator="equal">
      <formula>""</formula>
    </cfRule>
  </conditionalFormatting>
  <conditionalFormatting sqref="W24:AB24">
    <cfRule type="cellIs" dxfId="23" priority="12" operator="equal">
      <formula>""</formula>
    </cfRule>
  </conditionalFormatting>
  <conditionalFormatting sqref="D26:V26">
    <cfRule type="cellIs" dxfId="22" priority="11" operator="equal">
      <formula>""</formula>
    </cfRule>
  </conditionalFormatting>
  <conditionalFormatting sqref="W26:AB26">
    <cfRule type="cellIs" dxfId="21" priority="10" operator="equal">
      <formula>""</formula>
    </cfRule>
  </conditionalFormatting>
  <conditionalFormatting sqref="D29:V29">
    <cfRule type="cellIs" dxfId="20" priority="9" operator="equal">
      <formula>""</formula>
    </cfRule>
  </conditionalFormatting>
  <conditionalFormatting sqref="W29:AB29">
    <cfRule type="cellIs" dxfId="19" priority="8" operator="equal">
      <formula>""</formula>
    </cfRule>
  </conditionalFormatting>
  <conditionalFormatting sqref="D33:V33">
    <cfRule type="cellIs" dxfId="18" priority="7" operator="equal">
      <formula>""</formula>
    </cfRule>
  </conditionalFormatting>
  <conditionalFormatting sqref="W33:AB33">
    <cfRule type="cellIs" dxfId="17" priority="6" operator="equal">
      <formula>""</formula>
    </cfRule>
  </conditionalFormatting>
  <conditionalFormatting sqref="D34:V34">
    <cfRule type="cellIs" dxfId="16" priority="5" operator="equal">
      <formula>""</formula>
    </cfRule>
  </conditionalFormatting>
  <conditionalFormatting sqref="W34:AB34">
    <cfRule type="cellIs" dxfId="15" priority="4" operator="equal">
      <formula>""</formula>
    </cfRule>
  </conditionalFormatting>
  <conditionalFormatting sqref="D38:V38">
    <cfRule type="cellIs" dxfId="14" priority="3" operator="equal">
      <formula>""</formula>
    </cfRule>
  </conditionalFormatting>
  <conditionalFormatting sqref="W38:AB38">
    <cfRule type="cellIs" dxfId="13" priority="2" operator="equal">
      <formula>""</formula>
    </cfRule>
  </conditionalFormatting>
  <conditionalFormatting sqref="D51">
    <cfRule type="expression" dxfId="12" priority="1" stopIfTrue="1">
      <formula>COUNTA(D8:Z8,D11:Z16,D20:Z20,D24:Z24,D26:Z26,D29:Z29,D33:Z34,D38:Z38,D43:Z43)/345*100 &lt;&gt;100</formula>
    </cfRule>
  </conditionalFormatting>
  <dataValidations disablePrompts="1"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B9" xr:uid="{00000000-0002-0000-0600-000000000000}">
      <formula1>$AF$1:$AF$4</formula1>
    </dataValidation>
    <dataValidation type="list" allowBlank="1" showInputMessage="1" showErrorMessage="1" sqref="D1" xr:uid="{00000000-0002-0000-06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BF75"/>
  <sheetViews>
    <sheetView showGridLines="0" defaultGridColor="0" topLeftCell="C39" colorId="22" zoomScale="85" zoomScaleNormal="85" zoomScaleSheetLayoutView="80" workbookViewId="0">
      <selection activeCell="C76" sqref="C76"/>
    </sheetView>
  </sheetViews>
  <sheetFormatPr defaultColWidth="9.765625" defaultRowHeight="15.5"/>
  <cols>
    <col min="1" max="1" width="30.765625" style="30" hidden="1" customWidth="1"/>
    <col min="2" max="2" width="37.765625" style="79" hidden="1" customWidth="1"/>
    <col min="3" max="3" width="148.84375" style="28" customWidth="1"/>
    <col min="4" max="28" width="13.23046875" style="23" customWidth="1"/>
    <col min="29" max="29" width="86.765625" style="23" customWidth="1"/>
    <col min="30" max="30" width="5.23046875" style="23" customWidth="1"/>
    <col min="31" max="31" width="1" style="23" customWidth="1"/>
    <col min="32" max="32" width="0.53515625" style="23" customWidth="1"/>
    <col min="33" max="33" width="9.765625" style="23"/>
    <col min="34" max="38" width="7.765625" style="23" customWidth="1"/>
    <col min="39" max="57" width="9.765625" style="23"/>
    <col min="58" max="58" width="9.765625" style="292"/>
    <col min="59" max="16384" width="9.765625" style="23"/>
  </cols>
  <sheetData>
    <row r="1" spans="1:58">
      <c r="A1" s="322"/>
      <c r="B1" s="312"/>
      <c r="C1" s="149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F1" s="13"/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24" customHeight="1">
      <c r="A2" s="322"/>
      <c r="B2" s="312"/>
      <c r="C2" s="149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499"/>
      <c r="AF2" s="13"/>
      <c r="AG2" s="496">
        <f>IF($AG$1='Cover page'!$N$2,0,1)</f>
        <v>0</v>
      </c>
    </row>
    <row r="3" spans="1:58" ht="18">
      <c r="A3" s="261"/>
      <c r="B3" s="269"/>
      <c r="C3" s="270" t="s">
        <v>580</v>
      </c>
      <c r="D3" s="200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F3" s="13"/>
    </row>
    <row r="4" spans="1:58" ht="16" thickBot="1">
      <c r="A4" s="261"/>
      <c r="B4" s="269"/>
      <c r="AF4" s="13"/>
    </row>
    <row r="5" spans="1:58" ht="16.5" thickTop="1" thickBot="1">
      <c r="A5" s="263"/>
      <c r="B5" s="323"/>
      <c r="C5" s="136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  <c r="AD5" s="41"/>
      <c r="AF5" s="13"/>
    </row>
    <row r="6" spans="1:58" ht="16" thickBot="1">
      <c r="A6" s="211"/>
      <c r="B6" s="225"/>
      <c r="C6" s="201" t="str">
        <f>'Cover page'!E13</f>
        <v>Member State: Sweden</v>
      </c>
      <c r="D6" s="567" t="s">
        <v>2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9"/>
      <c r="AC6" s="43"/>
      <c r="AD6" s="50"/>
    </row>
    <row r="7" spans="1:58">
      <c r="A7" s="211"/>
      <c r="B7" s="304" t="s">
        <v>487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AB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276">
        <f t="shared" si="14"/>
        <v>2018</v>
      </c>
      <c r="AB7" s="276">
        <f t="shared" si="14"/>
        <v>2019</v>
      </c>
      <c r="AC7" s="45"/>
      <c r="AD7" s="50"/>
    </row>
    <row r="8" spans="1:58">
      <c r="A8" s="211"/>
      <c r="B8" s="265"/>
      <c r="C8" s="215" t="str">
        <f>'Cover page'!E14</f>
        <v>Date: 28/03/2024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62"/>
      <c r="W8" s="462"/>
      <c r="X8" s="462"/>
      <c r="Y8" s="462"/>
      <c r="Z8" s="509"/>
      <c r="AA8" s="509"/>
      <c r="AB8" s="509"/>
      <c r="AC8" s="55"/>
      <c r="AD8" s="50"/>
    </row>
    <row r="9" spans="1:58" ht="10.5" customHeight="1" thickBot="1">
      <c r="A9" s="211"/>
      <c r="B9" s="266"/>
      <c r="C9" s="26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510"/>
      <c r="AA9" s="510"/>
      <c r="AB9" s="510"/>
      <c r="AC9" s="63"/>
      <c r="AD9" s="50"/>
    </row>
    <row r="10" spans="1:58" ht="16.5" customHeight="1" thickTop="1" thickBot="1">
      <c r="A10" s="267" t="s">
        <v>286</v>
      </c>
      <c r="B10" s="391" t="s">
        <v>795</v>
      </c>
      <c r="C10" s="289" t="s">
        <v>565</v>
      </c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20"/>
      <c r="W10" s="520"/>
      <c r="X10" s="520"/>
      <c r="Y10" s="520"/>
      <c r="Z10" s="520"/>
      <c r="AA10" s="520"/>
      <c r="AB10" s="520"/>
      <c r="AC10" s="4"/>
      <c r="AD10" s="50"/>
      <c r="BF10" s="292" t="str">
        <f>CountryCode &amp; ".T3.B9.S13.MNAC." &amp; RefVintage</f>
        <v>SE.T3.B9.S13.MNAC.W.2024</v>
      </c>
    </row>
    <row r="11" spans="1:58" ht="6" customHeight="1" thickTop="1">
      <c r="A11" s="267"/>
      <c r="B11" s="131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84"/>
      <c r="AB11" s="84"/>
      <c r="AC11" s="7"/>
      <c r="AD11" s="50"/>
    </row>
    <row r="12" spans="1:58" s="18" customFormat="1" ht="16.5" customHeight="1">
      <c r="A12" s="267" t="s">
        <v>287</v>
      </c>
      <c r="B12" s="391" t="s">
        <v>796</v>
      </c>
      <c r="C12" s="330" t="s">
        <v>95</v>
      </c>
      <c r="D12" s="191">
        <f t="shared" ref="D12:Q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0</v>
      </c>
      <c r="E12" s="191">
        <f t="shared" si="15"/>
        <v>0</v>
      </c>
      <c r="F12" s="191">
        <f t="shared" si="15"/>
        <v>0</v>
      </c>
      <c r="G12" s="191">
        <f t="shared" si="15"/>
        <v>0</v>
      </c>
      <c r="H12" s="191">
        <f t="shared" si="15"/>
        <v>0</v>
      </c>
      <c r="I12" s="191">
        <f t="shared" si="15"/>
        <v>0</v>
      </c>
      <c r="J12" s="191">
        <f t="shared" si="15"/>
        <v>0</v>
      </c>
      <c r="K12" s="191">
        <f t="shared" si="15"/>
        <v>0</v>
      </c>
      <c r="L12" s="191">
        <f t="shared" si="15"/>
        <v>0</v>
      </c>
      <c r="M12" s="191">
        <f t="shared" si="15"/>
        <v>0</v>
      </c>
      <c r="N12" s="191">
        <f t="shared" si="15"/>
        <v>0</v>
      </c>
      <c r="O12" s="191">
        <f t="shared" si="15"/>
        <v>0</v>
      </c>
      <c r="P12" s="191">
        <f t="shared" si="15"/>
        <v>0</v>
      </c>
      <c r="Q12" s="191">
        <f t="shared" si="15"/>
        <v>0</v>
      </c>
      <c r="R12" s="191">
        <f t="shared" ref="R12:S12" si="16">IF(AND(R13="0",R14="0",R15="0",R22="0",R27="0",R28="0",R29="0"),0,IF(AND(R13="M",R14="M",R15="M",R22="M",R27="M",R28="M",R29="M"),"M",IF(AND(R13="L",R14="L",R15="L",R22="L",R27="L",R28="L",R29="L"),"L",IF(AND(ISTEXT(R13),ISTEXT(R14),ISTEXT(R15),ISTEXT(R22),ISTEXT(R27),ISTEXT(R28),ISTEXT(R29)),"M",R13+R14+R15+R22+R27+R28+R29))))</f>
        <v>0</v>
      </c>
      <c r="S12" s="191">
        <f t="shared" si="16"/>
        <v>0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0</v>
      </c>
      <c r="U12" s="191">
        <f t="shared" si="17"/>
        <v>0</v>
      </c>
      <c r="V12" s="191">
        <f t="shared" si="17"/>
        <v>0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0</v>
      </c>
      <c r="X12" s="191">
        <f t="shared" si="18"/>
        <v>0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0</v>
      </c>
      <c r="Z12" s="191">
        <f t="shared" si="19"/>
        <v>0</v>
      </c>
      <c r="AA12" s="191">
        <f t="shared" ref="AA12:AB12" si="20">IF(AND(AA13="0",AA14="0",AA15="0",AA22="0",AA27="0",AA28="0",AA29="0"),0,IF(AND(AA13="M",AA14="M",AA15="M",AA22="M",AA27="M",AA28="M",AA29="M"),"M",IF(AND(AA13="L",AA14="L",AA15="L",AA22="L",AA27="L",AA28="L",AA29="L"),"L",IF(AND(ISTEXT(AA13),ISTEXT(AA14),ISTEXT(AA15),ISTEXT(AA22),ISTEXT(AA27),ISTEXT(AA28),ISTEXT(AA29)),"M",AA13+AA14+AA15+AA22+AA27+AA28+AA29))))</f>
        <v>0</v>
      </c>
      <c r="AB12" s="191">
        <f t="shared" si="20"/>
        <v>0</v>
      </c>
      <c r="AC12" s="91"/>
      <c r="AD12" s="64"/>
      <c r="BF12" s="481" t="str">
        <f>CountryCode &amp; ".T3.FA.S13.MNAC." &amp; RefVintage</f>
        <v>SE.T3.FA.S13.MNAC.W.2024</v>
      </c>
    </row>
    <row r="13" spans="1:58" s="18" customFormat="1" ht="16.5" customHeight="1">
      <c r="A13" s="267" t="s">
        <v>288</v>
      </c>
      <c r="B13" s="391" t="s">
        <v>797</v>
      </c>
      <c r="C13" s="331" t="s">
        <v>61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91"/>
      <c r="AD13" s="64"/>
      <c r="BF13" s="481" t="str">
        <f>CountryCode &amp; ".T3.F2.S13.MNAC." &amp; RefVintage</f>
        <v>SE.T3.F2.S13.MNAC.W.2024</v>
      </c>
    </row>
    <row r="14" spans="1:58" s="18" customFormat="1" ht="16.5" customHeight="1">
      <c r="A14" s="267" t="s">
        <v>289</v>
      </c>
      <c r="B14" s="391" t="s">
        <v>798</v>
      </c>
      <c r="C14" s="331" t="s">
        <v>475</v>
      </c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91"/>
      <c r="AD14" s="64"/>
      <c r="BF14" s="481" t="str">
        <f>CountryCode &amp; ".T3.F3.S13.MNAC." &amp; RefVintage</f>
        <v>SE.T3.F3.S13.MNAC.W.2024</v>
      </c>
    </row>
    <row r="15" spans="1:58" s="18" customFormat="1" ht="16.5" customHeight="1">
      <c r="A15" s="267" t="s">
        <v>290</v>
      </c>
      <c r="B15" s="391" t="s">
        <v>799</v>
      </c>
      <c r="C15" s="331" t="s">
        <v>36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91"/>
      <c r="AD15" s="64"/>
      <c r="BF15" s="481" t="str">
        <f>CountryCode &amp; ".T3.F4.S13.MNAC." &amp; RefVintage</f>
        <v>SE.T3.F4.S13.MNAC.W.2024</v>
      </c>
    </row>
    <row r="16" spans="1:58" s="18" customFormat="1" ht="16.5" customHeight="1">
      <c r="A16" s="267" t="s">
        <v>291</v>
      </c>
      <c r="B16" s="391" t="s">
        <v>800</v>
      </c>
      <c r="C16" s="332" t="s">
        <v>87</v>
      </c>
      <c r="D16" s="522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91"/>
      <c r="AD16" s="64"/>
      <c r="BF16" s="481" t="str">
        <f>CountryCode &amp; ".T3.F4ACQ.S13.MNAC." &amp; RefVintage</f>
        <v>SE.T3.F4ACQ.S13.MNAC.W.2024</v>
      </c>
    </row>
    <row r="17" spans="1:58" s="18" customFormat="1" ht="16.5" customHeight="1">
      <c r="A17" s="267" t="s">
        <v>292</v>
      </c>
      <c r="B17" s="391" t="s">
        <v>801</v>
      </c>
      <c r="C17" s="332" t="s">
        <v>88</v>
      </c>
      <c r="D17" s="524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91"/>
      <c r="AD17" s="64"/>
      <c r="BF17" s="481" t="str">
        <f>CountryCode &amp; ".T3.F4DIS.S13.MNAC." &amp; RefVintage</f>
        <v>SE.T3.F4DIS.S13.MNAC.W.2024</v>
      </c>
    </row>
    <row r="18" spans="1:58" s="18" customFormat="1" ht="16.5" customHeight="1">
      <c r="A18" s="267" t="s">
        <v>293</v>
      </c>
      <c r="B18" s="391" t="s">
        <v>802</v>
      </c>
      <c r="C18" s="333" t="s">
        <v>447</v>
      </c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91"/>
      <c r="AD18" s="64"/>
      <c r="BF18" s="481" t="str">
        <f>CountryCode &amp; ".T3.F41.S13.MNAC." &amp; RefVintage</f>
        <v>SE.T3.F41.S13.MNAC.W.2024</v>
      </c>
    </row>
    <row r="19" spans="1:58" s="18" customFormat="1" ht="16.5" customHeight="1">
      <c r="A19" s="267" t="s">
        <v>294</v>
      </c>
      <c r="B19" s="391" t="s">
        <v>803</v>
      </c>
      <c r="C19" s="333" t="s">
        <v>448</v>
      </c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91"/>
      <c r="AD19" s="64"/>
      <c r="BF19" s="481" t="str">
        <f>CountryCode &amp; ".T3.F42.S13.MNAC." &amp; RefVintage</f>
        <v>SE.T3.F42.S13.MNAC.W.2024</v>
      </c>
    </row>
    <row r="20" spans="1:58" s="18" customFormat="1" ht="16.5" customHeight="1">
      <c r="A20" s="267" t="s">
        <v>295</v>
      </c>
      <c r="B20" s="391" t="s">
        <v>804</v>
      </c>
      <c r="C20" s="334" t="s">
        <v>449</v>
      </c>
      <c r="D20" s="526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91"/>
      <c r="AD20" s="64"/>
      <c r="BF20" s="481" t="str">
        <f>CountryCode &amp; ".T3.F42ACQ.S13.MNAC." &amp; RefVintage</f>
        <v>SE.T3.F42ACQ.S13.MNAC.W.2024</v>
      </c>
    </row>
    <row r="21" spans="1:58" s="18" customFormat="1" ht="16.5" customHeight="1">
      <c r="A21" s="267" t="s">
        <v>296</v>
      </c>
      <c r="B21" s="391" t="s">
        <v>805</v>
      </c>
      <c r="C21" s="334" t="s">
        <v>450</v>
      </c>
      <c r="D21" s="528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91"/>
      <c r="AD21" s="64"/>
      <c r="BF21" s="481" t="str">
        <f>CountryCode &amp; ".T3.F42DIS.S13.MNAC." &amp; RefVintage</f>
        <v>SE.T3.F42DIS.S13.MNAC.W.2024</v>
      </c>
    </row>
    <row r="22" spans="1:58" s="18" customFormat="1" ht="16.5" customHeight="1">
      <c r="A22" s="267" t="s">
        <v>297</v>
      </c>
      <c r="B22" s="391" t="s">
        <v>806</v>
      </c>
      <c r="C22" s="331" t="s">
        <v>476</v>
      </c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1"/>
      <c r="Z22" s="521"/>
      <c r="AA22" s="521"/>
      <c r="AB22" s="521"/>
      <c r="AC22" s="91"/>
      <c r="AD22" s="64"/>
      <c r="BF22" s="481" t="str">
        <f>CountryCode &amp; ".T3.F5.S13.MNAC." &amp; RefVintage</f>
        <v>SE.T3.F5.S13.MNAC.W.2024</v>
      </c>
    </row>
    <row r="23" spans="1:58" s="18" customFormat="1" ht="16.5" customHeight="1">
      <c r="A23" s="267" t="s">
        <v>298</v>
      </c>
      <c r="B23" s="391" t="s">
        <v>807</v>
      </c>
      <c r="C23" s="333" t="s">
        <v>451</v>
      </c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91"/>
      <c r="AD23" s="64"/>
      <c r="BF23" s="481" t="str">
        <f>CountryCode &amp; ".T3.F5PN.S13.MNAC." &amp; RefVintage</f>
        <v>SE.T3.F5PN.S13.MNAC.W.2024</v>
      </c>
    </row>
    <row r="24" spans="1:58" s="18" customFormat="1" ht="16.5" customHeight="1">
      <c r="A24" s="267" t="s">
        <v>299</v>
      </c>
      <c r="B24" s="391" t="s">
        <v>808</v>
      </c>
      <c r="C24" s="333" t="s">
        <v>477</v>
      </c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91"/>
      <c r="AD24" s="64"/>
      <c r="BF24" s="481" t="str">
        <f>CountryCode &amp; ".T3.F5OP.S13.MNAC." &amp; RefVintage</f>
        <v>SE.T3.F5OP.S13.MNAC.W.2024</v>
      </c>
    </row>
    <row r="25" spans="1:58" s="18" customFormat="1" ht="16.5" customHeight="1">
      <c r="A25" s="267" t="s">
        <v>300</v>
      </c>
      <c r="B25" s="391" t="s">
        <v>809</v>
      </c>
      <c r="C25" s="334" t="s">
        <v>449</v>
      </c>
      <c r="D25" s="530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91"/>
      <c r="AD25" s="64"/>
      <c r="BF25" s="481" t="str">
        <f>CountryCode &amp; ".T3.F5OPACQ.S13.MNAC." &amp; RefVintage</f>
        <v>SE.T3.F5OPACQ.S13.MNAC.W.2024</v>
      </c>
    </row>
    <row r="26" spans="1:58" s="18" customFormat="1" ht="16.5" customHeight="1" thickBot="1">
      <c r="A26" s="267" t="s">
        <v>301</v>
      </c>
      <c r="B26" s="391" t="s">
        <v>810</v>
      </c>
      <c r="C26" s="334" t="s">
        <v>450</v>
      </c>
      <c r="D26" s="530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91"/>
      <c r="AD26" s="64"/>
      <c r="BF26" s="481" t="str">
        <f>CountryCode &amp; ".T3.F5OPDIS.S13.MNAC." &amp; RefVintage</f>
        <v>SE.T3.F5OPDIS.S13.MNAC.W.2024</v>
      </c>
    </row>
    <row r="27" spans="1:58" s="18" customFormat="1" ht="16.5" customHeight="1">
      <c r="A27" s="324" t="s">
        <v>492</v>
      </c>
      <c r="B27" s="401" t="s">
        <v>811</v>
      </c>
      <c r="C27" s="331" t="s">
        <v>462</v>
      </c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21"/>
      <c r="U27" s="521"/>
      <c r="V27" s="521"/>
      <c r="W27" s="521"/>
      <c r="X27" s="521"/>
      <c r="Y27" s="521"/>
      <c r="Z27" s="521"/>
      <c r="AA27" s="521"/>
      <c r="AB27" s="521"/>
      <c r="AC27" s="91"/>
      <c r="AD27" s="64"/>
      <c r="BF27" s="481" t="str">
        <f>CountryCode &amp; ".T3.F71.S13.MNAC." &amp; RefVintage</f>
        <v>SE.T3.F71.S13.MNAC.W.2024</v>
      </c>
    </row>
    <row r="28" spans="1:58" s="18" customFormat="1" ht="16.5" customHeight="1" thickBot="1">
      <c r="A28" s="325" t="s">
        <v>493</v>
      </c>
      <c r="B28" s="401" t="s">
        <v>812</v>
      </c>
      <c r="C28" s="331" t="s">
        <v>464</v>
      </c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91"/>
      <c r="AD28" s="64"/>
      <c r="BF28" s="481" t="str">
        <f>CountryCode &amp; ".T3.F8.S13.MNAC." &amp; RefVintage</f>
        <v>SE.T3.F8.S13.MNAC.W.2024</v>
      </c>
    </row>
    <row r="29" spans="1:58" s="18" customFormat="1" ht="16.5" customHeight="1">
      <c r="A29" s="267" t="s">
        <v>302</v>
      </c>
      <c r="B29" s="391" t="s">
        <v>813</v>
      </c>
      <c r="C29" s="331" t="s">
        <v>467</v>
      </c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91"/>
      <c r="AD29" s="64"/>
      <c r="BF29" s="481" t="str">
        <f>CountryCode &amp; ".T3.OFA.S13.MNAC." &amp; RefVintage</f>
        <v>SE.T3.OFA.S13.MNAC.W.2024</v>
      </c>
    </row>
    <row r="30" spans="1:58" s="18" customFormat="1" ht="16.5" customHeight="1">
      <c r="A30" s="267"/>
      <c r="B30" s="131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5"/>
      <c r="AB30" s="95"/>
      <c r="AC30" s="91"/>
      <c r="AD30" s="64"/>
      <c r="BF30" s="481"/>
    </row>
    <row r="31" spans="1:58" s="18" customFormat="1" ht="16.5" customHeight="1">
      <c r="A31" s="267" t="s">
        <v>303</v>
      </c>
      <c r="B31" s="391" t="s">
        <v>814</v>
      </c>
      <c r="C31" s="336" t="s">
        <v>185</v>
      </c>
      <c r="D31" s="339">
        <f t="shared" ref="D31:Q31" si="21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0</v>
      </c>
      <c r="E31" s="339">
        <f t="shared" si="21"/>
        <v>0</v>
      </c>
      <c r="F31" s="339">
        <f t="shared" si="21"/>
        <v>0</v>
      </c>
      <c r="G31" s="339">
        <f t="shared" si="21"/>
        <v>0</v>
      </c>
      <c r="H31" s="339">
        <f t="shared" si="21"/>
        <v>0</v>
      </c>
      <c r="I31" s="339">
        <f t="shared" si="21"/>
        <v>0</v>
      </c>
      <c r="J31" s="339">
        <f t="shared" si="21"/>
        <v>0</v>
      </c>
      <c r="K31" s="339">
        <f t="shared" si="21"/>
        <v>0</v>
      </c>
      <c r="L31" s="339">
        <f t="shared" si="21"/>
        <v>0</v>
      </c>
      <c r="M31" s="339">
        <f t="shared" si="21"/>
        <v>0</v>
      </c>
      <c r="N31" s="339">
        <f t="shared" si="21"/>
        <v>0</v>
      </c>
      <c r="O31" s="339">
        <f t="shared" si="21"/>
        <v>0</v>
      </c>
      <c r="P31" s="339">
        <f t="shared" si="21"/>
        <v>0</v>
      </c>
      <c r="Q31" s="339">
        <f t="shared" si="21"/>
        <v>0</v>
      </c>
      <c r="R31" s="339">
        <f t="shared" ref="R31:S31" si="22">IF(AND(R32="0",R33="0",R34="0",R36="0",R37="0",R38="0",R40="0",R41="0",R42="0"),0,IF(AND(R32="M",R33="M",R34="M",R36="M",R37="M",R38="M",R40="M",R41="M",R42="M"),"M",IF(AND(R32="L",R33="L",R34="L",R36="L",R37="L",R38="L",R40="L",R41="L",R42="L"),"L",IF(AND(ISTEXT(R32),ISTEXT(R33),ISTEXT(R34),ISTEXT(R36),ISTEXT(R37),ISTEXT(R38),ISTEXT(R40),ISTEXT(R41),ISTEXT(R42)),"M",SUM(R32:R34)+SUM(R36:R38)+SUM(R40:R42)))))</f>
        <v>0</v>
      </c>
      <c r="S31" s="339">
        <f t="shared" si="22"/>
        <v>0</v>
      </c>
      <c r="T31" s="339">
        <f t="shared" ref="T31:V31" si="23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0</v>
      </c>
      <c r="U31" s="339">
        <f t="shared" si="23"/>
        <v>0</v>
      </c>
      <c r="V31" s="339">
        <f t="shared" si="23"/>
        <v>0</v>
      </c>
      <c r="W31" s="339">
        <f t="shared" ref="W31:X31" si="24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0</v>
      </c>
      <c r="X31" s="339">
        <f t="shared" si="24"/>
        <v>0</v>
      </c>
      <c r="Y31" s="339">
        <f t="shared" ref="Y31:Z31" si="25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0</v>
      </c>
      <c r="Z31" s="339">
        <f t="shared" si="25"/>
        <v>0</v>
      </c>
      <c r="AA31" s="339">
        <f t="shared" ref="AA31:AB31" si="26">IF(AND(AA32="0",AA33="0",AA34="0",AA36="0",AA37="0",AA38="0",AA40="0",AA41="0",AA42="0"),0,IF(AND(AA32="M",AA33="M",AA34="M",AA36="M",AA37="M",AA38="M",AA40="M",AA41="M",AA42="M"),"M",IF(AND(AA32="L",AA33="L",AA34="L",AA36="L",AA37="L",AA38="L",AA40="L",AA41="L",AA42="L"),"L",IF(AND(ISTEXT(AA32),ISTEXT(AA33),ISTEXT(AA34),ISTEXT(AA36),ISTEXT(AA37),ISTEXT(AA38),ISTEXT(AA40),ISTEXT(AA41),ISTEXT(AA42)),"M",SUM(AA32:AA34)+SUM(AA36:AA38)+SUM(AA40:AA42)))))</f>
        <v>0</v>
      </c>
      <c r="AB31" s="339">
        <f t="shared" si="26"/>
        <v>0</v>
      </c>
      <c r="AC31" s="91"/>
      <c r="AD31" s="64"/>
      <c r="BF31" s="481" t="str">
        <f>CountryCode &amp; ".T3.ADJ.S13.MNAC." &amp; RefVintage</f>
        <v>SE.T3.ADJ.S13.MNAC.W.2024</v>
      </c>
    </row>
    <row r="32" spans="1:58" s="18" customFormat="1" ht="16.5" customHeight="1" thickBot="1">
      <c r="A32" s="267" t="s">
        <v>304</v>
      </c>
      <c r="B32" s="391" t="s">
        <v>815</v>
      </c>
      <c r="C32" s="331" t="s">
        <v>478</v>
      </c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C32" s="91"/>
      <c r="AD32" s="64"/>
      <c r="BF32" s="481" t="str">
        <f>CountryCode &amp; ".T3.LIA.S13.MNAC." &amp; RefVintage</f>
        <v>SE.T3.LIA.S13.MNAC.W.2024</v>
      </c>
    </row>
    <row r="33" spans="1:58" s="18" customFormat="1" ht="16.5" customHeight="1" thickBot="1">
      <c r="A33" s="249" t="s">
        <v>494</v>
      </c>
      <c r="B33" s="401" t="s">
        <v>816</v>
      </c>
      <c r="C33" s="331" t="s">
        <v>465</v>
      </c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521"/>
      <c r="R33" s="521"/>
      <c r="S33" s="521"/>
      <c r="T33" s="521"/>
      <c r="U33" s="521"/>
      <c r="V33" s="521"/>
      <c r="W33" s="521"/>
      <c r="X33" s="521"/>
      <c r="Y33" s="521"/>
      <c r="Z33" s="521"/>
      <c r="AA33" s="521"/>
      <c r="AB33" s="521"/>
      <c r="AC33" s="91"/>
      <c r="AD33" s="64"/>
      <c r="BF33" s="481" t="str">
        <f>CountryCode &amp; ".T3.OAP.S13.MNAC." &amp; RefVintage</f>
        <v>SE.T3.OAP.S13.MNAC.W.2024</v>
      </c>
    </row>
    <row r="34" spans="1:58" s="18" customFormat="1" ht="16.5" customHeight="1">
      <c r="A34" s="267" t="s">
        <v>305</v>
      </c>
      <c r="B34" s="391" t="s">
        <v>817</v>
      </c>
      <c r="C34" s="331" t="s">
        <v>479</v>
      </c>
      <c r="D34" s="521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1"/>
      <c r="Q34" s="521"/>
      <c r="R34" s="521"/>
      <c r="S34" s="521"/>
      <c r="T34" s="521"/>
      <c r="U34" s="521"/>
      <c r="V34" s="521"/>
      <c r="W34" s="521"/>
      <c r="X34" s="521"/>
      <c r="Y34" s="521"/>
      <c r="Z34" s="521"/>
      <c r="AA34" s="521"/>
      <c r="AB34" s="521"/>
      <c r="AC34" s="91"/>
      <c r="AD34" s="64"/>
      <c r="BF34" s="481" t="str">
        <f>CountryCode &amp; ".T3.OLIA.S13.MNAC." &amp; RefVintage</f>
        <v>SE.T3.OLIA.S13.MNAC.W.2024</v>
      </c>
    </row>
    <row r="35" spans="1:58" s="18" customFormat="1" ht="16.5" customHeight="1">
      <c r="A35" s="267"/>
      <c r="B35" s="131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1"/>
      <c r="AD35" s="64"/>
      <c r="BF35" s="481"/>
    </row>
    <row r="36" spans="1:58" s="18" customFormat="1" ht="16.5" customHeight="1">
      <c r="A36" s="267" t="s">
        <v>306</v>
      </c>
      <c r="B36" s="391" t="s">
        <v>818</v>
      </c>
      <c r="C36" s="331" t="s">
        <v>66</v>
      </c>
      <c r="D36" s="521"/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521"/>
      <c r="AB36" s="521"/>
      <c r="AC36" s="91"/>
      <c r="AD36" s="64"/>
      <c r="BF36" s="481" t="str">
        <f>CountryCode &amp; ".T3.ISS_A.S13.MNAC." &amp; RefVintage</f>
        <v>SE.T3.ISS_A.S13.MNAC.W.2024</v>
      </c>
    </row>
    <row r="37" spans="1:58" s="18" customFormat="1" ht="16.5" customHeight="1">
      <c r="A37" s="267" t="s">
        <v>307</v>
      </c>
      <c r="B37" s="391" t="s">
        <v>819</v>
      </c>
      <c r="C37" s="331" t="s">
        <v>480</v>
      </c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1"/>
      <c r="Z37" s="521"/>
      <c r="AA37" s="521"/>
      <c r="AB37" s="521"/>
      <c r="AC37" s="91"/>
      <c r="AD37" s="64"/>
      <c r="BF37" s="481" t="str">
        <f>CountryCode &amp; ".T3.D41_A.S13.MNAC." &amp; RefVintage</f>
        <v>SE.T3.D41_A.S13.MNAC.W.2024</v>
      </c>
    </row>
    <row r="38" spans="1:58" s="169" customFormat="1" ht="16.5" customHeight="1">
      <c r="A38" s="267" t="s">
        <v>308</v>
      </c>
      <c r="B38" s="391" t="s">
        <v>820</v>
      </c>
      <c r="C38" s="338" t="s">
        <v>481</v>
      </c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521"/>
      <c r="Z38" s="521"/>
      <c r="AA38" s="521"/>
      <c r="AB38" s="521"/>
      <c r="AC38" s="91"/>
      <c r="AD38" s="64"/>
      <c r="BF38" s="482" t="str">
        <f>CountryCode &amp; ".T3.RED_A.S13.MNAC." &amp; RefVintage</f>
        <v>SE.T3.RED_A.S13.MNAC.W.2024</v>
      </c>
    </row>
    <row r="39" spans="1:58" s="18" customFormat="1" ht="16.5" customHeight="1">
      <c r="A39" s="267"/>
      <c r="B39" s="131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1"/>
      <c r="AD39" s="64"/>
      <c r="BF39" s="481"/>
    </row>
    <row r="40" spans="1:58" s="18" customFormat="1" ht="16.5" customHeight="1">
      <c r="A40" s="267" t="s">
        <v>309</v>
      </c>
      <c r="B40" s="391" t="s">
        <v>821</v>
      </c>
      <c r="C40" s="331" t="s">
        <v>97</v>
      </c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521"/>
      <c r="V40" s="521"/>
      <c r="W40" s="521"/>
      <c r="X40" s="521"/>
      <c r="Y40" s="521"/>
      <c r="Z40" s="521"/>
      <c r="AA40" s="521"/>
      <c r="AB40" s="521"/>
      <c r="AC40" s="91"/>
      <c r="AD40" s="64"/>
      <c r="BF40" s="481" t="str">
        <f>CountryCode &amp; ".T3.FREV_A.S13.MNAC." &amp; RefVintage</f>
        <v>SE.T3.FREV_A.S13.MNAC.W.2024</v>
      </c>
    </row>
    <row r="41" spans="1:58" s="18" customFormat="1" ht="16.5" customHeight="1">
      <c r="A41" s="267" t="s">
        <v>519</v>
      </c>
      <c r="B41" s="391" t="s">
        <v>822</v>
      </c>
      <c r="C41" s="331" t="s">
        <v>482</v>
      </c>
      <c r="D41" s="521"/>
      <c r="E41" s="521"/>
      <c r="F41" s="521"/>
      <c r="G41" s="521"/>
      <c r="H41" s="521"/>
      <c r="I41" s="521"/>
      <c r="J41" s="521"/>
      <c r="K41" s="521"/>
      <c r="L41" s="521"/>
      <c r="M41" s="521"/>
      <c r="N41" s="521"/>
      <c r="O41" s="521"/>
      <c r="P41" s="521"/>
      <c r="Q41" s="521"/>
      <c r="R41" s="521"/>
      <c r="S41" s="521"/>
      <c r="T41" s="521"/>
      <c r="U41" s="521"/>
      <c r="V41" s="521"/>
      <c r="W41" s="521"/>
      <c r="X41" s="521"/>
      <c r="Y41" s="521"/>
      <c r="Z41" s="521"/>
      <c r="AA41" s="521"/>
      <c r="AB41" s="521"/>
      <c r="AC41" s="91"/>
      <c r="AD41" s="64"/>
      <c r="BF41" s="481" t="str">
        <f>CountryCode &amp; ".T3.K61.S13.MNAC." &amp; RefVintage</f>
        <v>SE.T3.K61.S13.MNAC.W.2024</v>
      </c>
    </row>
    <row r="42" spans="1:58" s="18" customFormat="1" ht="16.5" customHeight="1">
      <c r="A42" s="267" t="s">
        <v>310</v>
      </c>
      <c r="B42" s="391" t="s">
        <v>823</v>
      </c>
      <c r="C42" s="331" t="s">
        <v>483</v>
      </c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91"/>
      <c r="AD42" s="64"/>
      <c r="BF42" s="481" t="str">
        <f>CountryCode &amp; ".T3.OCVO_A.S13.MNAC." &amp; RefVintage</f>
        <v>SE.T3.OCVO_A.S13.MNAC.W.2024</v>
      </c>
    </row>
    <row r="43" spans="1:58" s="18" customFormat="1" ht="16.5" customHeight="1">
      <c r="A43" s="267"/>
      <c r="B43" s="131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1"/>
      <c r="AD43" s="64"/>
      <c r="BF43" s="481"/>
    </row>
    <row r="44" spans="1:58" s="18" customFormat="1" ht="16.5" customHeight="1">
      <c r="A44" s="267" t="s">
        <v>311</v>
      </c>
      <c r="B44" s="391" t="s">
        <v>824</v>
      </c>
      <c r="C44" s="336" t="s">
        <v>64</v>
      </c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  <c r="X44" s="521"/>
      <c r="Y44" s="521"/>
      <c r="Z44" s="521"/>
      <c r="AA44" s="521"/>
      <c r="AB44" s="521"/>
      <c r="AC44" s="91"/>
      <c r="AD44" s="64"/>
      <c r="BF44" s="481" t="str">
        <f>CountryCode &amp; ".T3.SD.S13.MNAC." &amp; RefVintage</f>
        <v>SE.T3.SD.S13.MNAC.W.2024</v>
      </c>
    </row>
    <row r="45" spans="1:58" s="18" customFormat="1" ht="16.5" customHeight="1">
      <c r="A45" s="267" t="s">
        <v>312</v>
      </c>
      <c r="B45" s="391" t="s">
        <v>825</v>
      </c>
      <c r="C45" s="331" t="s">
        <v>75</v>
      </c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1"/>
      <c r="W45" s="521"/>
      <c r="X45" s="521"/>
      <c r="Y45" s="521"/>
      <c r="Z45" s="521"/>
      <c r="AA45" s="521"/>
      <c r="AB45" s="521"/>
      <c r="AC45" s="91"/>
      <c r="AD45" s="64"/>
      <c r="BF45" s="481" t="str">
        <f>CountryCode &amp; ".T3.B9_SD.S13.MNAC." &amp; RefVintage</f>
        <v>SE.T3.B9_SD.S13.MNAC.W.2024</v>
      </c>
    </row>
    <row r="46" spans="1:58" s="18" customFormat="1" ht="16.5" customHeight="1">
      <c r="A46" s="267" t="s">
        <v>313</v>
      </c>
      <c r="B46" s="391" t="s">
        <v>826</v>
      </c>
      <c r="C46" s="331" t="s">
        <v>63</v>
      </c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P46" s="521"/>
      <c r="Q46" s="521"/>
      <c r="R46" s="521"/>
      <c r="S46" s="521"/>
      <c r="T46" s="521"/>
      <c r="U46" s="521"/>
      <c r="V46" s="521"/>
      <c r="W46" s="521"/>
      <c r="X46" s="521"/>
      <c r="Y46" s="521"/>
      <c r="Z46" s="521"/>
      <c r="AA46" s="521"/>
      <c r="AB46" s="521"/>
      <c r="AC46" s="91"/>
      <c r="AD46" s="64"/>
      <c r="BF46" s="481" t="str">
        <f>CountryCode &amp; ".T3.OSD.S13.MNAC." &amp; RefVintage</f>
        <v>SE.T3.OSD.S13.MNAC.W.2024</v>
      </c>
    </row>
    <row r="47" spans="1:58" s="18" customFormat="1" ht="11.25" customHeight="1" thickBot="1">
      <c r="A47" s="267"/>
      <c r="B47" s="131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8"/>
      <c r="AD47" s="64"/>
      <c r="BF47" s="481"/>
    </row>
    <row r="48" spans="1:58" s="18" customFormat="1" ht="20.25" customHeight="1" thickTop="1" thickBot="1">
      <c r="A48" s="267" t="s">
        <v>314</v>
      </c>
      <c r="B48" s="402" t="s">
        <v>827</v>
      </c>
      <c r="C48" s="289" t="s">
        <v>100</v>
      </c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2"/>
      <c r="T48" s="532"/>
      <c r="U48" s="532"/>
      <c r="V48" s="533"/>
      <c r="W48" s="533"/>
      <c r="X48" s="533"/>
      <c r="Y48" s="533"/>
      <c r="Z48" s="533"/>
      <c r="AA48" s="533"/>
      <c r="AB48" s="533"/>
      <c r="AC48" s="6"/>
      <c r="AD48" s="64"/>
      <c r="BF48" s="481" t="str">
        <f>CountryCode &amp; ".T3.CHDEBT.S13.MNAC." &amp; RefVintage</f>
        <v>SE.T3.CHDEBT.S13.MNAC.W.2024</v>
      </c>
    </row>
    <row r="49" spans="1:58" s="18" customFormat="1" ht="9" customHeight="1" thickTop="1" thickBot="1">
      <c r="A49" s="129"/>
      <c r="B49" s="131"/>
      <c r="C49" s="151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4"/>
      <c r="BF49" s="481"/>
    </row>
    <row r="50" spans="1:58" ht="18.5" thickTop="1" thickBot="1">
      <c r="A50" s="129"/>
      <c r="B50" s="188"/>
      <c r="C50" s="326" t="s">
        <v>581</v>
      </c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8"/>
      <c r="AD50" s="50"/>
      <c r="AF50" s="13"/>
    </row>
    <row r="51" spans="1:58" ht="8.25" customHeight="1" thickTop="1">
      <c r="A51" s="129"/>
      <c r="B51" s="131"/>
      <c r="C51" s="153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50"/>
      <c r="AF51" s="13"/>
    </row>
    <row r="52" spans="1:58">
      <c r="A52" s="129"/>
      <c r="B52" s="131"/>
      <c r="C52" s="154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50"/>
      <c r="AF52" s="13"/>
    </row>
    <row r="53" spans="1:58">
      <c r="A53" s="129"/>
      <c r="B53" s="131"/>
      <c r="C53" s="203" t="s">
        <v>98</v>
      </c>
      <c r="D53" s="203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50"/>
      <c r="AF53" s="13"/>
    </row>
    <row r="54" spans="1:58">
      <c r="A54" s="129"/>
      <c r="B54" s="131"/>
      <c r="C54" s="201" t="s">
        <v>99</v>
      </c>
      <c r="D54" s="203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50"/>
      <c r="AF54" s="13"/>
    </row>
    <row r="55" spans="1:58" ht="18.75" customHeight="1">
      <c r="A55" s="129"/>
      <c r="B55" s="131"/>
      <c r="C55" s="201" t="s">
        <v>466</v>
      </c>
      <c r="D55" s="132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50"/>
      <c r="AF55" s="13"/>
    </row>
    <row r="56" spans="1:58" ht="9.75" customHeight="1" thickBot="1">
      <c r="A56" s="155"/>
      <c r="B56" s="156"/>
      <c r="C56" s="157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F56" s="13"/>
    </row>
    <row r="57" spans="1:58" ht="16" thickTop="1">
      <c r="B57" s="189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9" spans="1:58" ht="30" customHeight="1">
      <c r="C59" s="300" t="s">
        <v>122</v>
      </c>
      <c r="D59" s="571" t="str">
        <f>IF(COUNTA(D10:AB10,D12:AB29,D31:AB34,D36:AB38,D40:AB42,D44:AB46,D48:AB48)/825*100=100,"OK - Table 3A is fully completed","WARNING - Table 3A is not fully completed, please fill in figure, L, M or 0")</f>
        <v>WARNING - Table 3A is not fully completed, please fill in figure, L, M or 0</v>
      </c>
      <c r="E59" s="571"/>
      <c r="F59" s="571"/>
      <c r="G59" s="571"/>
      <c r="H59" s="571"/>
      <c r="I59" s="571"/>
      <c r="J59" s="571"/>
      <c r="K59" s="571"/>
      <c r="L59" s="571"/>
      <c r="M59" s="571"/>
      <c r="N59" s="571"/>
      <c r="O59" s="571"/>
      <c r="P59" s="571"/>
      <c r="Q59" s="571"/>
      <c r="R59" s="571"/>
      <c r="S59" s="571"/>
      <c r="T59" s="571"/>
      <c r="U59" s="571"/>
      <c r="V59" s="571"/>
      <c r="W59" s="571"/>
      <c r="X59" s="571"/>
      <c r="Y59" s="571"/>
      <c r="Z59" s="571"/>
      <c r="AA59" s="571"/>
      <c r="AB59" s="571"/>
      <c r="AC59" s="293"/>
      <c r="AD59" s="173"/>
      <c r="AE59" s="29"/>
    </row>
    <row r="60" spans="1:58">
      <c r="C60" s="174" t="s">
        <v>123</v>
      </c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6"/>
      <c r="AE60" s="29"/>
    </row>
    <row r="61" spans="1:58">
      <c r="C61" s="294" t="s">
        <v>513</v>
      </c>
      <c r="D61" s="295" t="b">
        <f>IF(AND(D48="0",D10="0",D12="0",D31="0",D44="0")=0,IF(AND(D48="L",D10="L",D12="L",D31="L",D44="L")="NC",IF(D48="M",0,D48)-IF(D10="M",0,D10)-IF(D12="M",0,D12)-IF(D31="M",0,D31)-IF(D44="M",0,D44)))</f>
        <v>0</v>
      </c>
      <c r="E61" s="295" t="b">
        <f t="shared" ref="E61:S61" si="27">IF(AND(E48="0",E10="0",E12="0",E31="0",E44="0")=0,IF(AND(E48="L",E10="L",E12="L",E31="L",E44="L")="NC",IF(E48="M",0,E48)-IF(E10="M",0,E10)-IF(E12="M",0,E12)-IF(E31="M",0,E31)-IF(E44="M",0,E44)))</f>
        <v>0</v>
      </c>
      <c r="F61" s="295" t="b">
        <f t="shared" si="27"/>
        <v>0</v>
      </c>
      <c r="G61" s="295" t="b">
        <f t="shared" si="27"/>
        <v>0</v>
      </c>
      <c r="H61" s="295" t="b">
        <f t="shared" si="27"/>
        <v>0</v>
      </c>
      <c r="I61" s="295" t="b">
        <f t="shared" si="27"/>
        <v>0</v>
      </c>
      <c r="J61" s="295" t="b">
        <f t="shared" si="27"/>
        <v>0</v>
      </c>
      <c r="K61" s="295" t="b">
        <f t="shared" si="27"/>
        <v>0</v>
      </c>
      <c r="L61" s="295" t="b">
        <f t="shared" si="27"/>
        <v>0</v>
      </c>
      <c r="M61" s="295" t="b">
        <f t="shared" si="27"/>
        <v>0</v>
      </c>
      <c r="N61" s="295" t="b">
        <f t="shared" si="27"/>
        <v>0</v>
      </c>
      <c r="O61" s="295" t="b">
        <f t="shared" si="27"/>
        <v>0</v>
      </c>
      <c r="P61" s="295" t="b">
        <f t="shared" si="27"/>
        <v>0</v>
      </c>
      <c r="Q61" s="295" t="b">
        <f t="shared" si="27"/>
        <v>0</v>
      </c>
      <c r="R61" s="295" t="b">
        <f t="shared" si="27"/>
        <v>0</v>
      </c>
      <c r="S61" s="295" t="b">
        <f t="shared" si="27"/>
        <v>0</v>
      </c>
      <c r="T61" s="295" t="b">
        <f t="shared" ref="T61:V61" si="28">IF(AND(T48="0",T10="0",T12="0",T31="0",T44="0")=0,IF(AND(T48="L",T10="L",T12="L",T31="L",T44="L")="NC",IF(T48="M",0,T48)-IF(T10="M",0,T10)-IF(T12="M",0,T12)-IF(T31="M",0,T31)-IF(T44="M",0,T44)))</f>
        <v>0</v>
      </c>
      <c r="U61" s="295" t="b">
        <f t="shared" si="28"/>
        <v>0</v>
      </c>
      <c r="V61" s="295" t="b">
        <f t="shared" si="28"/>
        <v>0</v>
      </c>
      <c r="W61" s="295" t="b">
        <f t="shared" ref="W61:X61" si="29">IF(AND(W48="0",W10="0",W12="0",W31="0",W44="0")=0,IF(AND(W48="L",W10="L",W12="L",W31="L",W44="L")="NC",IF(W48="M",0,W48)-IF(W10="M",0,W10)-IF(W12="M",0,W12)-IF(W31="M",0,W31)-IF(W44="M",0,W44)))</f>
        <v>0</v>
      </c>
      <c r="X61" s="295" t="b">
        <f t="shared" si="29"/>
        <v>0</v>
      </c>
      <c r="Y61" s="295" t="b">
        <f t="shared" ref="Y61:Z61" si="30">IF(AND(Y48="0",Y10="0",Y12="0",Y31="0",Y44="0")=0,IF(AND(Y48="L",Y10="L",Y12="L",Y31="L",Y44="L")="NC",IF(Y48="M",0,Y48)-IF(Y10="M",0,Y10)-IF(Y12="M",0,Y12)-IF(Y31="M",0,Y31)-IF(Y44="M",0,Y44)))</f>
        <v>0</v>
      </c>
      <c r="Z61" s="295" t="b">
        <f t="shared" si="30"/>
        <v>0</v>
      </c>
      <c r="AA61" s="295" t="b">
        <f>IF(AND(AA48="0",AA10="0",AA12="0",AA31="0",AA44="0")=0,IF(AND(AA48="L",AA10="L",AA12="L",AA31="L",AA44="L")="NC",IF(AA48="M",0,AA48)-IF(AA10="M",0,AA10)-IF(AA12="M",0,AA12)-IF(AA31="M",0,AA31)-IF(AA44="M",0,AA44)))</f>
        <v>0</v>
      </c>
      <c r="AB61" s="295" t="b">
        <f>IF(AND(AB48="0",AB10="0",AB12="0",AB31="0",AB44="0")=0,IF(AND(AB48="L",AB10="L",AB12="L",AB31="L",AB44="L")="NC",IF(AB48="M",0,AB48)-IF(AB10="M",0,AB10)-IF(AB12="M",0,AB12)-IF(AB31="M",0,AB31)-IF(AB44="M",0,AB44)))</f>
        <v>0</v>
      </c>
      <c r="AC61" s="340"/>
      <c r="AD61" s="176"/>
      <c r="AE61" s="29"/>
    </row>
    <row r="62" spans="1:58">
      <c r="C62" s="294" t="s">
        <v>521</v>
      </c>
      <c r="D62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295">
        <f t="shared" ref="E62:S62" si="31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295">
        <f t="shared" si="31"/>
        <v>0</v>
      </c>
      <c r="G62" s="295">
        <f t="shared" si="31"/>
        <v>0</v>
      </c>
      <c r="H62" s="295">
        <f t="shared" si="31"/>
        <v>0</v>
      </c>
      <c r="I62" s="295">
        <f t="shared" si="31"/>
        <v>0</v>
      </c>
      <c r="J62" s="295">
        <f t="shared" si="31"/>
        <v>0</v>
      </c>
      <c r="K62" s="295">
        <f t="shared" si="31"/>
        <v>0</v>
      </c>
      <c r="L62" s="295">
        <f t="shared" si="31"/>
        <v>0</v>
      </c>
      <c r="M62" s="295">
        <f t="shared" si="31"/>
        <v>0</v>
      </c>
      <c r="N62" s="295">
        <f t="shared" si="31"/>
        <v>0</v>
      </c>
      <c r="O62" s="295">
        <f t="shared" si="31"/>
        <v>0</v>
      </c>
      <c r="P62" s="295">
        <f t="shared" si="31"/>
        <v>0</v>
      </c>
      <c r="Q62" s="295">
        <f t="shared" si="31"/>
        <v>0</v>
      </c>
      <c r="R62" s="295">
        <f t="shared" si="31"/>
        <v>0</v>
      </c>
      <c r="S62" s="295">
        <f t="shared" si="31"/>
        <v>0</v>
      </c>
      <c r="T62" s="295">
        <f t="shared" ref="T62:V62" si="32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295">
        <f t="shared" si="32"/>
        <v>0</v>
      </c>
      <c r="V62" s="295">
        <f t="shared" si="32"/>
        <v>0</v>
      </c>
      <c r="W62" s="295">
        <f t="shared" ref="W62:X62" si="33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2" s="295">
        <f t="shared" si="33"/>
        <v>0</v>
      </c>
      <c r="Y62" s="295">
        <f t="shared" ref="Y62" si="34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2" s="295">
        <f>IF(AND(Z12="0",Z13="0",Z14="0",Z15="0",Z22="0",Z27="0",Z28="0",Z29="0"),0,IF(AND(Z12="L",Z13="L",Z14="L",Z15="L",Z22="L",Z27="L",Z28="L",Z29="L"),"NC",IF(Z12="M",0,Z12)-IF(Z13="M",0,Z13)-IF(Z14="M",0,Z14)-IF(Z15="M",0,Z15)-IF(Z22="M",0,Z22)-IF(Z27="M",0,Z27)-IF(Z28="M",0,Z28)-IF(Z29="M",0,Z29)))</f>
        <v>0</v>
      </c>
      <c r="AA62" s="295">
        <f>IF(AND(AA12="0",AA13="0",AA14="0",AA15="0",AA22="0",AA27="0",AA28="0",AA29="0"),0,IF(AND(AA12="L",AA13="L",AA14="L",AA15="L",AA22="L",AA27="L",AA28="L",AA29="L"),"NC",IF(AA12="M",0,AA12)-IF(AA13="M",0,AA13)-IF(AA14="M",0,AA14)-IF(AA15="M",0,AA15)-IF(AA22="M",0,AA22)-IF(AA27="M",0,AA27)-IF(AA28="M",0,AA28)-IF(AA29="M",0,AA29)))</f>
        <v>0</v>
      </c>
      <c r="AB62" s="295">
        <f>IF(AND(AB12="0",AB13="0",AB14="0",AB15="0",AB22="0",AB27="0",AB28="0",AB29="0"),0,IF(AND(AB12="L",AB13="L",AB14="L",AB15="L",AB22="L",AB27="L",AB28="L",AB29="L"),"NC",IF(AB12="M",0,AB12)-IF(AB13="M",0,AB13)-IF(AB14="M",0,AB14)-IF(AB15="M",0,AB15)-IF(AB22="M",0,AB22)-IF(AB27="M",0,AB27)-IF(AB28="M",0,AB28)-IF(AB29="M",0,AB29)))</f>
        <v>0</v>
      </c>
      <c r="AC62" s="340"/>
      <c r="AD62" s="176"/>
      <c r="AE62" s="29"/>
    </row>
    <row r="63" spans="1:58">
      <c r="C63" s="342" t="s">
        <v>141</v>
      </c>
      <c r="D63" s="295">
        <f>IF(AND(D15="0",D18="0",D19="0"),0,IF(AND(D15="L",D18="L",D19="L"),"NC",IF(D15="M",0,D15)-IF(D18="M",0,D18)-IF(D19="M",0,D19)))</f>
        <v>0</v>
      </c>
      <c r="E63" s="295">
        <f t="shared" ref="E63:S63" si="35">IF(AND(E15="0",E18="0",E19="0"),0,IF(AND(E15="L",E18="L",E19="L"),"NC",IF(E15="M",0,E15)-IF(E18="M",0,E18)-IF(E19="M",0,E19)))</f>
        <v>0</v>
      </c>
      <c r="F63" s="295">
        <f t="shared" si="35"/>
        <v>0</v>
      </c>
      <c r="G63" s="295">
        <f t="shared" si="35"/>
        <v>0</v>
      </c>
      <c r="H63" s="295">
        <f t="shared" si="35"/>
        <v>0</v>
      </c>
      <c r="I63" s="295">
        <f t="shared" si="35"/>
        <v>0</v>
      </c>
      <c r="J63" s="295">
        <f t="shared" si="35"/>
        <v>0</v>
      </c>
      <c r="K63" s="295">
        <f t="shared" si="35"/>
        <v>0</v>
      </c>
      <c r="L63" s="295">
        <f t="shared" si="35"/>
        <v>0</v>
      </c>
      <c r="M63" s="295">
        <f t="shared" si="35"/>
        <v>0</v>
      </c>
      <c r="N63" s="295">
        <f t="shared" si="35"/>
        <v>0</v>
      </c>
      <c r="O63" s="295">
        <f t="shared" si="35"/>
        <v>0</v>
      </c>
      <c r="P63" s="295">
        <f t="shared" si="35"/>
        <v>0</v>
      </c>
      <c r="Q63" s="295">
        <f t="shared" si="35"/>
        <v>0</v>
      </c>
      <c r="R63" s="295">
        <f t="shared" si="35"/>
        <v>0</v>
      </c>
      <c r="S63" s="295">
        <f t="shared" si="35"/>
        <v>0</v>
      </c>
      <c r="T63" s="295">
        <f t="shared" ref="T63:V63" si="36">IF(AND(T15="0",T18="0",T19="0"),0,IF(AND(T15="L",T18="L",T19="L"),"NC",IF(T15="M",0,T15)-IF(T18="M",0,T18)-IF(T19="M",0,T19)))</f>
        <v>0</v>
      </c>
      <c r="U63" s="295">
        <f t="shared" si="36"/>
        <v>0</v>
      </c>
      <c r="V63" s="295">
        <f t="shared" si="36"/>
        <v>0</v>
      </c>
      <c r="W63" s="295">
        <f t="shared" ref="W63:X63" si="37">IF(AND(W15="0",W18="0",W19="0"),0,IF(AND(W15="L",W18="L",W19="L"),"NC",IF(W15="M",0,W15)-IF(W18="M",0,W18)-IF(W19="M",0,W19)))</f>
        <v>0</v>
      </c>
      <c r="X63" s="295">
        <f t="shared" si="37"/>
        <v>0</v>
      </c>
      <c r="Y63" s="295">
        <f t="shared" ref="Y63" si="38">IF(AND(Y15="0",Y18="0",Y19="0"),0,IF(AND(Y15="L",Y18="L",Y19="L"),"NC",IF(Y15="M",0,Y15)-IF(Y18="M",0,Y18)-IF(Y19="M",0,Y19)))</f>
        <v>0</v>
      </c>
      <c r="Z63" s="295">
        <f>IF(AND(Z15="0",Z18="0",Z19="0"),0,IF(AND(Z15="L",Z18="L",Z19="L"),"NC",IF(Z15="M",0,Z15)-IF(Z18="M",0,Z18)-IF(Z19="M",0,Z19)))</f>
        <v>0</v>
      </c>
      <c r="AA63" s="295">
        <f>IF(AND(AA15="0",AA18="0",AA19="0"),0,IF(AND(AA15="L",AA18="L",AA19="L"),"NC",IF(AA15="M",0,AA15)-IF(AA18="M",0,AA18)-IF(AA19="M",0,AA19)))</f>
        <v>0</v>
      </c>
      <c r="AB63" s="295">
        <f>IF(AND(AB15="0",AB18="0",AB19="0"),0,IF(AND(AB15="L",AB18="L",AB19="L"),"NC",IF(AB15="M",0,AB15)-IF(AB18="M",0,AB18)-IF(AB19="M",0,AB19)))</f>
        <v>0</v>
      </c>
      <c r="AC63" s="340"/>
      <c r="AD63" s="176"/>
      <c r="AE63" s="29"/>
    </row>
    <row r="64" spans="1:58">
      <c r="C64" s="488" t="s">
        <v>134</v>
      </c>
      <c r="D64" s="295">
        <f t="shared" ref="D64:S64" si="39">IF(AND(D16="",D17=""),0,IF(AND(D16="L",D17="L"),"NC",IF(D15="M",0,D15)-IF(D16="M",0,D16)-IF(D17="M",0,D17)))</f>
        <v>0</v>
      </c>
      <c r="E64" s="295">
        <f t="shared" si="39"/>
        <v>0</v>
      </c>
      <c r="F64" s="295">
        <f t="shared" si="39"/>
        <v>0</v>
      </c>
      <c r="G64" s="295">
        <f t="shared" si="39"/>
        <v>0</v>
      </c>
      <c r="H64" s="295">
        <f t="shared" si="39"/>
        <v>0</v>
      </c>
      <c r="I64" s="295">
        <f t="shared" si="39"/>
        <v>0</v>
      </c>
      <c r="J64" s="295">
        <f t="shared" si="39"/>
        <v>0</v>
      </c>
      <c r="K64" s="295">
        <f t="shared" si="39"/>
        <v>0</v>
      </c>
      <c r="L64" s="295">
        <f t="shared" si="39"/>
        <v>0</v>
      </c>
      <c r="M64" s="295">
        <f t="shared" si="39"/>
        <v>0</v>
      </c>
      <c r="N64" s="295">
        <f t="shared" si="39"/>
        <v>0</v>
      </c>
      <c r="O64" s="295">
        <f t="shared" si="39"/>
        <v>0</v>
      </c>
      <c r="P64" s="295">
        <f t="shared" si="39"/>
        <v>0</v>
      </c>
      <c r="Q64" s="295">
        <f t="shared" si="39"/>
        <v>0</v>
      </c>
      <c r="R64" s="295">
        <f t="shared" si="39"/>
        <v>0</v>
      </c>
      <c r="S64" s="295">
        <f t="shared" si="39"/>
        <v>0</v>
      </c>
      <c r="T64" s="295">
        <f t="shared" ref="T64:V64" si="40">IF(AND(T16="",T17=""),0,IF(AND(T16="L",T17="L"),"NC",IF(T15="M",0,T15)-IF(T16="M",0,T16)-IF(T17="M",0,T17)))</f>
        <v>0</v>
      </c>
      <c r="U64" s="295">
        <f t="shared" si="40"/>
        <v>0</v>
      </c>
      <c r="V64" s="295">
        <f t="shared" si="40"/>
        <v>0</v>
      </c>
      <c r="W64" s="295">
        <f t="shared" ref="W64:X64" si="41">IF(AND(W16="",W17=""),0,IF(AND(W16="L",W17="L"),"NC",IF(W15="M",0,W15)-IF(W16="M",0,W16)-IF(W17="M",0,W17)))</f>
        <v>0</v>
      </c>
      <c r="X64" s="295">
        <f t="shared" si="41"/>
        <v>0</v>
      </c>
      <c r="Y64" s="295">
        <f t="shared" ref="Y64" si="42">IF(AND(Y16="",Y17=""),0,IF(AND(Y16="L",Y17="L"),"NC",IF(Y15="M",0,Y15)-IF(Y16="M",0,Y16)-IF(Y17="M",0,Y17)))</f>
        <v>0</v>
      </c>
      <c r="Z64" s="295">
        <f>IF(AND(Z16="",Z17=""),0,IF(AND(Z16="L",Z17="L"),"NC",IF(Z15="M",0,Z15)-IF(Z16="M",0,Z16)-IF(Z17="M",0,Z17)))</f>
        <v>0</v>
      </c>
      <c r="AA64" s="295">
        <f>IF(AND(AA16="",AA17=""),0,IF(AND(AA16="L",AA17="L"),"NC",IF(AA15="M",0,AA15)-IF(AA16="M",0,AA16)-IF(AA17="M",0,AA17)))</f>
        <v>0</v>
      </c>
      <c r="AB64" s="295">
        <f>IF(AND(AB16="",AB17=""),0,IF(AND(AB16="L",AB17="L"),"NC",IF(AB15="M",0,AB15)-IF(AB16="M",0,AB16)-IF(AB17="M",0,AB17)))</f>
        <v>0</v>
      </c>
      <c r="AC64" s="340"/>
      <c r="AD64" s="176"/>
      <c r="AE64" s="29"/>
    </row>
    <row r="65" spans="1:57">
      <c r="C65" s="488" t="s">
        <v>139</v>
      </c>
      <c r="D65" s="295">
        <f t="shared" ref="D65:S65" si="43">IF(AND(D20="",D21=""),0,IF(AND(D20="L",D21="L"),"NC",IF(D19="M",0,D19)-IF(D20="M",0,D20)-IF(D21="M",0,D21)))</f>
        <v>0</v>
      </c>
      <c r="E65" s="295">
        <f t="shared" si="43"/>
        <v>0</v>
      </c>
      <c r="F65" s="295">
        <f t="shared" si="43"/>
        <v>0</v>
      </c>
      <c r="G65" s="295">
        <f t="shared" si="43"/>
        <v>0</v>
      </c>
      <c r="H65" s="295">
        <f t="shared" si="43"/>
        <v>0</v>
      </c>
      <c r="I65" s="295">
        <f t="shared" si="43"/>
        <v>0</v>
      </c>
      <c r="J65" s="295">
        <f t="shared" si="43"/>
        <v>0</v>
      </c>
      <c r="K65" s="295">
        <f t="shared" si="43"/>
        <v>0</v>
      </c>
      <c r="L65" s="295">
        <f t="shared" si="43"/>
        <v>0</v>
      </c>
      <c r="M65" s="295">
        <f t="shared" si="43"/>
        <v>0</v>
      </c>
      <c r="N65" s="295">
        <f t="shared" si="43"/>
        <v>0</v>
      </c>
      <c r="O65" s="295">
        <f t="shared" si="43"/>
        <v>0</v>
      </c>
      <c r="P65" s="295">
        <f t="shared" si="43"/>
        <v>0</v>
      </c>
      <c r="Q65" s="295">
        <f t="shared" si="43"/>
        <v>0</v>
      </c>
      <c r="R65" s="295">
        <f t="shared" si="43"/>
        <v>0</v>
      </c>
      <c r="S65" s="295">
        <f t="shared" si="43"/>
        <v>0</v>
      </c>
      <c r="T65" s="295">
        <f t="shared" ref="T65:V65" si="44">IF(AND(T20="",T21=""),0,IF(AND(T20="L",T21="L"),"NC",IF(T19="M",0,T19)-IF(T20="M",0,T20)-IF(T21="M",0,T21)))</f>
        <v>0</v>
      </c>
      <c r="U65" s="295">
        <f t="shared" si="44"/>
        <v>0</v>
      </c>
      <c r="V65" s="295">
        <f t="shared" si="44"/>
        <v>0</v>
      </c>
      <c r="W65" s="295">
        <f t="shared" ref="W65:X65" si="45">IF(AND(W20="",W21=""),0,IF(AND(W20="L",W21="L"),"NC",IF(W19="M",0,W19)-IF(W20="M",0,W20)-IF(W21="M",0,W21)))</f>
        <v>0</v>
      </c>
      <c r="X65" s="295">
        <f t="shared" si="45"/>
        <v>0</v>
      </c>
      <c r="Y65" s="295">
        <f t="shared" ref="Y65:Z65" si="46">IF(AND(Y20="",Y21=""),0,IF(AND(Y20="L",Y21="L"),"NC",IF(Y19="M",0,Y19)-IF(Y20="M",0,Y20)-IF(Y21="M",0,Y21)))</f>
        <v>0</v>
      </c>
      <c r="Z65" s="295">
        <f t="shared" si="46"/>
        <v>0</v>
      </c>
      <c r="AA65" s="295">
        <f>IF(AND(AA20="",AA21=""),0,IF(AND(AA20="L",AA21="L"),"NC",IF(AA19="M",0,AA19)-IF(AA20="M",0,AA20)-IF(AA21="M",0,AA21)))</f>
        <v>0</v>
      </c>
      <c r="AB65" s="295">
        <f>IF(AND(AB20="",AB21=""),0,IF(AND(AB20="L",AB21="L"),"NC",IF(AB19="M",0,AB19)-IF(AB20="M",0,AB20)-IF(AB21="M",0,AB21)))</f>
        <v>0</v>
      </c>
      <c r="AC65" s="340"/>
      <c r="AD65" s="176"/>
      <c r="AE65" s="29"/>
    </row>
    <row r="66" spans="1:57">
      <c r="C66" s="488" t="s">
        <v>142</v>
      </c>
      <c r="D66" s="295">
        <f t="shared" ref="D66:S66" si="47">IF(AND(D22="0",D23="0",D24="0"),0,IF(AND(D22="L",D23="L",D24="L"),"NC",IF(D22="M",0,D22)-IF(D23="M",0,D23)-IF(D24="M",0,D24)))</f>
        <v>0</v>
      </c>
      <c r="E66" s="295">
        <f t="shared" si="47"/>
        <v>0</v>
      </c>
      <c r="F66" s="295">
        <f t="shared" si="47"/>
        <v>0</v>
      </c>
      <c r="G66" s="295">
        <f t="shared" si="47"/>
        <v>0</v>
      </c>
      <c r="H66" s="295">
        <f t="shared" si="47"/>
        <v>0</v>
      </c>
      <c r="I66" s="295">
        <f t="shared" si="47"/>
        <v>0</v>
      </c>
      <c r="J66" s="295">
        <f t="shared" si="47"/>
        <v>0</v>
      </c>
      <c r="K66" s="295">
        <f t="shared" si="47"/>
        <v>0</v>
      </c>
      <c r="L66" s="295">
        <f t="shared" si="47"/>
        <v>0</v>
      </c>
      <c r="M66" s="295">
        <f t="shared" si="47"/>
        <v>0</v>
      </c>
      <c r="N66" s="295">
        <f t="shared" si="47"/>
        <v>0</v>
      </c>
      <c r="O66" s="295">
        <f t="shared" si="47"/>
        <v>0</v>
      </c>
      <c r="P66" s="295">
        <f t="shared" si="47"/>
        <v>0</v>
      </c>
      <c r="Q66" s="295">
        <f t="shared" si="47"/>
        <v>0</v>
      </c>
      <c r="R66" s="295">
        <f t="shared" si="47"/>
        <v>0</v>
      </c>
      <c r="S66" s="295">
        <f t="shared" si="47"/>
        <v>0</v>
      </c>
      <c r="T66" s="295">
        <f t="shared" ref="T66:V66" si="48">IF(AND(T22="0",T23="0",T24="0"),0,IF(AND(T22="L",T23="L",T24="L"),"NC",IF(T22="M",0,T22)-IF(T23="M",0,T23)-IF(T24="M",0,T24)))</f>
        <v>0</v>
      </c>
      <c r="U66" s="295">
        <f t="shared" si="48"/>
        <v>0</v>
      </c>
      <c r="V66" s="295">
        <f t="shared" si="48"/>
        <v>0</v>
      </c>
      <c r="W66" s="295">
        <f t="shared" ref="W66:X66" si="49">IF(AND(W22="0",W23="0",W24="0"),0,IF(AND(W22="L",W23="L",W24="L"),"NC",IF(W22="M",0,W22)-IF(W23="M",0,W23)-IF(W24="M",0,W24)))</f>
        <v>0</v>
      </c>
      <c r="X66" s="295">
        <f t="shared" si="49"/>
        <v>0</v>
      </c>
      <c r="Y66" s="295">
        <f t="shared" ref="Y66:Z66" si="50">IF(AND(Y22="0",Y23="0",Y24="0"),0,IF(AND(Y22="L",Y23="L",Y24="L"),"NC",IF(Y22="M",0,Y22)-IF(Y23="M",0,Y23)-IF(Y24="M",0,Y24)))</f>
        <v>0</v>
      </c>
      <c r="Z66" s="295">
        <f t="shared" si="50"/>
        <v>0</v>
      </c>
      <c r="AA66" s="295">
        <f>IF(AND(AA22="0",AA23="0",AA24="0"),0,IF(AND(AA22="L",AA23="L",AA24="L"),"NC",IF(AA22="M",0,AA22)-IF(AA23="M",0,AA23)-IF(AA24="M",0,AA24)))</f>
        <v>0</v>
      </c>
      <c r="AB66" s="295">
        <f>IF(AND(AB22="0",AB23="0",AB24="0"),0,IF(AND(AB22="L",AB23="L",AB24="L"),"NC",IF(AB22="M",0,AB22)-IF(AB23="M",0,AB23)-IF(AB24="M",0,AB24)))</f>
        <v>0</v>
      </c>
      <c r="AC66" s="340"/>
      <c r="AD66" s="176"/>
      <c r="AE66" s="29"/>
    </row>
    <row r="67" spans="1:57">
      <c r="C67" s="488" t="s">
        <v>140</v>
      </c>
      <c r="D67" s="295">
        <f t="shared" ref="D67:S67" si="51">IF(AND(D25="",D26=""),0,IF(AND(D25="L",D26="L"),"NC",IF(D24="M",0,D24)-IF(D25="M",0,D25)-IF(D26="M",0,D26)))</f>
        <v>0</v>
      </c>
      <c r="E67" s="295">
        <f t="shared" si="51"/>
        <v>0</v>
      </c>
      <c r="F67" s="295">
        <f t="shared" si="51"/>
        <v>0</v>
      </c>
      <c r="G67" s="295">
        <f t="shared" si="51"/>
        <v>0</v>
      </c>
      <c r="H67" s="295">
        <f t="shared" si="51"/>
        <v>0</v>
      </c>
      <c r="I67" s="295">
        <f t="shared" si="51"/>
        <v>0</v>
      </c>
      <c r="J67" s="295">
        <f t="shared" si="51"/>
        <v>0</v>
      </c>
      <c r="K67" s="295">
        <f t="shared" si="51"/>
        <v>0</v>
      </c>
      <c r="L67" s="295">
        <f t="shared" si="51"/>
        <v>0</v>
      </c>
      <c r="M67" s="295">
        <f t="shared" si="51"/>
        <v>0</v>
      </c>
      <c r="N67" s="295">
        <f t="shared" si="51"/>
        <v>0</v>
      </c>
      <c r="O67" s="295">
        <f t="shared" si="51"/>
        <v>0</v>
      </c>
      <c r="P67" s="295">
        <f t="shared" si="51"/>
        <v>0</v>
      </c>
      <c r="Q67" s="295">
        <f t="shared" si="51"/>
        <v>0</v>
      </c>
      <c r="R67" s="295">
        <f t="shared" si="51"/>
        <v>0</v>
      </c>
      <c r="S67" s="295">
        <f t="shared" si="51"/>
        <v>0</v>
      </c>
      <c r="T67" s="295">
        <f t="shared" ref="T67:V67" si="52">IF(AND(T25="",T26=""),0,IF(AND(T25="L",T26="L"),"NC",IF(T24="M",0,T24)-IF(T25="M",0,T25)-IF(T26="M",0,T26)))</f>
        <v>0</v>
      </c>
      <c r="U67" s="295">
        <f t="shared" si="52"/>
        <v>0</v>
      </c>
      <c r="V67" s="295">
        <f t="shared" si="52"/>
        <v>0</v>
      </c>
      <c r="W67" s="295">
        <f t="shared" ref="W67:X67" si="53">IF(AND(W25="",W26=""),0,IF(AND(W25="L",W26="L"),"NC",IF(W24="M",0,W24)-IF(W25="M",0,W25)-IF(W26="M",0,W26)))</f>
        <v>0</v>
      </c>
      <c r="X67" s="295">
        <f t="shared" si="53"/>
        <v>0</v>
      </c>
      <c r="Y67" s="295">
        <f t="shared" ref="Y67:Z67" si="54">IF(AND(Y25="",Y26=""),0,IF(AND(Y25="L",Y26="L"),"NC",IF(Y24="M",0,Y24)-IF(Y25="M",0,Y25)-IF(Y26="M",0,Y26)))</f>
        <v>0</v>
      </c>
      <c r="Z67" s="295">
        <f t="shared" si="54"/>
        <v>0</v>
      </c>
      <c r="AA67" s="295">
        <f>IF(AND(AA25="",AA26=""),0,IF(AND(AA25="L",AA26="L"),"NC",IF(AA24="M",0,AA24)-IF(AA25="M",0,AA25)-IF(AA26="M",0,AA26)))</f>
        <v>0</v>
      </c>
      <c r="AB67" s="295">
        <f>IF(AND(AB25="",AB26=""),0,IF(AND(AB25="L",AB26="L"),"NC",IF(AB24="M",0,AB24)-IF(AB25="M",0,AB25)-IF(AB26="M",0,AB26)))</f>
        <v>0</v>
      </c>
      <c r="AC67" s="340"/>
      <c r="AD67" s="176"/>
      <c r="AE67" s="29"/>
    </row>
    <row r="68" spans="1:57">
      <c r="C68" s="488" t="s">
        <v>1015</v>
      </c>
      <c r="D68" s="295">
        <f t="shared" ref="D68:S68" si="55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295">
        <f t="shared" si="55"/>
        <v>0</v>
      </c>
      <c r="F68" s="295">
        <f t="shared" si="55"/>
        <v>0</v>
      </c>
      <c r="G68" s="295">
        <f t="shared" si="55"/>
        <v>0</v>
      </c>
      <c r="H68" s="295">
        <f t="shared" si="55"/>
        <v>0</v>
      </c>
      <c r="I68" s="295">
        <f t="shared" si="55"/>
        <v>0</v>
      </c>
      <c r="J68" s="295">
        <f t="shared" si="55"/>
        <v>0</v>
      </c>
      <c r="K68" s="295">
        <f t="shared" si="55"/>
        <v>0</v>
      </c>
      <c r="L68" s="295">
        <f t="shared" si="55"/>
        <v>0</v>
      </c>
      <c r="M68" s="295">
        <f t="shared" si="55"/>
        <v>0</v>
      </c>
      <c r="N68" s="295">
        <f t="shared" si="55"/>
        <v>0</v>
      </c>
      <c r="O68" s="295">
        <f t="shared" si="55"/>
        <v>0</v>
      </c>
      <c r="P68" s="295">
        <f t="shared" si="55"/>
        <v>0</v>
      </c>
      <c r="Q68" s="295">
        <f t="shared" si="55"/>
        <v>0</v>
      </c>
      <c r="R68" s="295">
        <f t="shared" si="55"/>
        <v>0</v>
      </c>
      <c r="S68" s="295">
        <f t="shared" si="55"/>
        <v>0</v>
      </c>
      <c r="T68" s="295">
        <f t="shared" ref="T68:V68" si="56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68" s="295">
        <f t="shared" si="56"/>
        <v>0</v>
      </c>
      <c r="V68" s="295">
        <f t="shared" si="56"/>
        <v>0</v>
      </c>
      <c r="W68" s="295">
        <f t="shared" ref="W68:X68" si="57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68" s="295">
        <f t="shared" si="57"/>
        <v>0</v>
      </c>
      <c r="Y68" s="295">
        <f t="shared" ref="Y68:Z68" si="58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68" s="295">
        <f t="shared" si="58"/>
        <v>0</v>
      </c>
      <c r="AA68" s="295">
        <f>IF(AND(AA31="0",AA32="0",AA33="0",AA34="0",AA36="0",AA37="0",AA38="0",AA40="0",AA41="0",AA42="0"),0,IF(AND(AA31="L",AA32="L",AA33="L",AA34="L",AA36="L",AA37="L",AA38="L",AA40="L",AA41="L",AA42="L"),"NC",IF(AA31="M",0,AA31)-IF(AA32="M",0,AA32)-IF(AA33="M",0,AA33)-IF(AA34="M",0,AA34)-IF(AA36="M",0,AA36)-IF(AA37="M",0,AA37)-IF(AA38="M",0,AA38)-IF(AA40="M",0,AA40)-IF(AA41="M",0,AA41)-IF(AA42="M",0,AA42)))</f>
        <v>0</v>
      </c>
      <c r="AB68" s="295">
        <f>IF(AND(AB31="0",AB32="0",AB33="0",AB34="0",AB36="0",AB37="0",AB38="0",AB40="0",AB41="0",AB42="0"),0,IF(AND(AB31="L",AB32="L",AB33="L",AB34="L",AB36="L",AB37="L",AB38="L",AB40="L",AB41="L",AB42="L"),"NC",IF(AB31="M",0,AB31)-IF(AB32="M",0,AB32)-IF(AB33="M",0,AB33)-IF(AB34="M",0,AB34)-IF(AB36="M",0,AB36)-IF(AB37="M",0,AB37)-IF(AB38="M",0,AB38)-IF(AB40="M",0,AB40)-IF(AB41="M",0,AB41)-IF(AB42="M",0,AB42)))</f>
        <v>0</v>
      </c>
      <c r="AC68" s="340"/>
      <c r="AD68" s="176"/>
      <c r="AE68" s="29"/>
    </row>
    <row r="69" spans="1:57">
      <c r="C69" s="488" t="s">
        <v>135</v>
      </c>
      <c r="D69" s="295">
        <f t="shared" ref="D69:S69" si="59">IF(AND(D44="0",D45="0",D46="0"),0,IF(AND(D44="L",D45="L",D46="L"),"NC",IF(D44="M",0,D44)-IF(D45="M",0,D45)-IF(D46="M",0,D46)))</f>
        <v>0</v>
      </c>
      <c r="E69" s="295">
        <f t="shared" si="59"/>
        <v>0</v>
      </c>
      <c r="F69" s="295">
        <f t="shared" si="59"/>
        <v>0</v>
      </c>
      <c r="G69" s="295">
        <f t="shared" si="59"/>
        <v>0</v>
      </c>
      <c r="H69" s="295">
        <f t="shared" si="59"/>
        <v>0</v>
      </c>
      <c r="I69" s="295">
        <f t="shared" si="59"/>
        <v>0</v>
      </c>
      <c r="J69" s="295">
        <f t="shared" si="59"/>
        <v>0</v>
      </c>
      <c r="K69" s="295">
        <f t="shared" si="59"/>
        <v>0</v>
      </c>
      <c r="L69" s="295">
        <f t="shared" si="59"/>
        <v>0</v>
      </c>
      <c r="M69" s="295">
        <f t="shared" si="59"/>
        <v>0</v>
      </c>
      <c r="N69" s="295">
        <f t="shared" si="59"/>
        <v>0</v>
      </c>
      <c r="O69" s="295">
        <f t="shared" si="59"/>
        <v>0</v>
      </c>
      <c r="P69" s="295">
        <f t="shared" si="59"/>
        <v>0</v>
      </c>
      <c r="Q69" s="295">
        <f t="shared" si="59"/>
        <v>0</v>
      </c>
      <c r="R69" s="295">
        <f t="shared" si="59"/>
        <v>0</v>
      </c>
      <c r="S69" s="295">
        <f t="shared" si="59"/>
        <v>0</v>
      </c>
      <c r="T69" s="295">
        <f t="shared" ref="T69:V69" si="60">IF(AND(T44="0",T45="0",T46="0"),0,IF(AND(T44="L",T45="L",T46="L"),"NC",IF(T44="M",0,T44)-IF(T45="M",0,T45)-IF(T46="M",0,T46)))</f>
        <v>0</v>
      </c>
      <c r="U69" s="295">
        <f t="shared" si="60"/>
        <v>0</v>
      </c>
      <c r="V69" s="295">
        <f t="shared" si="60"/>
        <v>0</v>
      </c>
      <c r="W69" s="295">
        <f t="shared" ref="W69:X69" si="61">IF(AND(W44="0",W45="0",W46="0"),0,IF(AND(W44="L",W45="L",W46="L"),"NC",IF(W44="M",0,W44)-IF(W45="M",0,W45)-IF(W46="M",0,W46)))</f>
        <v>0</v>
      </c>
      <c r="X69" s="295">
        <f t="shared" si="61"/>
        <v>0</v>
      </c>
      <c r="Y69" s="295">
        <f t="shared" ref="Y69:Z69" si="62">IF(AND(Y44="0",Y45="0",Y46="0"),0,IF(AND(Y44="L",Y45="L",Y46="L"),"NC",IF(Y44="M",0,Y44)-IF(Y45="M",0,Y45)-IF(Y46="M",0,Y46)))</f>
        <v>0</v>
      </c>
      <c r="Z69" s="295">
        <f t="shared" si="62"/>
        <v>0</v>
      </c>
      <c r="AA69" s="295">
        <f>IF(AND(AA44="0",AA45="0",AA46="0"),0,IF(AND(AA44="L",AA45="L",AA46="L"),"NC",IF(AA44="M",0,AA44)-IF(AA45="M",0,AA45)-IF(AA46="M",0,AA46)))</f>
        <v>0</v>
      </c>
      <c r="AB69" s="295">
        <f>IF(AND(AB44="0",AB45="0",AB46="0"),0,IF(AND(AB44="L",AB45="L",AB46="L"),"NC",IF(AB44="M",0,AB44)-IF(AB45="M",0,AB45)-IF(AB46="M",0,AB46)))</f>
        <v>0</v>
      </c>
      <c r="AC69" s="175"/>
      <c r="AD69" s="176"/>
    </row>
    <row r="70" spans="1:57">
      <c r="C70" s="489" t="s">
        <v>129</v>
      </c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5"/>
      <c r="AD70" s="176"/>
    </row>
    <row r="71" spans="1:57">
      <c r="C71" s="488" t="s">
        <v>136</v>
      </c>
      <c r="D71" s="178">
        <f>IF(AND('Table 1'!E10="0",'Table 3A'!D10="0"),0,IF(AND('Table 1'!E10="L",'Table 3A'!D10="L"),"NC",IF('Table 1'!E10="M",0,'Table 1'!E10)+IF('Table 3A'!D10="M",0,'Table 3A'!D10)))</f>
        <v>-132962</v>
      </c>
      <c r="E71" s="178">
        <f>IF(AND('Table 1'!F10="0",'Table 3A'!E10="0"),0,IF(AND('Table 1'!F10="L",'Table 3A'!E10="L"),"NC",IF('Table 1'!F10="M",0,'Table 1'!F10)+IF('Table 3A'!E10="M",0,'Table 3A'!E10)))</f>
        <v>-60474</v>
      </c>
      <c r="F71" s="178">
        <f>IF(AND('Table 1'!G10="0",'Table 3A'!F10="0"),0,IF(AND('Table 1'!G10="L",'Table 3A'!F10="L"),"NC",IF('Table 1'!G10="M",0,'Table 1'!G10)+IF('Table 3A'!F10="M",0,'Table 3A'!F10)))</f>
        <v>-31727</v>
      </c>
      <c r="G71" s="178">
        <f>IF(AND('Table 1'!H10="0",'Table 3A'!G10="0"),0,IF(AND('Table 1'!H10="L",'Table 3A'!G10="L"),"NC",IF('Table 1'!H10="M",0,'Table 1'!H10)+IF('Table 3A'!G10="M",0,'Table 3A'!G10)))</f>
        <v>18175</v>
      </c>
      <c r="H71" s="178">
        <f>IF(AND('Table 1'!I10="0",'Table 3A'!H10="0"),0,IF(AND('Table 1'!I10="L",'Table 3A'!H10="L"),"NC",IF('Table 1'!I10="M",0,'Table 1'!I10)+IF('Table 3A'!H10="M",0,'Table 3A'!H10)))</f>
        <v>14233</v>
      </c>
      <c r="I71" s="178">
        <f>IF(AND('Table 1'!J10="0",'Table 3A'!I10="0"),0,IF(AND('Table 1'!J10="L",'Table 3A'!I10="L"),"NC",IF('Table 1'!J10="M",0,'Table 1'!J10)+IF('Table 3A'!I10="M",0,'Table 3A'!I10)))</f>
        <v>75379</v>
      </c>
      <c r="J71" s="178">
        <f>IF(AND('Table 1'!K10="0",'Table 3A'!J10="0"),0,IF(AND('Table 1'!K10="L",'Table 3A'!J10="L"),"NC",IF('Table 1'!K10="M",0,'Table 1'!K10)+IF('Table 3A'!J10="M",0,'Table 3A'!J10)))</f>
        <v>35050</v>
      </c>
      <c r="K71" s="178">
        <f>IF(AND('Table 1'!L10="0",'Table 3A'!K10="0"),0,IF(AND('Table 1'!L10="L",'Table 3A'!K10="L"),"NC",IF('Table 1'!L10="M",0,'Table 1'!L10)+IF('Table 3A'!K10="M",0,'Table 3A'!K10)))</f>
        <v>-36785</v>
      </c>
      <c r="L71" s="178">
        <f>IF(AND('Table 1'!M10="0",'Table 3A'!L10="0"),0,IF(AND('Table 1'!M10="L",'Table 3A'!L10="L"),"NC",IF('Table 1'!M10="M",0,'Table 1'!M10)+IF('Table 3A'!L10="M",0,'Table 3A'!L10)))</f>
        <v>-33072</v>
      </c>
      <c r="M71" s="178">
        <f>IF(AND('Table 1'!N10="0",'Table 3A'!M10="0"),0,IF(AND('Table 1'!N10="L",'Table 3A'!M10="L"),"NC",IF('Table 1'!N10="M",0,'Table 1'!N10)+IF('Table 3A'!M10="M",0,'Table 3A'!M10)))</f>
        <v>5497</v>
      </c>
      <c r="N71" s="178">
        <f>IF(AND('Table 1'!O10="0",'Table 3A'!N10="0"),0,IF(AND('Table 1'!O10="L",'Table 3A'!N10="L"),"NC",IF('Table 1'!O10="M",0,'Table 1'!O10)+IF('Table 3A'!N10="M",0,'Table 3A'!N10)))</f>
        <v>52594</v>
      </c>
      <c r="O71" s="178">
        <f>IF(AND('Table 1'!P10="0",'Table 3A'!O10="0"),0,IF(AND('Table 1'!P10="L",'Table 3A'!O10="L"),"NC",IF('Table 1'!P10="M",0,'Table 1'!P10)+IF('Table 3A'!O10="M",0,'Table 3A'!O10)))</f>
        <v>64976</v>
      </c>
      <c r="P71" s="178">
        <f>IF(AND('Table 1'!Q10="0",'Table 3A'!P10="0"),0,IF(AND('Table 1'!Q10="L",'Table 3A'!P10="L"),"NC",IF('Table 1'!Q10="M",0,'Table 1'!Q10)+IF('Table 3A'!P10="M",0,'Table 3A'!P10)))</f>
        <v>109074</v>
      </c>
      <c r="Q71" s="178">
        <f>IF(AND('Table 1'!R10="0",'Table 3A'!Q10="0"),0,IF(AND('Table 1'!R10="L",'Table 3A'!Q10="L"),"NC",IF('Table 1'!R10="M",0,'Table 1'!R10)+IF('Table 3A'!Q10="M",0,'Table 3A'!Q10)))</f>
        <v>64751</v>
      </c>
      <c r="R71" s="178">
        <f>IF(AND('Table 1'!S10="0",'Table 3A'!R10="0"),0,IF(AND('Table 1'!S10="L",'Table 3A'!R10="L"),"NC",IF('Table 1'!S10="M",0,'Table 1'!S10)+IF('Table 3A'!R10="M",0,'Table 3A'!R10)))</f>
        <v>-28800</v>
      </c>
      <c r="S71" s="178">
        <f>IF(AND('Table 1'!T10="0",'Table 3A'!S10="0"),0,IF(AND('Table 1'!T10="L",'Table 3A'!S10="L"),"NC",IF('Table 1'!T10="M",0,'Table 1'!T10)+IF('Table 3A'!S10="M",0,'Table 3A'!S10)))</f>
        <v>-4133</v>
      </c>
      <c r="T71" s="178">
        <f>IF(AND('Table 1'!U10="0",'Table 3A'!T10="0"),0,IF(AND('Table 1'!U10="L",'Table 3A'!T10="L"),"NC",IF('Table 1'!U10="M",0,'Table 1'!U10)+IF('Table 3A'!T10="M",0,'Table 3A'!T10)))</f>
        <v>-13549</v>
      </c>
      <c r="U71" s="178">
        <f>IF(AND('Table 1'!V10="0",'Table 3A'!U10="0"),0,IF(AND('Table 1'!V10="L",'Table 3A'!U10="L"),"NC",IF('Table 1'!V10="M",0,'Table 1'!V10)+IF('Table 3A'!U10="M",0,'Table 3A'!U10)))</f>
        <v>-42726</v>
      </c>
      <c r="V71" s="178">
        <f>IF(AND('Table 1'!W10="0",'Table 3A'!V10="0"),0,IF(AND('Table 1'!W10="L",'Table 3A'!V10="L"),"NC",IF('Table 1'!W10="M",0,'Table 1'!W10)+IF('Table 3A'!V10="M",0,'Table 3A'!V10)))</f>
        <v>-56988</v>
      </c>
      <c r="W71" s="178">
        <f>IF(AND('Table 1'!X10="0",'Table 3A'!W10="0"),0,IF(AND('Table 1'!X10="L",'Table 3A'!W10="L"),"NC",IF('Table 1'!X10="M",0,'Table 1'!X10)+IF('Table 3A'!W10="M",0,'Table 3A'!W10)))</f>
        <v>-62026</v>
      </c>
      <c r="X71" s="178">
        <f>IF(AND('Table 1'!Y10="0",'Table 3A'!X10="0"),0,IF(AND('Table 1'!Y10="L",'Table 3A'!X10="L"),"NC",IF('Table 1'!Y10="M",0,'Table 1'!Y10)+IF('Table 3A'!X10="M",0,'Table 3A'!X10)))</f>
        <v>-700</v>
      </c>
      <c r="Y71" s="178">
        <f>IF(AND('Table 1'!Z10="0",'Table 3A'!Y10="0"),0,IF(AND('Table 1'!Z10="L",'Table 3A'!Y10="L"),"NC",IF('Table 1'!Z10="M",0,'Table 1'!Z10)+IF('Table 3A'!Y10="M",0,'Table 3A'!Y10)))</f>
        <v>43199</v>
      </c>
      <c r="Z71" s="178">
        <f>IF(AND('Table 1'!AA10="0",'Table 3A'!Z10="0"),0,IF(AND('Table 1'!AA10="L",'Table 3A'!Z10="L"),"NC",IF('Table 1'!AA10="M",0,'Table 1'!AA10)+IF('Table 3A'!Z10="M",0,'Table 3A'!Z10)))</f>
        <v>64018</v>
      </c>
      <c r="AA71" s="178">
        <f>IF(AND('Table 1'!AB10="0",'Table 3A'!AA10="0"),0,IF(AND('Table 1'!AB10="L",'Table 3A'!AA10="L"),"NC",IF('Table 1'!AB10="M",0,'Table 1'!AB10)+IF('Table 3A'!AA10="M",0,'Table 3A'!AA10)))</f>
        <v>36342</v>
      </c>
      <c r="AB71" s="178">
        <f>IF(AND('Table 1'!AC10="0",'Table 3A'!AB10="0"),0,IF(AND('Table 1'!AC10="L",'Table 3A'!AB10="L"),"NC",IF('Table 1'!AC10="M",0,'Table 1'!AC10)+IF('Table 3A'!AB10="M",0,'Table 3A'!AB10)))</f>
        <v>27152</v>
      </c>
      <c r="AC71" s="175"/>
      <c r="AD71" s="176"/>
    </row>
    <row r="72" spans="1:57">
      <c r="C72" s="488" t="s">
        <v>137</v>
      </c>
      <c r="D72" s="178"/>
      <c r="E72" s="178">
        <f>IF(AND(E48="0",'Table 1'!F18="0",'Table 1'!E18="0"),0,IF(AND(E48="L",'Table 1'!F18="L",'Table 1'!E18="L"),"NC",IF(E48="M",0,E48)-IF('Table 1'!F18="M",0,'Table 1'!F18)+IF('Table 1'!E18="M",0,'Table 1'!E18)))</f>
        <v>-41088</v>
      </c>
      <c r="F72" s="178">
        <f>IF(AND(F48="0",'Table 1'!G18="0",'Table 1'!F18="0"),0,IF(AND(F48="L",'Table 1'!G18="L",'Table 1'!F18="L"),"NC",IF(F48="M",0,F48)-IF('Table 1'!G18="M",0,'Table 1'!G18)+IF('Table 1'!F18="M",0,'Table 1'!F18)))</f>
        <v>-13227</v>
      </c>
      <c r="G72" s="178">
        <f>IF(AND(G48="0",'Table 1'!H18="0",'Table 1'!G18="0"),0,IF(AND(G48="L",'Table 1'!H18="L",'Table 1'!G18="L"),"NC",IF(G48="M",0,G48)-IF('Table 1'!H18="M",0,'Table 1'!H18)+IF('Table 1'!G18="M",0,'Table 1'!G18)))</f>
        <v>-52948</v>
      </c>
      <c r="H72" s="178">
        <f>IF(AND(H48="0",'Table 1'!I18="0",'Table 1'!H18="0"),0,IF(AND(H48="L",'Table 1'!I18="L",'Table 1'!H18="L"),"NC",IF(H48="M",0,H48)-IF('Table 1'!I18="M",0,'Table 1'!I18)+IF('Table 1'!H18="M",0,'Table 1'!H18)))</f>
        <v>47057</v>
      </c>
      <c r="I72" s="178">
        <f>IF(AND(I48="0",'Table 1'!J18="0",'Table 1'!I18="0"),0,IF(AND(I48="L",'Table 1'!J18="L",'Table 1'!I18="L"),"NC",IF(I48="M",0,I48)-IF('Table 1'!J18="M",0,'Table 1'!J18)+IF('Table 1'!I18="M",0,'Table 1'!I18)))</f>
        <v>157703</v>
      </c>
      <c r="J72" s="178">
        <f>IF(AND(J48="0",'Table 1'!K18="0",'Table 1'!J18="0"),0,IF(AND(J48="L",'Table 1'!K18="L",'Table 1'!J18="L"),"NC",IF(J48="M",0,J48)-IF('Table 1'!K18="M",0,'Table 1'!K18)+IF('Table 1'!J18="M",0,'Table 1'!J18)))</f>
        <v>-86910</v>
      </c>
      <c r="K72" s="178">
        <f>IF(AND(K48="0",'Table 1'!L18="0",'Table 1'!K18="0"),0,IF(AND(K48="L",'Table 1'!L18="L",'Table 1'!K18="L"),"NC",IF(K48="M",0,K48)-IF('Table 1'!L18="M",0,'Table 1'!L18)+IF('Table 1'!K18="M",0,'Table 1'!K18)))</f>
        <v>5243</v>
      </c>
      <c r="L72" s="178">
        <f>IF(AND(L48="0",'Table 1'!M18="0",'Table 1'!L18="0"),0,IF(AND(L48="L",'Table 1'!M18="L",'Table 1'!L18="L"),"NC",IF(L48="M",0,L48)-IF('Table 1'!M18="M",0,'Table 1'!M18)+IF('Table 1'!L18="M",0,'Table 1'!L18)))</f>
        <v>-38004</v>
      </c>
      <c r="M72" s="178">
        <f>IF(AND(M48="0",'Table 1'!N18="0",'Table 1'!M18="0"),0,IF(AND(M48="L",'Table 1'!N18="L",'Table 1'!M18="L"),"NC",IF(M48="M",0,M48)-IF('Table 1'!N18="M",0,'Table 1'!N18)+IF('Table 1'!M18="M",0,'Table 1'!M18)))</f>
        <v>-39180</v>
      </c>
      <c r="N72" s="178">
        <f>IF(AND(N48="0",'Table 1'!O18="0",'Table 1'!N18="0"),0,IF(AND(N48="L",'Table 1'!O18="L",'Table 1'!N18="L"),"NC",IF(N48="M",0,N48)-IF('Table 1'!O18="M",0,'Table 1'!O18)+IF('Table 1'!N18="M",0,'Table 1'!N18)))</f>
        <v>-55796</v>
      </c>
      <c r="O72" s="178">
        <f>IF(AND(O48="0",'Table 1'!P18="0",'Table 1'!O18="0"),0,IF(AND(O48="L",'Table 1'!P18="L",'Table 1'!O18="L"),"NC",IF(O48="M",0,O48)-IF('Table 1'!P18="M",0,'Table 1'!P18)+IF('Table 1'!O18="M",0,'Table 1'!O18)))</f>
        <v>66191</v>
      </c>
      <c r="P72" s="178">
        <f>IF(AND(P48="0",'Table 1'!Q18="0",'Table 1'!P18="0"),0,IF(AND(P48="L",'Table 1'!Q18="L",'Table 1'!P18="L"),"NC",IF(P48="M",0,P48)-IF('Table 1'!Q18="M",0,'Table 1'!Q18)+IF('Table 1'!P18="M",0,'Table 1'!P18)))</f>
        <v>69402</v>
      </c>
      <c r="Q72" s="178">
        <f>IF(AND(Q48="0",'Table 1'!R18="0",'Table 1'!Q18="0"),0,IF(AND(Q48="L",'Table 1'!R18="L",'Table 1'!Q18="L"),"NC",IF(Q48="M",0,Q48)-IF('Table 1'!R18="M",0,'Table 1'!R18)+IF('Table 1'!Q18="M",0,'Table 1'!Q18)))</f>
        <v>12020</v>
      </c>
      <c r="R72" s="178">
        <f>IF(AND(R48="0",'Table 1'!S18="0",'Table 1'!R18="0"),0,IF(AND(R48="L",'Table 1'!S18="L",'Table 1'!R18="L"),"NC",IF(R48="M",0,R48)-IF('Table 1'!S18="M",0,'Table 1'!S18)+IF('Table 1'!R18="M",0,'Table 1'!R18)))</f>
        <v>-81442</v>
      </c>
      <c r="S72" s="178">
        <f>IF(AND(S48="0",'Table 1'!T18="0",'Table 1'!S18="0"),0,IF(AND(S48="L",'Table 1'!T18="L",'Table 1'!S18="L"),"NC",IF(S48="M",0,S48)-IF('Table 1'!T18="M",0,'Table 1'!T18)+IF('Table 1'!S18="M",0,'Table 1'!S18)))</f>
        <v>-692</v>
      </c>
      <c r="T72" s="178">
        <f>IF(AND(T48="0",'Table 1'!U18="0",'Table 1'!T18="0"),0,IF(AND(T48="L",'Table 1'!U18="L",'Table 1'!T18="L"),"NC",IF(T48="M",0,T48)-IF('Table 1'!U18="M",0,'Table 1'!U18)+IF('Table 1'!T18="M",0,'Table 1'!T18)))</f>
        <v>-23803</v>
      </c>
      <c r="U72" s="178">
        <f>IF(AND(U48="0",'Table 1'!V18="0",'Table 1'!U18="0"),0,IF(AND(U48="L",'Table 1'!V18="L",'Table 1'!U18="L"),"NC",IF(U48="M",0,U48)-IF('Table 1'!V18="M",0,'Table 1'!V18)+IF('Table 1'!U18="M",0,'Table 1'!U18)))</f>
        <v>-18460</v>
      </c>
      <c r="V72" s="178">
        <f>IF(AND(V48="0",'Table 1'!W18="0",'Table 1'!V18="0"),0,IF(AND(V48="L",'Table 1'!W18="L",'Table 1'!V18="L"),"NC",IF(V48="M",0,V48)-IF('Table 1'!W18="M",0,'Table 1'!W18)+IF('Table 1'!V18="M",0,'Table 1'!V18)))</f>
        <v>-134874</v>
      </c>
      <c r="W72" s="178">
        <f>IF(AND(W48="0",'Table 1'!X18="0",'Table 1'!W18="0"),0,IF(AND(W48="L",'Table 1'!X18="L",'Table 1'!W18="L"),"NC",IF(W48="M",0,W48)-IF('Table 1'!X18="M",0,'Table 1'!X18)+IF('Table 1'!W18="M",0,'Table 1'!W18)))</f>
        <v>-258194</v>
      </c>
      <c r="X72" s="178">
        <f>IF(AND(X48="0",'Table 1'!Y18="0",'Table 1'!X18="0"),0,IF(AND(X48="L",'Table 1'!Y18="L",'Table 1'!X18="L"),"NC",IF(X48="M",0,X48)-IF('Table 1'!Y18="M",0,'Table 1'!Y18)+IF('Table 1'!X18="M",0,'Table 1'!X18)))</f>
        <v>-66309</v>
      </c>
      <c r="Y72" s="178">
        <f>IF(AND(Y48="0",'Table 1'!Z18="0",'Table 1'!Y18="0"),0,IF(AND(Y48="L",'Table 1'!Z18="L",'Table 1'!Y18="L"),"NC",IF(Y48="M",0,Y48)-IF('Table 1'!Z18="M",0,'Table 1'!Z18)+IF('Table 1'!Y18="M",0,'Table 1'!Y18)))</f>
        <v>-2005</v>
      </c>
      <c r="Z72" s="178">
        <f>IF(AND(Z48="0",'Table 1'!AA18="0",'Table 1'!Z18="0"),0,IF(AND(Z48="L",'Table 1'!AA18="L",'Table 1'!Z18="L"),"NC",IF(Z48="M",0,Z48)-IF('Table 1'!AA18="M",0,'Table 1'!AA18)+IF('Table 1'!Z18="M",0,'Table 1'!Z18)))</f>
        <v>-50407</v>
      </c>
      <c r="AA72" s="178">
        <f>IF(AND(AA48="0",'Table 1'!AB18="0",'Table 1'!AA18="0"),0,IF(AND(AA48="L",'Table 1'!AB18="L",'Table 1'!AA18="L"),"NC",IF(AA48="M",0,AA48)-IF('Table 1'!AB18="M",0,'Table 1'!AB18)+IF('Table 1'!AA18="M",0,'Table 1'!AA18)))</f>
        <v>4982</v>
      </c>
      <c r="AB72" s="178">
        <f>IF(AND(AB48="0",'Table 1'!AC18="0",'Table 1'!AB18="0"),0,IF(AND(AB48="L",'Table 1'!AC18="L",'Table 1'!AB18="L"),"NC",IF(AB48="M",0,AB48)-IF('Table 1'!AC18="M",0,'Table 1'!AC18)+IF('Table 1'!AB18="M",0,'Table 1'!AB18)))</f>
        <v>114066</v>
      </c>
      <c r="AC72" s="175"/>
      <c r="AD72" s="176"/>
    </row>
    <row r="73" spans="1:57">
      <c r="C73" s="488" t="s">
        <v>138</v>
      </c>
      <c r="D73" s="178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1309950</v>
      </c>
      <c r="E73" s="178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1351038</v>
      </c>
      <c r="F73" s="178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1364265</v>
      </c>
      <c r="G73" s="178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1417213</v>
      </c>
      <c r="H73" s="178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1370156</v>
      </c>
      <c r="I73" s="178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1212453</v>
      </c>
      <c r="J73" s="178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1299363</v>
      </c>
      <c r="K73" s="178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1294120</v>
      </c>
      <c r="L73" s="178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1332124</v>
      </c>
      <c r="M73" s="178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1371304</v>
      </c>
      <c r="N73" s="178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1427100</v>
      </c>
      <c r="O73" s="178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1360909</v>
      </c>
      <c r="P73" s="178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1291507</v>
      </c>
      <c r="Q73" s="178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1279487</v>
      </c>
      <c r="R73" s="178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1360929</v>
      </c>
      <c r="S73" s="178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1361621</v>
      </c>
      <c r="T73" s="178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1385424</v>
      </c>
      <c r="U73" s="178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1403884</v>
      </c>
      <c r="V73" s="178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1538758</v>
      </c>
      <c r="W73" s="178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1796952</v>
      </c>
      <c r="X73" s="178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1863261</v>
      </c>
      <c r="Y73" s="178">
        <f>IF(AND('Table 1'!Z18="0",'Table 3B'!Y51="0",'Table 3C'!Y51="0",'Table 3D'!Y51="0",'Table 3E'!Y51="0"),0,IF(AND('Table 1'!Z18="L",'Table 3B'!Y51="L",'Table 3C'!Y51="L",'Table 3D'!Y51="L",'Table 3E'!Y51="L"),"NC",IF('Table 1'!Z18="M",0,'Table 1'!Z18)-SUM('Table 3B'!Y51,'Table 3C'!Y51,'Table 3D'!Y51,'Table 3E'!Y51)))</f>
        <v>1865266</v>
      </c>
      <c r="Z73" s="178">
        <f>IF(AND('Table 1'!AA18="0",'Table 3B'!Z51="0",'Table 3C'!Z51="0",'Table 3D'!Z51="0",'Table 3E'!Z51="0"),0,IF(AND('Table 1'!AA18="L",'Table 3B'!Z51="L",'Table 3C'!Z51="L",'Table 3D'!Z51="L",'Table 3E'!Z51="L"),"NC",IF('Table 1'!AA18="M",0,'Table 1'!AA18)-SUM('Table 3B'!Z51,'Table 3C'!Z51,'Table 3D'!Z51,'Table 3E'!Z51)))</f>
        <v>1915673</v>
      </c>
      <c r="AA73" s="178">
        <f>IF(AND('Table 1'!AB18="0",'Table 3B'!AA51="0",'Table 3C'!AA51="0",'Table 3D'!AA51="0",'Table 3E'!AA51="0"),0,IF(AND('Table 1'!AB18="L",'Table 3B'!AA51="L",'Table 3C'!AA51="L",'Table 3D'!AA51="L",'Table 3E'!AA51="L"),"NC",IF('Table 1'!AB18="M",0,'Table 1'!AB18)-SUM('Table 3B'!AA51,'Table 3C'!AA51,'Table 3D'!AA51,'Table 3E'!AA51)))</f>
        <v>1910691</v>
      </c>
      <c r="AB73" s="178">
        <f>IF(AND('Table 1'!AC18="0",'Table 3B'!AB51="0",'Table 3C'!AB51="0",'Table 3D'!AB51="0",'Table 3E'!AB51="0"),0,IF(AND('Table 1'!AC18="L",'Table 3B'!AB51="L",'Table 3C'!AB51="L",'Table 3D'!AB51="L",'Table 3E'!AB51="L"),"NC",IF('Table 1'!AC18="M",0,'Table 1'!AC18)-SUM('Table 3B'!AB51,'Table 3C'!AB51,'Table 3D'!AB51,'Table 3E'!AB51)))</f>
        <v>1796625</v>
      </c>
      <c r="AC73" s="175"/>
      <c r="AD73" s="176"/>
    </row>
    <row r="74" spans="1:57" s="444" customFormat="1">
      <c r="A74" s="30"/>
      <c r="B74" s="79"/>
      <c r="C74" s="488" t="s">
        <v>994</v>
      </c>
      <c r="D74" s="490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0</v>
      </c>
      <c r="E74" s="490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0</v>
      </c>
      <c r="F74" s="490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0</v>
      </c>
      <c r="G74" s="490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0</v>
      </c>
      <c r="H74" s="490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490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0</v>
      </c>
      <c r="J74" s="490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0</v>
      </c>
      <c r="K74" s="490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0</v>
      </c>
      <c r="L74" s="490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0</v>
      </c>
      <c r="M74" s="490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0</v>
      </c>
      <c r="N74" s="490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0</v>
      </c>
      <c r="O74" s="490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0</v>
      </c>
      <c r="P74" s="490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0</v>
      </c>
      <c r="Q74" s="490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0</v>
      </c>
      <c r="R74" s="490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0</v>
      </c>
      <c r="S74" s="490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0</v>
      </c>
      <c r="T74" s="490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0</v>
      </c>
      <c r="U74" s="490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490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0</v>
      </c>
      <c r="W74" s="490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0</v>
      </c>
      <c r="X74" s="490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0</v>
      </c>
      <c r="Y74" s="490">
        <f>IF(AND(Y12="0",'Table 3B'!Y12="0",'Table 3C'!Y12="0",'Table 3D'!Y12="0",'Table 3E'!Y12="0",Y31="0",'Table 3B'!Y31="0",'Table 3C'!Y31="0",'Table 3D'!Y31="0",'Table 3E'!Y31="0",Y48="0",'Table 3B'!Y48="0",'Table 3C'!Y48="0",'Table 3D'!Y48="0",'Table 3E'!Y48="0"),0,IF(AND(Y12="L",'Table 3B'!Y12="L",'Table 3C'!Y12="L",'Table 3D'!Y12="L",'Table 3E'!Y12="L",Y31="L",'Table 3B'!Y31="L",'Table 3C'!Y31="L",'Table 3D'!Y31="L",'Table 3E'!Y31="L",Y48="L",'Table 3B'!Y48="L",'Table 3C'!Y48="L",'Table 3D'!Y48="L",'Table 3E'!Y48="L"),"NC",(Y12-SUM('Table 3B'!Y12,'Table 3C'!Y12,'Table 3D'!Y12,'Table 3E'!Y12))+(Y31-SUM('Table 3B'!Y31,'Table 3C'!Y31,'Table 3D'!Y31,'Table 3E'!Y31))-(Y48-SUM('Table 3B'!Y48,'Table 3C'!Y48,'Table 3D'!Y48,'Table 3E'!Y48))))</f>
        <v>0</v>
      </c>
      <c r="Z74" s="490">
        <f>IF(AND(Z12="0",'Table 3B'!Z12="0",'Table 3C'!Z12="0",'Table 3D'!Z12="0",'Table 3E'!Z12="0",Z31="0",'Table 3B'!Z31="0",'Table 3C'!Z31="0",'Table 3D'!Z31="0",'Table 3E'!Z31="0",Z48="0",'Table 3B'!Z48="0",'Table 3C'!Z48="0",'Table 3D'!Z48="0",'Table 3E'!Z48="0"),0,IF(AND(Z12="L",'Table 3B'!Z12="L",'Table 3C'!Z12="L",'Table 3D'!Z12="L",'Table 3E'!Z12="L",Z31="L",'Table 3B'!Z31="L",'Table 3C'!Z31="L",'Table 3D'!Z31="L",'Table 3E'!Z31="L",Z48="L",'Table 3B'!Z48="L",'Table 3C'!Z48="L",'Table 3D'!Z48="L",'Table 3E'!Z48="L"),"NC",(Z12-SUM('Table 3B'!Z12,'Table 3C'!Z12,'Table 3D'!Z12,'Table 3E'!Z12))+(Z31-SUM('Table 3B'!Z31,'Table 3C'!Z31,'Table 3D'!Z31,'Table 3E'!Z31))-(Z48-SUM('Table 3B'!Z48,'Table 3C'!Z48,'Table 3D'!Z48,'Table 3E'!Z48))))</f>
        <v>0</v>
      </c>
      <c r="AA74" s="490">
        <f>IF(AND(AA12="0",'Table 3B'!AA12="0",'Table 3C'!AA12="0",'Table 3D'!AA12="0",'Table 3E'!AA12="0",AA31="0",'Table 3B'!AA31="0",'Table 3C'!AA31="0",'Table 3D'!AA31="0",'Table 3E'!AA31="0",AA48="0",'Table 3B'!AA48="0",'Table 3C'!AA48="0",'Table 3D'!AA48="0",'Table 3E'!AA48="0"),0,IF(AND(AA12="L",'Table 3B'!AA12="L",'Table 3C'!AA12="L",'Table 3D'!AA12="L",'Table 3E'!AA12="L",AA31="L",'Table 3B'!AA31="L",'Table 3C'!AA31="L",'Table 3D'!AA31="L",'Table 3E'!AA31="L",AA48="L",'Table 3B'!AA48="L",'Table 3C'!AA48="L",'Table 3D'!AA48="L",'Table 3E'!AA48="L"),"NC",(AA12-SUM('Table 3B'!AA12,'Table 3C'!AA12,'Table 3D'!AA12,'Table 3E'!AA12))+(AA31-SUM('Table 3B'!AA31,'Table 3C'!AA31,'Table 3D'!AA31,'Table 3E'!AA31))-(AA48-SUM('Table 3B'!AA48,'Table 3C'!AA48,'Table 3D'!AA48,'Table 3E'!AA48))))</f>
        <v>0</v>
      </c>
      <c r="AB74" s="490">
        <f>IF(AND(AB12="0",'Table 3B'!AB12="0",'Table 3C'!AB12="0",'Table 3D'!AB12="0",'Table 3E'!AB12="0",AB31="0",'Table 3B'!AB31="0",'Table 3C'!AB31="0",'Table 3D'!AB31="0",'Table 3E'!AB31="0",AB48="0",'Table 3B'!AB48="0",'Table 3C'!AB48="0",'Table 3D'!AB48="0",'Table 3E'!AB48="0"),0,IF(AND(AB12="L",'Table 3B'!AB12="L",'Table 3C'!AB12="L",'Table 3D'!AB12="L",'Table 3E'!AB12="L",AB31="L",'Table 3B'!AB31="L",'Table 3C'!AB31="L",'Table 3D'!AB31="L",'Table 3E'!AB31="L",AB48="L",'Table 3B'!AB48="L",'Table 3C'!AB48="L",'Table 3D'!AB48="L",'Table 3E'!AB48="L"),"NC",(AB12-SUM('Table 3B'!AB12,'Table 3C'!AB12,'Table 3D'!AB12,'Table 3E'!AB12))+(AB31-SUM('Table 3B'!AB31,'Table 3C'!AB31,'Table 3D'!AB31,'Table 3E'!AB31))-(AB48-SUM('Table 3B'!AB48,'Table 3C'!AB48,'Table 3D'!AB48,'Table 3E'!AB48))))</f>
        <v>0</v>
      </c>
      <c r="AI74"/>
      <c r="BE74" s="487"/>
    </row>
    <row r="75" spans="1:57">
      <c r="C75" s="486" t="s">
        <v>557</v>
      </c>
      <c r="D75" s="341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41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41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41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0</v>
      </c>
      <c r="H75" s="341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0</v>
      </c>
      <c r="I75" s="341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0</v>
      </c>
      <c r="J75" s="341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0</v>
      </c>
      <c r="K75" s="341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0</v>
      </c>
      <c r="L75" s="341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0</v>
      </c>
      <c r="M75" s="341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0</v>
      </c>
      <c r="N75" s="341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0</v>
      </c>
      <c r="O75" s="341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0</v>
      </c>
      <c r="P75" s="341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0</v>
      </c>
      <c r="Q75" s="341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0</v>
      </c>
      <c r="R75" s="341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41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0</v>
      </c>
      <c r="T75" s="341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0</v>
      </c>
      <c r="U75" s="341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41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41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0</v>
      </c>
      <c r="X75" s="341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0</v>
      </c>
      <c r="Y75" s="341">
        <f>IF(AND(Y10="0",Y45="0",'Table 3B'!Y10="0",'Table 3B'!Y45="0",'Table 3C'!Y10="0",'Table 3C'!Y45="0",'Table 3D'!Y10="0",'Table 3D'!Y45="0",'Table 3E'!Y10="0",'Table 3E'!Y45="0"),0,IF(AND(Y10="L",Y45="L",'Table 3B'!Y10="L",'Table 3B'!Y45="L",'Table 3C'!Y10="L",'Table 3C'!Y45="L",'Table 3D'!Y10="L",'Table 3D'!Y45="L",'Table 3E'!Y10="L",'Table 3E'!Y45="L"),"NC",IF(Y10="M",0,Y10)+IF(Y45="M",0,Y45)-(IF('Table 3B'!Y10="M",0,'Table 3B'!Y10)+IF('Table 3B'!Y45="M",0,'Table 3B'!Y45))-(IF('Table 3C'!Y10="M",0,'Table 3C'!Y10)+IF('Table 3C'!Y45="M",0,'Table 3C'!Y45))-(IF('Table 3D'!Y10="M",0,'Table 3D'!Y10)+IF('Table 3D'!Y45="M",0,'Table 3D'!Y45))-(IF('Table 3E'!Y10="M",0,'Table 3E'!Y10)+IF('Table 3E'!Y45="M",0,'Table 3E'!Y45))))</f>
        <v>0</v>
      </c>
      <c r="Z75" s="341">
        <f>IF(AND(Z10="0",Z45="0",'Table 3B'!Z10="0",'Table 3B'!Z45="0",'Table 3C'!Z10="0",'Table 3C'!Z45="0",'Table 3D'!Z10="0",'Table 3D'!Z45="0",'Table 3E'!Z10="0",'Table 3E'!Z45="0"),0,IF(AND(Z10="L",Z45="L",'Table 3B'!Z10="L",'Table 3B'!Z45="L",'Table 3C'!Z10="L",'Table 3C'!Z45="L",'Table 3D'!Z10="L",'Table 3D'!Z45="L",'Table 3E'!Z10="L",'Table 3E'!Z45="L"),"NC",IF(Z10="M",0,Z10)+IF(Z45="M",0,Z45)-(IF('Table 3B'!Z10="M",0,'Table 3B'!Z10)+IF('Table 3B'!Z45="M",0,'Table 3B'!Z45))-(IF('Table 3C'!Z10="M",0,'Table 3C'!Z10)+IF('Table 3C'!Z45="M",0,'Table 3C'!Z45))-(IF('Table 3D'!Z10="M",0,'Table 3D'!Z10)+IF('Table 3D'!Z45="M",0,'Table 3D'!Z45))-(IF('Table 3E'!Z10="M",0,'Table 3E'!Z10)+IF('Table 3E'!Z45="M",0,'Table 3E'!Z45))))</f>
        <v>0</v>
      </c>
      <c r="AA75" s="341">
        <f>IF(AND(AA10="0",AA45="0",'Table 3B'!AA10="0",'Table 3B'!AA45="0",'Table 3C'!AA10="0",'Table 3C'!AA45="0",'Table 3D'!AA10="0",'Table 3D'!AA45="0",'Table 3E'!AA10="0",'Table 3E'!AA45="0"),0,IF(AND(AA10="L",AA45="L",'Table 3B'!AA10="L",'Table 3B'!AA45="L",'Table 3C'!AA10="L",'Table 3C'!AA45="L",'Table 3D'!AA10="L",'Table 3D'!AA45="L",'Table 3E'!AA10="L",'Table 3E'!AA45="L"),"NC",IF(AA10="M",0,AA10)+IF(AA45="M",0,AA45)-(IF('Table 3B'!AA10="M",0,'Table 3B'!AA10)+IF('Table 3B'!AA45="M",0,'Table 3B'!AA45))-(IF('Table 3C'!AA10="M",0,'Table 3C'!AA10)+IF('Table 3C'!AA45="M",0,'Table 3C'!AA45))-(IF('Table 3D'!AA10="M",0,'Table 3D'!AA10)+IF('Table 3D'!AA45="M",0,'Table 3D'!AA45))-(IF('Table 3E'!AA10="M",0,'Table 3E'!AA10)+IF('Table 3E'!AA45="M",0,'Table 3E'!AA45))))</f>
        <v>0</v>
      </c>
      <c r="AB75" s="341">
        <f>IF(AND(AB10="0",AB45="0",'Table 3B'!AB10="0",'Table 3B'!AB45="0",'Table 3C'!AB10="0",'Table 3C'!AB45="0",'Table 3D'!AB10="0",'Table 3D'!AB45="0",'Table 3E'!AB10="0",'Table 3E'!AB45="0"),0,IF(AND(AB10="L",AB45="L",'Table 3B'!AB10="L",'Table 3B'!AB45="L",'Table 3C'!AB10="L",'Table 3C'!AB45="L",'Table 3D'!AB10="L",'Table 3D'!AB45="L",'Table 3E'!AB10="L",'Table 3E'!AB45="L"),"NC",IF(AB10="M",0,AB10)+IF(AB45="M",0,AB45)-(IF('Table 3B'!AB10="M",0,'Table 3B'!AB10)+IF('Table 3B'!AB45="M",0,'Table 3B'!AB45))-(IF('Table 3C'!AB10="M",0,'Table 3C'!AB10)+IF('Table 3C'!AB45="M",0,'Table 3C'!AB45))-(IF('Table 3D'!AB10="M",0,'Table 3D'!AB10)+IF('Table 3D'!AB45="M",0,'Table 3D'!AB45))-(IF('Table 3E'!AB10="M",0,'Table 3E'!AB10)+IF('Table 3E'!AB45="M",0,'Table 3E'!AB45))))</f>
        <v>0</v>
      </c>
      <c r="AC75" s="298"/>
      <c r="AD75" s="299"/>
    </row>
  </sheetData>
  <sheetProtection algorithmName="SHA-512" hashValue="ZlHiBL8Pc/AqS9GwNAebhu5wLGdlnYtwoAzNtON8MFV4XuoF9vcXYOtH0412DEqdIlgfNbXYIVfK+cYVVHLXPg==" saltValue="gwSaMEyqMxn3ugjxAJ7kyQ==" spinCount="100000" sheet="1" objects="1" formatColumns="0" formatRows="0" insertHyperlinks="0"/>
  <mergeCells count="2">
    <mergeCell ref="D59:AB59"/>
    <mergeCell ref="D6:AB6"/>
  </mergeCells>
  <phoneticPr fontId="35" type="noConversion"/>
  <conditionalFormatting sqref="D10:AB10 D13:AB29 D32:AB34 D36:AB38 D40:AB42 D44:AB46 D48:AB48">
    <cfRule type="cellIs" dxfId="11" priority="3" operator="equal">
      <formula>""</formula>
    </cfRule>
  </conditionalFormatting>
  <conditionalFormatting sqref="D59">
    <cfRule type="expression" dxfId="10" priority="173" stopIfTrue="1">
      <formula>COUNTA(D10:Z10,D12:Z29,D31:Z34,D36:Z38,D40:Z42,D44:Z46,D48:Z48)/759*100 &lt;&gt;100</formula>
    </cfRule>
  </conditionalFormatting>
  <dataValidations count="1">
    <dataValidation type="list" allowBlank="1" showInputMessage="1" showErrorMessage="1" sqref="D1" xr:uid="{00000000-0002-0000-0700-000000000000}">
      <formula1>"L,M"</formula1>
    </dataValidation>
  </dataValidations>
  <printOptions horizontalCentered="1" verticalCentered="1"/>
  <pageMargins left="0.31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BF77"/>
  <sheetViews>
    <sheetView showGridLines="0" defaultGridColor="0" topLeftCell="C42" colorId="22" zoomScale="85" zoomScaleNormal="85" zoomScaleSheetLayoutView="80" workbookViewId="0">
      <selection activeCell="C73" sqref="C73"/>
    </sheetView>
  </sheetViews>
  <sheetFormatPr defaultColWidth="9.765625" defaultRowHeight="15.5"/>
  <cols>
    <col min="1" max="1" width="31.765625" style="30" hidden="1" customWidth="1"/>
    <col min="2" max="2" width="38.765625" style="20" hidden="1" customWidth="1"/>
    <col min="3" max="3" width="117.4609375" style="28" customWidth="1"/>
    <col min="4" max="28" width="13.23046875" style="23" customWidth="1"/>
    <col min="29" max="29" width="86.765625" style="23" customWidth="1"/>
    <col min="30" max="30" width="5.23046875" style="23" customWidth="1"/>
    <col min="31" max="31" width="1" style="23" customWidth="1"/>
    <col min="32" max="32" width="0.53515625" style="23" customWidth="1"/>
    <col min="33" max="33" width="9.765625" style="23"/>
    <col min="34" max="37" width="5.765625" style="23" customWidth="1"/>
    <col min="38" max="57" width="9.765625" style="23"/>
    <col min="58" max="58" width="9.765625" style="292"/>
    <col min="59" max="16384" width="9.765625" style="23"/>
  </cols>
  <sheetData>
    <row r="1" spans="1:58">
      <c r="A1" s="261"/>
      <c r="B1" s="197"/>
      <c r="C1" s="343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G1" s="196" t="s">
        <v>1020</v>
      </c>
      <c r="AH1" s="196">
        <v>3</v>
      </c>
      <c r="AI1" s="196">
        <v>4</v>
      </c>
      <c r="AJ1" s="196">
        <v>5</v>
      </c>
      <c r="AK1" s="196">
        <v>6</v>
      </c>
      <c r="AL1" s="196">
        <f>AK1+1</f>
        <v>7</v>
      </c>
      <c r="AM1" s="196">
        <f t="shared" ref="AM1:AX1" si="0">AL1+1</f>
        <v>8</v>
      </c>
      <c r="AN1" s="196">
        <f t="shared" si="0"/>
        <v>9</v>
      </c>
      <c r="AO1" s="196">
        <f t="shared" si="0"/>
        <v>10</v>
      </c>
      <c r="AP1" s="196">
        <f t="shared" si="0"/>
        <v>11</v>
      </c>
      <c r="AQ1" s="196">
        <f t="shared" si="0"/>
        <v>12</v>
      </c>
      <c r="AR1" s="196">
        <f t="shared" si="0"/>
        <v>13</v>
      </c>
      <c r="AS1" s="196">
        <f t="shared" si="0"/>
        <v>14</v>
      </c>
      <c r="AT1" s="196">
        <f t="shared" si="0"/>
        <v>15</v>
      </c>
      <c r="AU1" s="196">
        <f t="shared" si="0"/>
        <v>16</v>
      </c>
      <c r="AV1" s="196">
        <f t="shared" si="0"/>
        <v>17</v>
      </c>
      <c r="AW1" s="196">
        <f t="shared" si="0"/>
        <v>18</v>
      </c>
      <c r="AX1" s="196">
        <f t="shared" si="0"/>
        <v>19</v>
      </c>
    </row>
    <row r="2" spans="1:58" ht="18">
      <c r="A2" s="261"/>
      <c r="B2" s="261" t="s">
        <v>35</v>
      </c>
      <c r="C2" s="270" t="s">
        <v>582</v>
      </c>
      <c r="D2" s="200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E2" s="499"/>
      <c r="AF2" s="13"/>
      <c r="AG2" s="496">
        <f>IF($AG$1='Cover page'!$N$2,0,1)</f>
        <v>0</v>
      </c>
    </row>
    <row r="3" spans="1:58" ht="18">
      <c r="A3" s="261"/>
      <c r="B3" s="261"/>
      <c r="C3" s="270" t="s">
        <v>57</v>
      </c>
      <c r="D3" s="200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F3" s="13"/>
    </row>
    <row r="4" spans="1:58" ht="16" thickBot="1">
      <c r="A4" s="261"/>
      <c r="B4" s="261"/>
      <c r="C4" s="321"/>
      <c r="D4" s="344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F4" s="13"/>
    </row>
    <row r="5" spans="1:58" ht="16.5" thickTop="1" thickBot="1">
      <c r="A5" s="263"/>
      <c r="B5" s="303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40"/>
      <c r="AD5" s="41"/>
      <c r="AF5" s="13"/>
    </row>
    <row r="6" spans="1:58" ht="16" thickBot="1">
      <c r="A6" s="211"/>
      <c r="B6" s="208"/>
      <c r="C6" s="201" t="str">
        <f>'Cover page'!E13</f>
        <v>Member State: Sweden</v>
      </c>
      <c r="D6" s="567" t="s">
        <v>2</v>
      </c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9"/>
      <c r="AC6" s="43"/>
      <c r="AD6" s="50"/>
    </row>
    <row r="7" spans="1:58">
      <c r="A7" s="211"/>
      <c r="B7" s="304" t="s">
        <v>487</v>
      </c>
      <c r="C7" s="22" t="s">
        <v>68</v>
      </c>
      <c r="D7" s="276">
        <f>'Table 1'!E5</f>
        <v>1995</v>
      </c>
      <c r="E7" s="276">
        <f>D7+1</f>
        <v>1996</v>
      </c>
      <c r="F7" s="276">
        <f t="shared" ref="F7:I7" si="1">E7+1</f>
        <v>1997</v>
      </c>
      <c r="G7" s="276">
        <f t="shared" si="1"/>
        <v>1998</v>
      </c>
      <c r="H7" s="276">
        <f t="shared" si="1"/>
        <v>1999</v>
      </c>
      <c r="I7" s="276">
        <f t="shared" si="1"/>
        <v>2000</v>
      </c>
      <c r="J7" s="276">
        <f t="shared" ref="J7" si="2">I7+1</f>
        <v>2001</v>
      </c>
      <c r="K7" s="276">
        <f t="shared" ref="K7" si="3">J7+1</f>
        <v>2002</v>
      </c>
      <c r="L7" s="276">
        <f t="shared" ref="L7" si="4">K7+1</f>
        <v>2003</v>
      </c>
      <c r="M7" s="276">
        <f t="shared" ref="M7" si="5">L7+1</f>
        <v>2004</v>
      </c>
      <c r="N7" s="276">
        <f t="shared" ref="N7" si="6">M7+1</f>
        <v>2005</v>
      </c>
      <c r="O7" s="276">
        <f t="shared" ref="O7" si="7">N7+1</f>
        <v>2006</v>
      </c>
      <c r="P7" s="276">
        <f t="shared" ref="P7" si="8">O7+1</f>
        <v>2007</v>
      </c>
      <c r="Q7" s="276">
        <f t="shared" ref="Q7" si="9">P7+1</f>
        <v>2008</v>
      </c>
      <c r="R7" s="276">
        <f t="shared" ref="R7" si="10">Q7+1</f>
        <v>2009</v>
      </c>
      <c r="S7" s="276">
        <f t="shared" ref="S7" si="11">R7+1</f>
        <v>2010</v>
      </c>
      <c r="T7" s="276">
        <f t="shared" ref="T7" si="12">S7+1</f>
        <v>2011</v>
      </c>
      <c r="U7" s="276">
        <f t="shared" ref="U7" si="13">T7+1</f>
        <v>2012</v>
      </c>
      <c r="V7" s="276">
        <f t="shared" ref="V7:AB7" si="14">U7+1</f>
        <v>2013</v>
      </c>
      <c r="W7" s="276">
        <f t="shared" si="14"/>
        <v>2014</v>
      </c>
      <c r="X7" s="276">
        <f t="shared" si="14"/>
        <v>2015</v>
      </c>
      <c r="Y7" s="276">
        <f t="shared" si="14"/>
        <v>2016</v>
      </c>
      <c r="Z7" s="276">
        <f t="shared" si="14"/>
        <v>2017</v>
      </c>
      <c r="AA7" s="276">
        <f t="shared" si="14"/>
        <v>2018</v>
      </c>
      <c r="AB7" s="276">
        <f t="shared" si="14"/>
        <v>2019</v>
      </c>
      <c r="AC7" s="45"/>
      <c r="AD7" s="50"/>
    </row>
    <row r="8" spans="1:58">
      <c r="A8" s="211"/>
      <c r="B8" s="265"/>
      <c r="C8" s="215" t="str">
        <f>'Cover page'!E14</f>
        <v>Date: 28/03/2024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462"/>
      <c r="W8" s="462"/>
      <c r="X8" s="462"/>
      <c r="Y8" s="462"/>
      <c r="Z8" s="462"/>
      <c r="AA8" s="462"/>
      <c r="AB8" s="462"/>
      <c r="AC8" s="55"/>
      <c r="AD8" s="50"/>
    </row>
    <row r="9" spans="1:58" ht="10.5" customHeight="1" thickBot="1">
      <c r="A9" s="211"/>
      <c r="B9" s="266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463"/>
      <c r="W9" s="463"/>
      <c r="X9" s="463"/>
      <c r="Y9" s="463"/>
      <c r="Z9" s="463"/>
      <c r="AA9" s="463"/>
      <c r="AB9" s="463"/>
      <c r="AC9" s="63"/>
      <c r="AD9" s="50"/>
    </row>
    <row r="10" spans="1:58" ht="16.5" thickTop="1" thickBot="1">
      <c r="A10" s="267" t="s">
        <v>315</v>
      </c>
      <c r="B10" s="391" t="s">
        <v>828</v>
      </c>
      <c r="C10" s="289" t="s">
        <v>566</v>
      </c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20"/>
      <c r="W10" s="520"/>
      <c r="X10" s="520"/>
      <c r="Y10" s="520"/>
      <c r="Z10" s="520"/>
      <c r="AA10" s="520"/>
      <c r="AB10" s="520"/>
      <c r="AC10" s="4"/>
      <c r="AD10" s="50"/>
      <c r="BF10" s="292" t="str">
        <f>CountryCode &amp; ".T3.B9.S1311.MNAC." &amp; RefVintage</f>
        <v>SE.T3.B9.S1311.MNAC.W.2024</v>
      </c>
    </row>
    <row r="11" spans="1:58" ht="6" customHeight="1" thickTop="1">
      <c r="A11" s="267"/>
      <c r="B11" s="128"/>
      <c r="C11" s="32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84"/>
      <c r="X11" s="84"/>
      <c r="Y11" s="84"/>
      <c r="Z11" s="84"/>
      <c r="AA11" s="84"/>
      <c r="AB11" s="84"/>
      <c r="AC11" s="7"/>
      <c r="AD11" s="50"/>
    </row>
    <row r="12" spans="1:58" s="18" customFormat="1" ht="16.5" customHeight="1">
      <c r="A12" s="267" t="s">
        <v>316</v>
      </c>
      <c r="B12" s="391" t="s">
        <v>829</v>
      </c>
      <c r="C12" s="330" t="s">
        <v>95</v>
      </c>
      <c r="D12" s="191">
        <f t="shared" ref="D12:P12" si="15">IF(AND(D13="0",D14="0",D15="0",D22="0",D27="0",D28="0",D29="0"),0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0</v>
      </c>
      <c r="E12" s="191">
        <f t="shared" si="15"/>
        <v>0</v>
      </c>
      <c r="F12" s="191">
        <f t="shared" si="15"/>
        <v>0</v>
      </c>
      <c r="G12" s="191">
        <f t="shared" si="15"/>
        <v>0</v>
      </c>
      <c r="H12" s="191">
        <f t="shared" si="15"/>
        <v>0</v>
      </c>
      <c r="I12" s="191">
        <f t="shared" si="15"/>
        <v>0</v>
      </c>
      <c r="J12" s="191">
        <f t="shared" si="15"/>
        <v>0</v>
      </c>
      <c r="K12" s="191">
        <f t="shared" si="15"/>
        <v>0</v>
      </c>
      <c r="L12" s="191">
        <f t="shared" si="15"/>
        <v>0</v>
      </c>
      <c r="M12" s="191">
        <f t="shared" si="15"/>
        <v>0</v>
      </c>
      <c r="N12" s="191">
        <f t="shared" si="15"/>
        <v>0</v>
      </c>
      <c r="O12" s="191">
        <f t="shared" si="15"/>
        <v>0</v>
      </c>
      <c r="P12" s="191">
        <f t="shared" si="15"/>
        <v>0</v>
      </c>
      <c r="Q12" s="191">
        <f t="shared" ref="Q12:S12" si="16">IF(AND(Q13="0",Q14="0",Q15="0",Q22="0",Q27="0",Q28="0",Q29="0"),0,IF(AND(Q13="M",Q14="M",Q15="M",Q22="M",Q27="M",Q28="M",Q29="M"),"M",IF(AND(Q13="L",Q14="L",Q15="L",Q22="L",Q27="L",Q28="L",Q29="L"),"L",IF(AND(ISTEXT(Q13),ISTEXT(Q14),ISTEXT(Q15),ISTEXT(Q22),ISTEXT(Q27),ISTEXT(Q28),ISTEXT(Q29)),"M",Q13+Q14+Q15+Q22+Q27+Q28+Q29))))</f>
        <v>0</v>
      </c>
      <c r="R12" s="191">
        <f t="shared" si="16"/>
        <v>0</v>
      </c>
      <c r="S12" s="191">
        <f t="shared" si="16"/>
        <v>0</v>
      </c>
      <c r="T12" s="191">
        <f t="shared" ref="T12:V12" si="17">IF(AND(T13="0",T14="0",T15="0",T22="0",T27="0",T28="0",T29="0"),0,IF(AND(T13="M",T14="M",T15="M",T22="M",T27="M",T28="M",T29="M"),"M",IF(AND(T13="L",T14="L",T15="L",T22="L",T27="L",T28="L",T29="L"),"L",IF(AND(ISTEXT(T13),ISTEXT(T14),ISTEXT(T15),ISTEXT(T22),ISTEXT(T27),ISTEXT(T28),ISTEXT(T29)),"M",T13+T14+T15+T22+T27+T28+T29))))</f>
        <v>0</v>
      </c>
      <c r="U12" s="191">
        <f t="shared" si="17"/>
        <v>0</v>
      </c>
      <c r="V12" s="191">
        <f t="shared" si="17"/>
        <v>0</v>
      </c>
      <c r="W12" s="191">
        <f t="shared" ref="W12:X12" si="18">IF(AND(W13="0",W14="0",W15="0",W22="0",W27="0",W28="0",W29="0"),0,IF(AND(W13="M",W14="M",W15="M",W22="M",W27="M",W28="M",W29="M"),"M",IF(AND(W13="L",W14="L",W15="L",W22="L",W27="L",W28="L",W29="L"),"L",IF(AND(ISTEXT(W13),ISTEXT(W14),ISTEXT(W15),ISTEXT(W22),ISTEXT(W27),ISTEXT(W28),ISTEXT(W29)),"M",W13+W14+W15+W22+W27+W28+W29))))</f>
        <v>0</v>
      </c>
      <c r="X12" s="191">
        <f t="shared" si="18"/>
        <v>0</v>
      </c>
      <c r="Y12" s="191">
        <f t="shared" ref="Y12:Z12" si="19">IF(AND(Y13="0",Y14="0",Y15="0",Y22="0",Y27="0",Y28="0",Y29="0"),0,IF(AND(Y13="M",Y14="M",Y15="M",Y22="M",Y27="M",Y28="M",Y29="M"),"M",IF(AND(Y13="L",Y14="L",Y15="L",Y22="L",Y27="L",Y28="L",Y29="L"),"L",IF(AND(ISTEXT(Y13),ISTEXT(Y14),ISTEXT(Y15),ISTEXT(Y22),ISTEXT(Y27),ISTEXT(Y28),ISTEXT(Y29)),"M",Y13+Y14+Y15+Y22+Y27+Y28+Y29))))</f>
        <v>0</v>
      </c>
      <c r="Z12" s="191">
        <f t="shared" si="19"/>
        <v>0</v>
      </c>
      <c r="AA12" s="191">
        <f t="shared" ref="AA12:AB12" si="20">IF(AND(AA13="0",AA14="0",AA15="0",AA22="0",AA27="0",AA28="0",AA29="0"),0,IF(AND(AA13="M",AA14="M",AA15="M",AA22="M",AA27="M",AA28="M",AA29="M"),"M",IF(AND(AA13="L",AA14="L",AA15="L",AA22="L",AA27="L",AA28="L",AA29="L"),"L",IF(AND(ISTEXT(AA13),ISTEXT(AA14),ISTEXT(AA15),ISTEXT(AA22),ISTEXT(AA27),ISTEXT(AA28),ISTEXT(AA29)),"M",AA13+AA14+AA15+AA22+AA27+AA28+AA29))))</f>
        <v>0</v>
      </c>
      <c r="AB12" s="191">
        <f t="shared" si="20"/>
        <v>0</v>
      </c>
      <c r="AC12" s="91"/>
      <c r="AD12" s="64"/>
      <c r="BF12" s="481" t="str">
        <f>CountryCode &amp; ".T3.FA.S1311.MNAC." &amp; RefVintage</f>
        <v>SE.T3.FA.S1311.MNAC.W.2024</v>
      </c>
    </row>
    <row r="13" spans="1:58" s="18" customFormat="1" ht="16.5" customHeight="1">
      <c r="A13" s="267" t="s">
        <v>317</v>
      </c>
      <c r="B13" s="391" t="s">
        <v>830</v>
      </c>
      <c r="C13" s="331" t="s">
        <v>61</v>
      </c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91"/>
      <c r="AD13" s="64"/>
      <c r="BF13" s="481" t="str">
        <f>CountryCode &amp; ".T3.F2.S1311.MNAC." &amp; RefVintage</f>
        <v>SE.T3.F2.S1311.MNAC.W.2024</v>
      </c>
    </row>
    <row r="14" spans="1:58" s="18" customFormat="1" ht="16.5" customHeight="1">
      <c r="A14" s="267" t="s">
        <v>318</v>
      </c>
      <c r="B14" s="391" t="s">
        <v>831</v>
      </c>
      <c r="C14" s="331" t="s">
        <v>475</v>
      </c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91"/>
      <c r="AD14" s="64"/>
      <c r="BF14" s="481" t="str">
        <f>CountryCode &amp; ".T3.F3.S1311.MNAC." &amp; RefVintage</f>
        <v>SE.T3.F3.S1311.MNAC.W.2024</v>
      </c>
    </row>
    <row r="15" spans="1:58" s="18" customFormat="1" ht="16.5" customHeight="1">
      <c r="A15" s="267" t="s">
        <v>319</v>
      </c>
      <c r="B15" s="391" t="s">
        <v>832</v>
      </c>
      <c r="C15" s="331" t="s">
        <v>36</v>
      </c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91"/>
      <c r="AD15" s="64"/>
      <c r="BF15" s="481" t="str">
        <f>CountryCode &amp; ".T3.F4.S1311.MNAC." &amp; RefVintage</f>
        <v>SE.T3.F4.S1311.MNAC.W.2024</v>
      </c>
    </row>
    <row r="16" spans="1:58" s="18" customFormat="1" ht="16.5" customHeight="1">
      <c r="A16" s="267" t="s">
        <v>320</v>
      </c>
      <c r="B16" s="391" t="s">
        <v>833</v>
      </c>
      <c r="C16" s="332" t="s">
        <v>55</v>
      </c>
      <c r="D16" s="522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91"/>
      <c r="AD16" s="64"/>
      <c r="BF16" s="481" t="str">
        <f>CountryCode &amp; ".T3.F4ACQ.S1311.MNAC." &amp; RefVintage</f>
        <v>SE.T3.F4ACQ.S1311.MNAC.W.2024</v>
      </c>
    </row>
    <row r="17" spans="1:58" s="18" customFormat="1" ht="16.5" customHeight="1">
      <c r="A17" s="267" t="s">
        <v>321</v>
      </c>
      <c r="B17" s="391" t="s">
        <v>834</v>
      </c>
      <c r="C17" s="332" t="s">
        <v>56</v>
      </c>
      <c r="D17" s="524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91"/>
      <c r="AD17" s="64"/>
      <c r="BF17" s="481" t="str">
        <f>CountryCode &amp; ".T3.F4DIS.S1311.MNAC." &amp; RefVintage</f>
        <v>SE.T3.F4DIS.S1311.MNAC.W.2024</v>
      </c>
    </row>
    <row r="18" spans="1:58" s="18" customFormat="1" ht="16.5" customHeight="1">
      <c r="A18" s="267" t="s">
        <v>322</v>
      </c>
      <c r="B18" s="391" t="s">
        <v>835</v>
      </c>
      <c r="C18" s="333" t="s">
        <v>89</v>
      </c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91"/>
      <c r="AD18" s="64"/>
      <c r="BF18" s="481" t="str">
        <f>CountryCode &amp; ".T3.F41.S1311.MNAC." &amp; RefVintage</f>
        <v>SE.T3.F41.S1311.MNAC.W.2024</v>
      </c>
    </row>
    <row r="19" spans="1:58" s="18" customFormat="1" ht="16.5" customHeight="1">
      <c r="A19" s="267" t="s">
        <v>323</v>
      </c>
      <c r="B19" s="391" t="s">
        <v>836</v>
      </c>
      <c r="C19" s="333" t="s">
        <v>84</v>
      </c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91"/>
      <c r="AD19" s="64"/>
      <c r="BF19" s="481" t="str">
        <f>CountryCode &amp; ".T3.F42.S1311.MNAC." &amp; RefVintage</f>
        <v>SE.T3.F42.S1311.MNAC.W.2024</v>
      </c>
    </row>
    <row r="20" spans="1:58" s="18" customFormat="1" ht="16.5" customHeight="1">
      <c r="A20" s="267" t="s">
        <v>324</v>
      </c>
      <c r="B20" s="391" t="s">
        <v>837</v>
      </c>
      <c r="C20" s="334" t="s">
        <v>80</v>
      </c>
      <c r="D20" s="526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91"/>
      <c r="AD20" s="64"/>
      <c r="BF20" s="481" t="str">
        <f>CountryCode &amp; ".T3.F42ACQ.S1311.MNAC." &amp; RefVintage</f>
        <v>SE.T3.F42ACQ.S1311.MNAC.W.2024</v>
      </c>
    </row>
    <row r="21" spans="1:58" s="18" customFormat="1" ht="16.5" customHeight="1">
      <c r="A21" s="267" t="s">
        <v>325</v>
      </c>
      <c r="B21" s="391" t="s">
        <v>838</v>
      </c>
      <c r="C21" s="334" t="s">
        <v>81</v>
      </c>
      <c r="D21" s="528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91"/>
      <c r="AD21" s="64"/>
      <c r="BF21" s="481" t="str">
        <f>CountryCode &amp; ".T3.F42DIS.S1311.MNAC." &amp; RefVintage</f>
        <v>SE.T3.F42DIS.S1311.MNAC.W.2024</v>
      </c>
    </row>
    <row r="22" spans="1:58" s="18" customFormat="1" ht="16.5" customHeight="1">
      <c r="A22" s="267" t="s">
        <v>326</v>
      </c>
      <c r="B22" s="391" t="s">
        <v>839</v>
      </c>
      <c r="C22" s="331" t="s">
        <v>476</v>
      </c>
      <c r="D22" s="521"/>
      <c r="E22" s="521"/>
      <c r="F22" s="521"/>
      <c r="G22" s="521"/>
      <c r="H22" s="521"/>
      <c r="I22" s="521"/>
      <c r="J22" s="521"/>
      <c r="K22" s="521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1"/>
      <c r="Z22" s="521"/>
      <c r="AA22" s="521"/>
      <c r="AB22" s="521"/>
      <c r="AC22" s="91"/>
      <c r="AD22" s="64"/>
      <c r="BF22" s="481" t="str">
        <f>CountryCode &amp; ".T3.F5.S1311.MNAC." &amp; RefVintage</f>
        <v>SE.T3.F5.S1311.MNAC.W.2024</v>
      </c>
    </row>
    <row r="23" spans="1:58" s="18" customFormat="1" ht="16.5" customHeight="1">
      <c r="A23" s="267" t="s">
        <v>327</v>
      </c>
      <c r="B23" s="391" t="s">
        <v>840</v>
      </c>
      <c r="C23" s="333" t="s">
        <v>96</v>
      </c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521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1"/>
      <c r="Z23" s="521"/>
      <c r="AA23" s="521"/>
      <c r="AB23" s="521"/>
      <c r="AC23" s="91"/>
      <c r="AD23" s="64"/>
      <c r="BF23" s="481" t="str">
        <f>CountryCode &amp; ".T3.F5PN.S1311.MNAC." &amp; RefVintage</f>
        <v>SE.T3.F5PN.S1311.MNAC.W.2024</v>
      </c>
    </row>
    <row r="24" spans="1:58" s="18" customFormat="1" ht="16.5" customHeight="1">
      <c r="A24" s="267" t="s">
        <v>328</v>
      </c>
      <c r="B24" s="391" t="s">
        <v>841</v>
      </c>
      <c r="C24" s="333" t="s">
        <v>477</v>
      </c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521"/>
      <c r="Z24" s="521"/>
      <c r="AA24" s="521"/>
      <c r="AB24" s="521"/>
      <c r="AC24" s="91"/>
      <c r="AD24" s="64"/>
      <c r="BF24" s="481" t="str">
        <f>CountryCode &amp; ".T3.F5OP.S1311.MNAC." &amp; RefVintage</f>
        <v>SE.T3.F5OP.S1311.MNAC.W.2024</v>
      </c>
    </row>
    <row r="25" spans="1:58" s="18" customFormat="1" ht="16.5" customHeight="1">
      <c r="A25" s="267" t="s">
        <v>329</v>
      </c>
      <c r="B25" s="391" t="s">
        <v>842</v>
      </c>
      <c r="C25" s="334" t="s">
        <v>85</v>
      </c>
      <c r="D25" s="530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531"/>
      <c r="R25" s="531"/>
      <c r="S25" s="531"/>
      <c r="T25" s="531"/>
      <c r="U25" s="531"/>
      <c r="V25" s="531"/>
      <c r="W25" s="531"/>
      <c r="X25" s="531"/>
      <c r="Y25" s="531"/>
      <c r="Z25" s="531"/>
      <c r="AA25" s="531"/>
      <c r="AB25" s="531"/>
      <c r="AC25" s="91"/>
      <c r="AD25" s="64"/>
      <c r="BF25" s="481" t="str">
        <f>CountryCode &amp; ".T3.F5OPACQ.S1311.MNAC." &amp; RefVintage</f>
        <v>SE.T3.F5OPACQ.S1311.MNAC.W.2024</v>
      </c>
    </row>
    <row r="26" spans="1:58" s="18" customFormat="1" ht="16.5" customHeight="1" thickBot="1">
      <c r="A26" s="267" t="s">
        <v>330</v>
      </c>
      <c r="B26" s="391" t="s">
        <v>843</v>
      </c>
      <c r="C26" s="334" t="s">
        <v>86</v>
      </c>
      <c r="D26" s="530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91"/>
      <c r="AD26" s="64"/>
      <c r="BF26" s="481" t="str">
        <f>CountryCode &amp; ".T3.F5OPDIS.S1311.MNAC." &amp; RefVintage</f>
        <v>SE.T3.F5OPDIS.S1311.MNAC.W.2024</v>
      </c>
    </row>
    <row r="27" spans="1:58" s="18" customFormat="1" ht="16.5" customHeight="1">
      <c r="A27" s="324" t="s">
        <v>503</v>
      </c>
      <c r="B27" s="391" t="s">
        <v>844</v>
      </c>
      <c r="C27" s="331" t="s">
        <v>462</v>
      </c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91"/>
      <c r="AD27" s="64"/>
      <c r="BF27" s="481" t="str">
        <f>CountryCode &amp; ".T3.F71.S1311.MNAC." &amp; RefVintage</f>
        <v>SE.T3.F71.S1311.MNAC.W.2024</v>
      </c>
    </row>
    <row r="28" spans="1:58" s="18" customFormat="1" ht="16.5" customHeight="1" thickBot="1">
      <c r="A28" s="325" t="s">
        <v>502</v>
      </c>
      <c r="B28" s="391" t="s">
        <v>845</v>
      </c>
      <c r="C28" s="331" t="s">
        <v>464</v>
      </c>
      <c r="D28" s="534"/>
      <c r="E28" s="534"/>
      <c r="F28" s="534"/>
      <c r="G28" s="534"/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4"/>
      <c r="Y28" s="534"/>
      <c r="Z28" s="534"/>
      <c r="AA28" s="534"/>
      <c r="AB28" s="534"/>
      <c r="AC28" s="91"/>
      <c r="AD28" s="64"/>
      <c r="BF28" s="481" t="str">
        <f>CountryCode &amp; ".T3.F8.S1311.MNAC." &amp; RefVintage</f>
        <v>SE.T3.F8.S1311.MNAC.W.2024</v>
      </c>
    </row>
    <row r="29" spans="1:58" s="18" customFormat="1" ht="16.5" customHeight="1">
      <c r="A29" s="267" t="s">
        <v>495</v>
      </c>
      <c r="B29" s="391" t="s">
        <v>846</v>
      </c>
      <c r="C29" s="331" t="s">
        <v>467</v>
      </c>
      <c r="D29" s="534"/>
      <c r="E29" s="534"/>
      <c r="F29" s="534"/>
      <c r="G29" s="534"/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4"/>
      <c r="Y29" s="534"/>
      <c r="Z29" s="534"/>
      <c r="AA29" s="534"/>
      <c r="AB29" s="534"/>
      <c r="AC29" s="91"/>
      <c r="AD29" s="64"/>
      <c r="BF29" s="481" t="str">
        <f>CountryCode &amp; ".T3.OFA.S1311.MNAC." &amp; RefVintage</f>
        <v>SE.T3.OFA.S1311.MNAC.W.2024</v>
      </c>
    </row>
    <row r="30" spans="1:58" s="18" customFormat="1" ht="16.5" customHeight="1">
      <c r="A30" s="267"/>
      <c r="B30" s="128"/>
      <c r="C30" s="335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5"/>
      <c r="X30" s="95"/>
      <c r="Y30" s="95"/>
      <c r="Z30" s="95"/>
      <c r="AA30" s="95"/>
      <c r="AB30" s="95"/>
      <c r="AC30" s="91"/>
      <c r="AD30" s="64"/>
      <c r="BF30" s="481"/>
    </row>
    <row r="31" spans="1:58" s="18" customFormat="1" ht="16.5" customHeight="1">
      <c r="A31" s="267" t="s">
        <v>331</v>
      </c>
      <c r="B31" s="391" t="s">
        <v>847</v>
      </c>
      <c r="C31" s="336" t="s">
        <v>185</v>
      </c>
      <c r="D31" s="339">
        <f t="shared" ref="D31:P31" si="21">IF(AND(D32="0",D33="0",D34="0",D36="0",D37="0",D38="0",D40="0",D41="0",D42="0"),0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0</v>
      </c>
      <c r="E31" s="339">
        <f t="shared" si="21"/>
        <v>0</v>
      </c>
      <c r="F31" s="339">
        <f t="shared" si="21"/>
        <v>0</v>
      </c>
      <c r="G31" s="339">
        <f t="shared" si="21"/>
        <v>0</v>
      </c>
      <c r="H31" s="339">
        <f t="shared" si="21"/>
        <v>0</v>
      </c>
      <c r="I31" s="339">
        <f t="shared" si="21"/>
        <v>0</v>
      </c>
      <c r="J31" s="339">
        <f t="shared" si="21"/>
        <v>0</v>
      </c>
      <c r="K31" s="339">
        <f t="shared" si="21"/>
        <v>0</v>
      </c>
      <c r="L31" s="339">
        <f t="shared" si="21"/>
        <v>0</v>
      </c>
      <c r="M31" s="339">
        <f t="shared" si="21"/>
        <v>0</v>
      </c>
      <c r="N31" s="339">
        <f t="shared" si="21"/>
        <v>0</v>
      </c>
      <c r="O31" s="339">
        <f t="shared" si="21"/>
        <v>0</v>
      </c>
      <c r="P31" s="339">
        <f t="shared" si="21"/>
        <v>0</v>
      </c>
      <c r="Q31" s="339">
        <f t="shared" ref="Q31:S31" si="22">IF(AND(Q32="0",Q33="0",Q34="0",Q36="0",Q37="0",Q38="0",Q40="0",Q41="0",Q42="0"),0,IF(AND(Q32="M",Q33="M",Q34="M",Q36="M",Q37="M",Q38="M",Q40="M",Q41="M",Q42="M"),"M",IF(AND(Q32="L",Q33="L",Q34="L",Q36="L",Q37="L",Q38="L",Q40="L",Q41="L",Q42="L"),"L",IF(AND(ISTEXT(Q32),ISTEXT(Q33),ISTEXT(Q34),ISTEXT(Q36),ISTEXT(Q37),ISTEXT(Q38),ISTEXT(Q40),ISTEXT(Q41),ISTEXT(Q42)),"M",SUM(Q32:Q34)+SUM(Q36:Q38)+SUM(Q40:Q42)))))</f>
        <v>0</v>
      </c>
      <c r="R31" s="339">
        <f t="shared" si="22"/>
        <v>0</v>
      </c>
      <c r="S31" s="339">
        <f t="shared" si="22"/>
        <v>0</v>
      </c>
      <c r="T31" s="339">
        <f t="shared" ref="T31:V31" si="23">IF(AND(T32="0",T33="0",T34="0",T36="0",T37="0",T38="0",T40="0",T41="0",T42="0"),0,IF(AND(T32="M",T33="M",T34="M",T36="M",T37="M",T38="M",T40="M",T41="M",T42="M"),"M",IF(AND(T32="L",T33="L",T34="L",T36="L",T37="L",T38="L",T40="L",T41="L",T42="L"),"L",IF(AND(ISTEXT(T32),ISTEXT(T33),ISTEXT(T34),ISTEXT(T36),ISTEXT(T37),ISTEXT(T38),ISTEXT(T40),ISTEXT(T41),ISTEXT(T42)),"M",SUM(T32:T34)+SUM(T36:T38)+SUM(T40:T42)))))</f>
        <v>0</v>
      </c>
      <c r="U31" s="339">
        <f t="shared" si="23"/>
        <v>0</v>
      </c>
      <c r="V31" s="339">
        <f t="shared" si="23"/>
        <v>0</v>
      </c>
      <c r="W31" s="339">
        <f t="shared" ref="W31:X31" si="24">IF(AND(W32="0",W33="0",W34="0",W36="0",W37="0",W38="0",W40="0",W41="0",W42="0"),0,IF(AND(W32="M",W33="M",W34="M",W36="M",W37="M",W38="M",W40="M",W41="M",W42="M"),"M",IF(AND(W32="L",W33="L",W34="L",W36="L",W37="L",W38="L",W40="L",W41="L",W42="L"),"L",IF(AND(ISTEXT(W32),ISTEXT(W33),ISTEXT(W34),ISTEXT(W36),ISTEXT(W37),ISTEXT(W38),ISTEXT(W40),ISTEXT(W41),ISTEXT(W42)),"M",SUM(W32:W34)+SUM(W36:W38)+SUM(W40:W42)))))</f>
        <v>0</v>
      </c>
      <c r="X31" s="339">
        <f t="shared" si="24"/>
        <v>0</v>
      </c>
      <c r="Y31" s="339">
        <f t="shared" ref="Y31:Z31" si="25">IF(AND(Y32="0",Y33="0",Y34="0",Y36="0",Y37="0",Y38="0",Y40="0",Y41="0",Y42="0"),0,IF(AND(Y32="M",Y33="M",Y34="M",Y36="M",Y37="M",Y38="M",Y40="M",Y41="M",Y42="M"),"M",IF(AND(Y32="L",Y33="L",Y34="L",Y36="L",Y37="L",Y38="L",Y40="L",Y41="L",Y42="L"),"L",IF(AND(ISTEXT(Y32),ISTEXT(Y33),ISTEXT(Y34),ISTEXT(Y36),ISTEXT(Y37),ISTEXT(Y38),ISTEXT(Y40),ISTEXT(Y41),ISTEXT(Y42)),"M",SUM(Y32:Y34)+SUM(Y36:Y38)+SUM(Y40:Y42)))))</f>
        <v>0</v>
      </c>
      <c r="Z31" s="339">
        <f t="shared" si="25"/>
        <v>0</v>
      </c>
      <c r="AA31" s="339">
        <f t="shared" ref="AA31:AB31" si="26">IF(AND(AA32="0",AA33="0",AA34="0",AA36="0",AA37="0",AA38="0",AA40="0",AA41="0",AA42="0"),0,IF(AND(AA32="M",AA33="M",AA34="M",AA36="M",AA37="M",AA38="M",AA40="M",AA41="M",AA42="M"),"M",IF(AND(AA32="L",AA33="L",AA34="L",AA36="L",AA37="L",AA38="L",AA40="L",AA41="L",AA42="L"),"L",IF(AND(ISTEXT(AA32),ISTEXT(AA33),ISTEXT(AA34),ISTEXT(AA36),ISTEXT(AA37),ISTEXT(AA38),ISTEXT(AA40),ISTEXT(AA41),ISTEXT(AA42)),"M",SUM(AA32:AA34)+SUM(AA36:AA38)+SUM(AA40:AA42)))))</f>
        <v>0</v>
      </c>
      <c r="AB31" s="339">
        <f t="shared" si="26"/>
        <v>0</v>
      </c>
      <c r="AC31" s="91"/>
      <c r="AD31" s="64"/>
      <c r="BF31" s="481" t="str">
        <f>CountryCode &amp; ".T3.ADJ.S1311.MNAC." &amp; RefVintage</f>
        <v>SE.T3.ADJ.S1311.MNAC.W.2024</v>
      </c>
    </row>
    <row r="32" spans="1:58" s="18" customFormat="1" ht="16.5" customHeight="1" thickBot="1">
      <c r="A32" s="267" t="s">
        <v>332</v>
      </c>
      <c r="B32" s="391" t="s">
        <v>848</v>
      </c>
      <c r="C32" s="331" t="s">
        <v>478</v>
      </c>
      <c r="D32" s="534"/>
      <c r="E32" s="534"/>
      <c r="F32" s="534"/>
      <c r="G32" s="534"/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4"/>
      <c r="Y32" s="534"/>
      <c r="Z32" s="534"/>
      <c r="AA32" s="534"/>
      <c r="AB32" s="534"/>
      <c r="AC32" s="91"/>
      <c r="AD32" s="64"/>
      <c r="BF32" s="481" t="str">
        <f>CountryCode &amp; ".T3.LIA.S1311.MNAC." &amp; RefVintage</f>
        <v>SE.T3.LIA.S1311.MNAC.W.2024</v>
      </c>
    </row>
    <row r="33" spans="1:58" s="18" customFormat="1" ht="16.5" customHeight="1" thickBot="1">
      <c r="A33" s="249" t="s">
        <v>504</v>
      </c>
      <c r="B33" s="391" t="s">
        <v>849</v>
      </c>
      <c r="C33" s="331" t="s">
        <v>465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91"/>
      <c r="AD33" s="64"/>
      <c r="BF33" s="481" t="str">
        <f>CountryCode &amp; ".T3.OAP.S1311.MNAC." &amp; RefVintage</f>
        <v>SE.T3.OAP.S1311.MNAC.W.2024</v>
      </c>
    </row>
    <row r="34" spans="1:58" s="18" customFormat="1" ht="16.5" customHeight="1">
      <c r="A34" s="267" t="s">
        <v>333</v>
      </c>
      <c r="B34" s="391" t="s">
        <v>850</v>
      </c>
      <c r="C34" s="331" t="s">
        <v>479</v>
      </c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4"/>
      <c r="AC34" s="91"/>
      <c r="AD34" s="64"/>
      <c r="BF34" s="481" t="str">
        <f>CountryCode &amp; ".T3.OLIA.S1311.MNAC." &amp; RefVintage</f>
        <v>SE.T3.OLIA.S1311.MNAC.W.2024</v>
      </c>
    </row>
    <row r="35" spans="1:58" s="18" customFormat="1" ht="16.5" customHeight="1">
      <c r="A35" s="267"/>
      <c r="B35" s="128"/>
      <c r="C35" s="3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1"/>
      <c r="AD35" s="64"/>
      <c r="BF35" s="481"/>
    </row>
    <row r="36" spans="1:58" s="18" customFormat="1" ht="16.5" customHeight="1">
      <c r="A36" s="267" t="s">
        <v>334</v>
      </c>
      <c r="B36" s="391" t="s">
        <v>851</v>
      </c>
      <c r="C36" s="331" t="s">
        <v>66</v>
      </c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4"/>
      <c r="AC36" s="91"/>
      <c r="AD36" s="64"/>
      <c r="BF36" s="481" t="str">
        <f>CountryCode &amp; ".T3.ISS_A.S1311.MNAC." &amp; RefVintage</f>
        <v>SE.T3.ISS_A.S1311.MNAC.W.2024</v>
      </c>
    </row>
    <row r="37" spans="1:58" s="18" customFormat="1" ht="16.5" customHeight="1">
      <c r="A37" s="267" t="s">
        <v>335</v>
      </c>
      <c r="B37" s="391" t="s">
        <v>852</v>
      </c>
      <c r="C37" s="331" t="s">
        <v>480</v>
      </c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91"/>
      <c r="AD37" s="64"/>
      <c r="BF37" s="481" t="str">
        <f>CountryCode &amp; ".T3.D41_A.S1311.MNAC." &amp; RefVintage</f>
        <v>SE.T3.D41_A.S1311.MNAC.W.2024</v>
      </c>
    </row>
    <row r="38" spans="1:58" s="18" customFormat="1" ht="16.5" customHeight="1">
      <c r="A38" s="267" t="s">
        <v>336</v>
      </c>
      <c r="B38" s="391" t="s">
        <v>853</v>
      </c>
      <c r="C38" s="338" t="s">
        <v>481</v>
      </c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91"/>
      <c r="AD38" s="64"/>
      <c r="BF38" s="481" t="str">
        <f>CountryCode &amp; ".T3.RED_A.S1311.MNAC." &amp; RefVintage</f>
        <v>SE.T3.RED_A.S1311.MNAC.W.2024</v>
      </c>
    </row>
    <row r="39" spans="1:58" s="18" customFormat="1" ht="16.5" customHeight="1">
      <c r="A39" s="267"/>
      <c r="B39" s="128"/>
      <c r="C39" s="3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1"/>
      <c r="AD39" s="64"/>
      <c r="BF39" s="481"/>
    </row>
    <row r="40" spans="1:58" s="18" customFormat="1" ht="16.5" customHeight="1">
      <c r="A40" s="267" t="s">
        <v>337</v>
      </c>
      <c r="B40" s="391" t="s">
        <v>854</v>
      </c>
      <c r="C40" s="331" t="s">
        <v>97</v>
      </c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34"/>
      <c r="AC40" s="91"/>
      <c r="AD40" s="64"/>
      <c r="BF40" s="481" t="str">
        <f>CountryCode &amp; ".T3.FREV_A.S1311.MNAC." &amp; RefVintage</f>
        <v>SE.T3.FREV_A.S1311.MNAC.W.2024</v>
      </c>
    </row>
    <row r="41" spans="1:58" s="18" customFormat="1" ht="16.5" customHeight="1">
      <c r="A41" s="267" t="s">
        <v>520</v>
      </c>
      <c r="B41" s="391" t="s">
        <v>855</v>
      </c>
      <c r="C41" s="331" t="s">
        <v>482</v>
      </c>
      <c r="D41" s="534"/>
      <c r="E41" s="534"/>
      <c r="F41" s="534"/>
      <c r="G41" s="534"/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91"/>
      <c r="AD41" s="64"/>
      <c r="BF41" s="481" t="str">
        <f>CountryCode &amp; ".T3.K61.S1311.MNAC." &amp; RefVintage</f>
        <v>SE.T3.K61.S1311.MNAC.W.2024</v>
      </c>
    </row>
    <row r="42" spans="1:58" s="18" customFormat="1" ht="16.5" customHeight="1">
      <c r="A42" s="267" t="s">
        <v>338</v>
      </c>
      <c r="B42" s="391" t="s">
        <v>856</v>
      </c>
      <c r="C42" s="331" t="s">
        <v>483</v>
      </c>
      <c r="D42" s="534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4"/>
      <c r="Y42" s="534"/>
      <c r="Z42" s="534"/>
      <c r="AA42" s="534"/>
      <c r="AB42" s="534"/>
      <c r="AC42" s="91"/>
      <c r="AD42" s="64"/>
      <c r="BF42" s="481" t="str">
        <f>CountryCode &amp; ".T3.OCVO_A.S1311.MNAC." &amp; RefVintage</f>
        <v>SE.T3.OCVO_A.S1311.MNAC.W.2024</v>
      </c>
    </row>
    <row r="43" spans="1:58" s="18" customFormat="1" ht="16.5" customHeight="1">
      <c r="A43" s="267"/>
      <c r="B43" s="128"/>
      <c r="C43" s="337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1"/>
      <c r="AD43" s="64"/>
      <c r="BF43" s="481"/>
    </row>
    <row r="44" spans="1:58" s="18" customFormat="1" ht="16.5" customHeight="1">
      <c r="A44" s="267" t="s">
        <v>339</v>
      </c>
      <c r="B44" s="391" t="s">
        <v>857</v>
      </c>
      <c r="C44" s="336" t="s">
        <v>64</v>
      </c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4"/>
      <c r="AB44" s="534"/>
      <c r="AC44" s="91"/>
      <c r="AD44" s="64"/>
      <c r="BF44" s="481" t="str">
        <f>CountryCode &amp; ".T3.SD.S1311.MNAC." &amp; RefVintage</f>
        <v>SE.T3.SD.S1311.MNAC.W.2024</v>
      </c>
    </row>
    <row r="45" spans="1:58" s="18" customFormat="1" ht="16.5" customHeight="1">
      <c r="A45" s="267" t="s">
        <v>340</v>
      </c>
      <c r="B45" s="391" t="s">
        <v>858</v>
      </c>
      <c r="C45" s="331" t="s">
        <v>75</v>
      </c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91"/>
      <c r="AD45" s="64"/>
      <c r="BF45" s="481" t="str">
        <f>CountryCode &amp; ".T3.B9_SD.S1311.MNAC." &amp; RefVintage</f>
        <v>SE.T3.B9_SD.S1311.MNAC.W.2024</v>
      </c>
    </row>
    <row r="46" spans="1:58" s="18" customFormat="1" ht="16.5" customHeight="1">
      <c r="A46" s="267" t="s">
        <v>341</v>
      </c>
      <c r="B46" s="391" t="s">
        <v>859</v>
      </c>
      <c r="C46" s="331" t="s">
        <v>63</v>
      </c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91"/>
      <c r="AD46" s="64"/>
      <c r="BF46" s="481" t="str">
        <f>CountryCode &amp; ".T3.OSD.S1311.MNAC." &amp; RefVintage</f>
        <v>SE.T3.OSD.S1311.MNAC.W.2024</v>
      </c>
    </row>
    <row r="47" spans="1:58" s="18" customFormat="1" ht="13.5" customHeight="1" thickBot="1">
      <c r="A47" s="267"/>
      <c r="B47" s="128"/>
      <c r="C47" s="335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8"/>
      <c r="AD47" s="64"/>
      <c r="BF47" s="481"/>
    </row>
    <row r="48" spans="1:58" s="18" customFormat="1" ht="21.75" customHeight="1" thickTop="1" thickBot="1">
      <c r="A48" s="267" t="s">
        <v>342</v>
      </c>
      <c r="B48" s="391" t="s">
        <v>860</v>
      </c>
      <c r="C48" s="289" t="s">
        <v>102</v>
      </c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6"/>
      <c r="AD48" s="64"/>
      <c r="BF48" s="481" t="str">
        <f>CountryCode &amp; ".T3.CHDEBT.S1311.MNAC." &amp; RefVintage</f>
        <v>SE.T3.CHDEBT.S1311.MNAC.W.2024</v>
      </c>
    </row>
    <row r="49" spans="1:58" ht="9" customHeight="1" thickTop="1" thickBot="1">
      <c r="A49" s="267"/>
      <c r="B49" s="128"/>
      <c r="C49" s="347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"/>
      <c r="AD49" s="50"/>
    </row>
    <row r="50" spans="1:58" ht="9" customHeight="1" thickTop="1" thickBot="1">
      <c r="A50" s="267"/>
      <c r="B50" s="128"/>
      <c r="C50" s="34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9"/>
      <c r="AD50" s="50"/>
    </row>
    <row r="51" spans="1:58" ht="17.5" thickTop="1" thickBot="1">
      <c r="A51" s="267" t="s">
        <v>343</v>
      </c>
      <c r="B51" s="391" t="s">
        <v>861</v>
      </c>
      <c r="C51" s="289" t="s">
        <v>107</v>
      </c>
      <c r="D51" s="535"/>
      <c r="E51" s="536"/>
      <c r="F51" s="536"/>
      <c r="G51" s="536"/>
      <c r="H51" s="536"/>
      <c r="I51" s="536"/>
      <c r="J51" s="536"/>
      <c r="K51" s="536"/>
      <c r="L51" s="536"/>
      <c r="M51" s="536"/>
      <c r="N51" s="536"/>
      <c r="O51" s="536"/>
      <c r="P51" s="536"/>
      <c r="Q51" s="536"/>
      <c r="R51" s="536"/>
      <c r="S51" s="536"/>
      <c r="T51" s="536"/>
      <c r="U51" s="536"/>
      <c r="V51" s="536"/>
      <c r="W51" s="536"/>
      <c r="X51" s="536"/>
      <c r="Y51" s="536"/>
      <c r="Z51" s="536"/>
      <c r="AA51" s="536"/>
      <c r="AB51" s="536"/>
      <c r="AC51" s="4"/>
      <c r="AD51" s="50"/>
      <c r="BF51" s="292" t="str">
        <f>CountryCode &amp; ".T3.CTDEBT.S1311.MNAC." &amp; RefVintage</f>
        <v>SE.T3.CTDEBT.S1311.MNAC.W.2024</v>
      </c>
    </row>
    <row r="52" spans="1:58" ht="16" thickTop="1">
      <c r="A52" s="267" t="s">
        <v>344</v>
      </c>
      <c r="B52" s="391" t="s">
        <v>862</v>
      </c>
      <c r="C52" s="331" t="s">
        <v>103</v>
      </c>
      <c r="D52" s="537"/>
      <c r="E52" s="537"/>
      <c r="F52" s="537"/>
      <c r="G52" s="537"/>
      <c r="H52" s="537"/>
      <c r="I52" s="537"/>
      <c r="J52" s="537"/>
      <c r="K52" s="537"/>
      <c r="L52" s="537"/>
      <c r="M52" s="537"/>
      <c r="N52" s="537"/>
      <c r="O52" s="537"/>
      <c r="P52" s="537"/>
      <c r="Q52" s="537"/>
      <c r="R52" s="537"/>
      <c r="S52" s="537"/>
      <c r="T52" s="537"/>
      <c r="U52" s="537"/>
      <c r="V52" s="537"/>
      <c r="W52" s="537"/>
      <c r="X52" s="537"/>
      <c r="Y52" s="537"/>
      <c r="Z52" s="537"/>
      <c r="AA52" s="537"/>
      <c r="AB52" s="537"/>
      <c r="AC52" s="464"/>
      <c r="AD52" s="50"/>
      <c r="BF52" s="292" t="str">
        <f>CountryCode &amp; ".T3.DEBT.S1311.MNAC." &amp; RefVintage</f>
        <v>SE.T3.DEBT.S1311.MNAC.W.2024</v>
      </c>
    </row>
    <row r="53" spans="1:58" ht="18.75" customHeight="1">
      <c r="A53" s="267" t="s">
        <v>345</v>
      </c>
      <c r="B53" s="391" t="s">
        <v>863</v>
      </c>
      <c r="C53" s="349" t="s">
        <v>110</v>
      </c>
      <c r="D53" s="534"/>
      <c r="E53" s="534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4"/>
      <c r="Y53" s="534"/>
      <c r="Z53" s="534"/>
      <c r="AA53" s="534"/>
      <c r="AB53" s="534"/>
      <c r="AC53" s="115"/>
      <c r="AD53" s="50"/>
      <c r="BF53" s="292" t="str">
        <f>CountryCode &amp; ".T3.HOLD.S1311.MNAC." &amp; RefVintage</f>
        <v>SE.T3.HOLD.S1311.MNAC.W.2024</v>
      </c>
    </row>
    <row r="54" spans="1:58" ht="9.75" customHeight="1" thickBot="1">
      <c r="A54" s="129"/>
      <c r="B54" s="128"/>
      <c r="C54" s="15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71"/>
      <c r="AD54" s="50"/>
    </row>
    <row r="55" spans="1:58" ht="18.5" thickTop="1" thickBot="1">
      <c r="A55" s="129"/>
      <c r="B55" s="128"/>
      <c r="C55" s="346" t="str">
        <f>'Table 3A'!$C$50</f>
        <v xml:space="preserve">*Please note that the sign convention for net lending/ net borrowing is different from tables 1 and 2. </v>
      </c>
      <c r="D55" s="327"/>
      <c r="E55" s="327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7"/>
      <c r="AD55" s="50"/>
      <c r="AF55" s="13"/>
    </row>
    <row r="56" spans="1:58" ht="8.25" customHeight="1" thickTop="1">
      <c r="A56" s="129"/>
      <c r="B56" s="128"/>
      <c r="C56" s="153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50"/>
      <c r="AF56" s="13"/>
    </row>
    <row r="57" spans="1:58">
      <c r="A57" s="129"/>
      <c r="B57" s="128"/>
      <c r="C57" s="154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50"/>
      <c r="AF57" s="13"/>
    </row>
    <row r="58" spans="1:58">
      <c r="A58" s="129"/>
      <c r="B58" s="128"/>
      <c r="C58" s="203" t="s">
        <v>98</v>
      </c>
      <c r="D58" s="203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20"/>
      <c r="AD58" s="50"/>
      <c r="AF58" s="13"/>
    </row>
    <row r="59" spans="1:58">
      <c r="A59" s="129"/>
      <c r="B59" s="128"/>
      <c r="C59" s="201" t="s">
        <v>101</v>
      </c>
      <c r="D59" s="203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20"/>
      <c r="AD59" s="50"/>
      <c r="AF59" s="13"/>
    </row>
    <row r="60" spans="1:58" ht="16.5" customHeight="1">
      <c r="A60" s="129"/>
      <c r="B60" s="128"/>
      <c r="C60" s="201" t="s">
        <v>466</v>
      </c>
      <c r="D60" s="132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20"/>
      <c r="AD60" s="50"/>
      <c r="AF60" s="13"/>
    </row>
    <row r="61" spans="1:58" ht="9.75" customHeight="1" thickBot="1">
      <c r="A61" s="155"/>
      <c r="B61" s="148"/>
      <c r="C61" s="157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52"/>
      <c r="AF61" s="13"/>
    </row>
    <row r="62" spans="1:58" ht="16" thickTop="1">
      <c r="B62" s="190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13"/>
      <c r="AE62" s="13"/>
      <c r="AF62" s="13"/>
    </row>
    <row r="63" spans="1:58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</row>
    <row r="64" spans="1:58" ht="30" customHeight="1">
      <c r="C64" s="300" t="s">
        <v>122</v>
      </c>
      <c r="D64" s="571" t="str">
        <f>IF(COUNTA(D10:AB10,D12:AB29,D31:AB34,D36:AB38,D40:AB42,D44:AB46,D48:AB48,D51:AB53)/900*100=100,"OK - Table 3B is fully completed","WARNING - Table 3B is not fully completed, please fill in figure, L, M or 0")</f>
        <v>WARNING - Table 3B is not fully completed, please fill in figure, L, M or 0</v>
      </c>
      <c r="E64" s="571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1"/>
      <c r="U64" s="571"/>
      <c r="V64" s="571"/>
      <c r="W64" s="571"/>
      <c r="X64" s="571"/>
      <c r="Y64" s="571"/>
      <c r="Z64" s="571"/>
      <c r="AA64" s="571"/>
      <c r="AB64" s="571"/>
      <c r="AC64" s="293"/>
      <c r="AD64" s="173"/>
      <c r="AE64" s="29"/>
    </row>
    <row r="65" spans="3:31">
      <c r="C65" s="174" t="s">
        <v>123</v>
      </c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  <c r="AE65" s="29"/>
    </row>
    <row r="66" spans="3:31">
      <c r="C66" s="294" t="s">
        <v>177</v>
      </c>
      <c r="D66" s="295" t="b">
        <f>IF(AND(D48="0",D10="0",D12="0",D31="0",D44="0")=0,IF(AND(D48="L",D10="L",D12="L",D31="L",D44="L")="NC",IF(D48="M",0,D48)-IF(D10="M",0,D10)-IF(D12="M",0,D12)-IF(D31="M",0,D31)-IF(D44="M",0,D44)))</f>
        <v>0</v>
      </c>
      <c r="E66" s="295" t="b">
        <f t="shared" ref="E66:S66" si="27">IF(AND(E48="0",E10="0",E12="0",E31="0",E44="0")=0,IF(AND(E48="L",E10="L",E12="L",E31="L",E44="L")="NC",IF(E48="M",0,E48)-IF(E10="M",0,E10)-IF(E12="M",0,E12)-IF(E31="M",0,E31)-IF(E44="M",0,E44)))</f>
        <v>0</v>
      </c>
      <c r="F66" s="295" t="b">
        <f t="shared" si="27"/>
        <v>0</v>
      </c>
      <c r="G66" s="295" t="b">
        <f t="shared" si="27"/>
        <v>0</v>
      </c>
      <c r="H66" s="295" t="b">
        <f t="shared" si="27"/>
        <v>0</v>
      </c>
      <c r="I66" s="295" t="b">
        <f t="shared" si="27"/>
        <v>0</v>
      </c>
      <c r="J66" s="295" t="b">
        <f t="shared" si="27"/>
        <v>0</v>
      </c>
      <c r="K66" s="295" t="b">
        <f t="shared" si="27"/>
        <v>0</v>
      </c>
      <c r="L66" s="295" t="b">
        <f t="shared" si="27"/>
        <v>0</v>
      </c>
      <c r="M66" s="295" t="b">
        <f t="shared" si="27"/>
        <v>0</v>
      </c>
      <c r="N66" s="295" t="b">
        <f t="shared" si="27"/>
        <v>0</v>
      </c>
      <c r="O66" s="295" t="b">
        <f t="shared" si="27"/>
        <v>0</v>
      </c>
      <c r="P66" s="295" t="b">
        <f t="shared" si="27"/>
        <v>0</v>
      </c>
      <c r="Q66" s="295" t="b">
        <f t="shared" si="27"/>
        <v>0</v>
      </c>
      <c r="R66" s="295" t="b">
        <f t="shared" si="27"/>
        <v>0</v>
      </c>
      <c r="S66" s="295" t="b">
        <f t="shared" si="27"/>
        <v>0</v>
      </c>
      <c r="T66" s="295" t="b">
        <f t="shared" ref="T66:V66" si="28">IF(AND(T48="0",T10="0",T12="0",T31="0",T44="0")=0,IF(AND(T48="L",T10="L",T12="L",T31="L",T44="L")="NC",IF(T48="M",0,T48)-IF(T10="M",0,T10)-IF(T12="M",0,T12)-IF(T31="M",0,T31)-IF(T44="M",0,T44)))</f>
        <v>0</v>
      </c>
      <c r="U66" s="295" t="b">
        <f t="shared" si="28"/>
        <v>0</v>
      </c>
      <c r="V66" s="295" t="b">
        <f t="shared" si="28"/>
        <v>0</v>
      </c>
      <c r="W66" s="295" t="b">
        <f t="shared" ref="W66:X66" si="29">IF(AND(W48="0",W10="0",W12="0",W31="0",W44="0")=0,IF(AND(W48="L",W10="L",W12="L",W31="L",W44="L")="NC",IF(W48="M",0,W48)-IF(W10="M",0,W10)-IF(W12="M",0,W12)-IF(W31="M",0,W31)-IF(W44="M",0,W44)))</f>
        <v>0</v>
      </c>
      <c r="X66" s="295" t="b">
        <f t="shared" si="29"/>
        <v>0</v>
      </c>
      <c r="Y66" s="295" t="b">
        <f t="shared" ref="Y66:Z66" si="30">IF(AND(Y48="0",Y10="0",Y12="0",Y31="0",Y44="0")=0,IF(AND(Y48="L",Y10="L",Y12="L",Y31="L",Y44="L")="NC",IF(Y48="M",0,Y48)-IF(Y10="M",0,Y10)-IF(Y12="M",0,Y12)-IF(Y31="M",0,Y31)-IF(Y44="M",0,Y44)))</f>
        <v>0</v>
      </c>
      <c r="Z66" s="295" t="b">
        <f t="shared" si="30"/>
        <v>0</v>
      </c>
      <c r="AA66" s="295" t="b">
        <f>IF(AND(AA48="0",AA10="0",AA12="0",AA31="0",AA44="0")=0,IF(AND(AA48="L",AA10="L",AA12="L",AA31="L",AA44="L")="NC",IF(AA48="M",0,AA48)-IF(AA10="M",0,AA10)-IF(AA12="M",0,AA12)-IF(AA31="M",0,AA31)-IF(AA44="M",0,AA44)))</f>
        <v>0</v>
      </c>
      <c r="AB66" s="295" t="b">
        <f>IF(AND(AB48="0",AB10="0",AB12="0",AB31="0",AB44="0")=0,IF(AND(AB48="L",AB10="L",AB12="L",AB31="L",AB44="L")="NC",IF(AB48="M",0,AB48)-IF(AB10="M",0,AB10)-IF(AB12="M",0,AB12)-IF(AB31="M",0,AB31)-IF(AB44="M",0,AB44)))</f>
        <v>0</v>
      </c>
      <c r="AC66" s="340"/>
      <c r="AD66" s="176"/>
      <c r="AE66" s="29"/>
    </row>
    <row r="67" spans="3:31">
      <c r="C67" s="294" t="s">
        <v>522</v>
      </c>
      <c r="D67" s="295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5">
        <f t="shared" ref="E67:S67" si="31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5">
        <f t="shared" si="31"/>
        <v>0</v>
      </c>
      <c r="G67" s="295">
        <f t="shared" si="31"/>
        <v>0</v>
      </c>
      <c r="H67" s="295">
        <f t="shared" si="31"/>
        <v>0</v>
      </c>
      <c r="I67" s="295">
        <f t="shared" si="31"/>
        <v>0</v>
      </c>
      <c r="J67" s="295">
        <f t="shared" si="31"/>
        <v>0</v>
      </c>
      <c r="K67" s="295">
        <f t="shared" si="31"/>
        <v>0</v>
      </c>
      <c r="L67" s="295">
        <f t="shared" si="31"/>
        <v>0</v>
      </c>
      <c r="M67" s="295">
        <f t="shared" si="31"/>
        <v>0</v>
      </c>
      <c r="N67" s="295">
        <f t="shared" si="31"/>
        <v>0</v>
      </c>
      <c r="O67" s="295">
        <f t="shared" si="31"/>
        <v>0</v>
      </c>
      <c r="P67" s="295">
        <f t="shared" si="31"/>
        <v>0</v>
      </c>
      <c r="Q67" s="295">
        <f t="shared" si="31"/>
        <v>0</v>
      </c>
      <c r="R67" s="295">
        <f t="shared" si="31"/>
        <v>0</v>
      </c>
      <c r="S67" s="295">
        <f t="shared" si="31"/>
        <v>0</v>
      </c>
      <c r="T67" s="295">
        <f t="shared" ref="T67:V67" si="32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5">
        <f t="shared" si="32"/>
        <v>0</v>
      </c>
      <c r="V67" s="295">
        <f t="shared" si="32"/>
        <v>0</v>
      </c>
      <c r="W67" s="295">
        <f t="shared" ref="W67:X67" si="33">IF(AND(W12="0",W13="0",W14="0",W15="0",W22="0",W27="0",W28="0",W29="0"),0,IF(AND(W12="L",W13="L",W14="L",W15="L",W22="L",W27="L",W28="L",W29="L"),"NC",IF(W12="M",0,W12)-IF(W13="M",0,W13)-IF(W14="M",0,W14)-IF(W15="M",0,W15)-IF(W22="M",0,W22)-IF(W27="M",0,W27)-IF(W28="M",0,W28)-IF(W29="M",0,W29)))</f>
        <v>0</v>
      </c>
      <c r="X67" s="295">
        <f t="shared" si="33"/>
        <v>0</v>
      </c>
      <c r="Y67" s="295">
        <f t="shared" ref="Y67:Z67" si="34">IF(AND(Y12="0",Y13="0",Y14="0",Y15="0",Y22="0",Y27="0",Y28="0",Y29="0"),0,IF(AND(Y12="L",Y13="L",Y14="L",Y15="L",Y22="L",Y27="L",Y28="L",Y29="L"),"NC",IF(Y12="M",0,Y12)-IF(Y13="M",0,Y13)-IF(Y14="M",0,Y14)-IF(Y15="M",0,Y15)-IF(Y22="M",0,Y22)-IF(Y27="M",0,Y27)-IF(Y28="M",0,Y28)-IF(Y29="M",0,Y29)))</f>
        <v>0</v>
      </c>
      <c r="Z67" s="295">
        <f t="shared" si="34"/>
        <v>0</v>
      </c>
      <c r="AA67" s="295">
        <f>IF(AND(AA12="0",AA13="0",AA14="0",AA15="0",AA22="0",AA27="0",AA28="0",AA29="0"),0,IF(AND(AA12="L",AA13="L",AA14="L",AA15="L",AA22="L",AA27="L",AA28="L",AA29="L"),"NC",IF(AA12="M",0,AA12)-IF(AA13="M",0,AA13)-IF(AA14="M",0,AA14)-IF(AA15="M",0,AA15)-IF(AA22="M",0,AA22)-IF(AA27="M",0,AA27)-IF(AA28="M",0,AA28)-IF(AA29="M",0,AA29)))</f>
        <v>0</v>
      </c>
      <c r="AB67" s="295">
        <f>IF(AND(AB12="0",AB13="0",AB14="0",AB15="0",AB22="0",AB27="0",AB28="0",AB29="0"),0,IF(AND(AB12="L",AB13="L",AB14="L",AB15="L",AB22="L",AB27="L",AB28="L",AB29="L"),"NC",IF(AB12="M",0,AB12)-IF(AB13="M",0,AB13)-IF(AB14="M",0,AB14)-IF(AB15="M",0,AB15)-IF(AB22="M",0,AB22)-IF(AB27="M",0,AB27)-IF(AB28="M",0,AB28)-IF(AB29="M",0,AB29)))</f>
        <v>0</v>
      </c>
      <c r="AC67" s="340"/>
      <c r="AD67" s="176"/>
      <c r="AE67" s="29"/>
    </row>
    <row r="68" spans="3:31">
      <c r="C68" s="342" t="s">
        <v>178</v>
      </c>
      <c r="D68" s="295">
        <f>IF(AND(D15="0",D18="0",D19="0"),0,IF(AND(D15="L",D18="L",D19="L"),"NC",IF(D15="M",0,D15)-IF(D18="M",0,D18)-IF(D19="M",0,D19)))</f>
        <v>0</v>
      </c>
      <c r="E68" s="295">
        <f t="shared" ref="E68:S68" si="35">IF(AND(E15="0",E18="0",E19="0"),0,IF(AND(E15="L",E18="L",E19="L"),"NC",IF(E15="M",0,E15)-IF(E18="M",0,E18)-IF(E19="M",0,E19)))</f>
        <v>0</v>
      </c>
      <c r="F68" s="295">
        <f t="shared" si="35"/>
        <v>0</v>
      </c>
      <c r="G68" s="295">
        <f t="shared" si="35"/>
        <v>0</v>
      </c>
      <c r="H68" s="295">
        <f t="shared" si="35"/>
        <v>0</v>
      </c>
      <c r="I68" s="295">
        <f t="shared" si="35"/>
        <v>0</v>
      </c>
      <c r="J68" s="295">
        <f t="shared" si="35"/>
        <v>0</v>
      </c>
      <c r="K68" s="295">
        <f t="shared" si="35"/>
        <v>0</v>
      </c>
      <c r="L68" s="295">
        <f t="shared" si="35"/>
        <v>0</v>
      </c>
      <c r="M68" s="295">
        <f t="shared" si="35"/>
        <v>0</v>
      </c>
      <c r="N68" s="295">
        <f t="shared" si="35"/>
        <v>0</v>
      </c>
      <c r="O68" s="295">
        <f t="shared" si="35"/>
        <v>0</v>
      </c>
      <c r="P68" s="295">
        <f t="shared" si="35"/>
        <v>0</v>
      </c>
      <c r="Q68" s="295">
        <f t="shared" si="35"/>
        <v>0</v>
      </c>
      <c r="R68" s="295">
        <f t="shared" si="35"/>
        <v>0</v>
      </c>
      <c r="S68" s="295">
        <f t="shared" si="35"/>
        <v>0</v>
      </c>
      <c r="T68" s="295">
        <f t="shared" ref="T68:V68" si="36">IF(AND(T15="0",T18="0",T19="0"),0,IF(AND(T15="L",T18="L",T19="L"),"NC",IF(T15="M",0,T15)-IF(T18="M",0,T18)-IF(T19="M",0,T19)))</f>
        <v>0</v>
      </c>
      <c r="U68" s="295">
        <f t="shared" si="36"/>
        <v>0</v>
      </c>
      <c r="V68" s="295">
        <f t="shared" si="36"/>
        <v>0</v>
      </c>
      <c r="W68" s="295">
        <f t="shared" ref="W68:X68" si="37">IF(AND(W15="0",W18="0",W19="0"),0,IF(AND(W15="L",W18="L",W19="L"),"NC",IF(W15="M",0,W15)-IF(W18="M",0,W18)-IF(W19="M",0,W19)))</f>
        <v>0</v>
      </c>
      <c r="X68" s="295">
        <f t="shared" si="37"/>
        <v>0</v>
      </c>
      <c r="Y68" s="295">
        <f t="shared" ref="Y68:Z68" si="38">IF(AND(Y15="0",Y18="0",Y19="0"),0,IF(AND(Y15="L",Y18="L",Y19="L"),"NC",IF(Y15="M",0,Y15)-IF(Y18="M",0,Y18)-IF(Y19="M",0,Y19)))</f>
        <v>0</v>
      </c>
      <c r="Z68" s="295">
        <f t="shared" si="38"/>
        <v>0</v>
      </c>
      <c r="AA68" s="295">
        <f>IF(AND(AA15="0",AA18="0",AA19="0"),0,IF(AND(AA15="L",AA18="L",AA19="L"),"NC",IF(AA15="M",0,AA15)-IF(AA18="M",0,AA18)-IF(AA19="M",0,AA19)))</f>
        <v>0</v>
      </c>
      <c r="AB68" s="295">
        <f>IF(AND(AB15="0",AB18="0",AB19="0"),0,IF(AND(AB15="L",AB18="L",AB19="L"),"NC",IF(AB15="M",0,AB15)-IF(AB18="M",0,AB18)-IF(AB19="M",0,AB19)))</f>
        <v>0</v>
      </c>
      <c r="AC68" s="340"/>
      <c r="AD68" s="176"/>
      <c r="AE68" s="29"/>
    </row>
    <row r="69" spans="3:31">
      <c r="C69" s="488" t="s">
        <v>179</v>
      </c>
      <c r="D69" s="295">
        <f>IF(AND(D16="",D17=""),0,IF(AND(D16="L",D17="L"),"NC",IF(D15="M",0,D15)-IF(D16="M",0,D16)-IF(D17="M",0,D17)))</f>
        <v>0</v>
      </c>
      <c r="E69" s="295">
        <f t="shared" ref="E69:S69" si="39">IF(AND(E16="",E17=""),0,IF(AND(E16="L",E17="L"),"NC",IF(E15="M",0,E15)-IF(E16="M",0,E16)-IF(E17="M",0,E17)))</f>
        <v>0</v>
      </c>
      <c r="F69" s="295">
        <f t="shared" si="39"/>
        <v>0</v>
      </c>
      <c r="G69" s="295">
        <f t="shared" si="39"/>
        <v>0</v>
      </c>
      <c r="H69" s="295">
        <f t="shared" si="39"/>
        <v>0</v>
      </c>
      <c r="I69" s="295">
        <f t="shared" si="39"/>
        <v>0</v>
      </c>
      <c r="J69" s="295">
        <f t="shared" si="39"/>
        <v>0</v>
      </c>
      <c r="K69" s="295">
        <f t="shared" si="39"/>
        <v>0</v>
      </c>
      <c r="L69" s="295">
        <f t="shared" si="39"/>
        <v>0</v>
      </c>
      <c r="M69" s="295">
        <f t="shared" si="39"/>
        <v>0</v>
      </c>
      <c r="N69" s="295">
        <f t="shared" si="39"/>
        <v>0</v>
      </c>
      <c r="O69" s="295">
        <f t="shared" si="39"/>
        <v>0</v>
      </c>
      <c r="P69" s="295">
        <f t="shared" si="39"/>
        <v>0</v>
      </c>
      <c r="Q69" s="295">
        <f t="shared" si="39"/>
        <v>0</v>
      </c>
      <c r="R69" s="295">
        <f t="shared" si="39"/>
        <v>0</v>
      </c>
      <c r="S69" s="295">
        <f t="shared" si="39"/>
        <v>0</v>
      </c>
      <c r="T69" s="295">
        <f t="shared" ref="T69:V69" si="40">IF(AND(T16="",T17=""),0,IF(AND(T16="L",T17="L"),"NC",IF(T15="M",0,T15)-IF(T16="M",0,T16)-IF(T17="M",0,T17)))</f>
        <v>0</v>
      </c>
      <c r="U69" s="295">
        <f t="shared" si="40"/>
        <v>0</v>
      </c>
      <c r="V69" s="295">
        <f t="shared" si="40"/>
        <v>0</v>
      </c>
      <c r="W69" s="295">
        <f t="shared" ref="W69:X69" si="41">IF(AND(W16="",W17=""),0,IF(AND(W16="L",W17="L"),"NC",IF(W15="M",0,W15)-IF(W16="M",0,W16)-IF(W17="M",0,W17)))</f>
        <v>0</v>
      </c>
      <c r="X69" s="295">
        <f t="shared" si="41"/>
        <v>0</v>
      </c>
      <c r="Y69" s="295">
        <f t="shared" ref="Y69:Z69" si="42">IF(AND(Y16="",Y17=""),0,IF(AND(Y16="L",Y17="L"),"NC",IF(Y15="M",0,Y15)-IF(Y16="M",0,Y16)-IF(Y17="M",0,Y17)))</f>
        <v>0</v>
      </c>
      <c r="Z69" s="295">
        <f t="shared" si="42"/>
        <v>0</v>
      </c>
      <c r="AA69" s="295">
        <f>IF(AND(AA16="",AA17=""),0,IF(AND(AA16="L",AA17="L"),"NC",IF(AA15="M",0,AA15)-IF(AA16="M",0,AA16)-IF(AA17="M",0,AA17)))</f>
        <v>0</v>
      </c>
      <c r="AB69" s="295">
        <f>IF(AND(AB16="",AB17=""),0,IF(AND(AB16="L",AB17="L"),"NC",IF(AB15="M",0,AB15)-IF(AB16="M",0,AB16)-IF(AB17="M",0,AB17)))</f>
        <v>0</v>
      </c>
      <c r="AC69" s="340"/>
      <c r="AD69" s="176"/>
      <c r="AE69" s="29"/>
    </row>
    <row r="70" spans="3:31">
      <c r="C70" s="488" t="s">
        <v>180</v>
      </c>
      <c r="D70" s="295">
        <f>IF(AND(D20="",D21=""),0,IF(AND(D20="L",D21="L"),"NC",IF(D19="M",0,D19)-IF(D20="M",0,D20)-IF(D21="M",0,D21)))</f>
        <v>0</v>
      </c>
      <c r="E70" s="295">
        <f t="shared" ref="E70:S70" si="43">IF(AND(E20="",E21=""),0,IF(AND(E20="L",E21="L"),"NC",IF(E19="M",0,E19)-IF(E20="M",0,E20)-IF(E21="M",0,E21)))</f>
        <v>0</v>
      </c>
      <c r="F70" s="295">
        <f t="shared" si="43"/>
        <v>0</v>
      </c>
      <c r="G70" s="295">
        <f t="shared" si="43"/>
        <v>0</v>
      </c>
      <c r="H70" s="295">
        <f t="shared" si="43"/>
        <v>0</v>
      </c>
      <c r="I70" s="295">
        <f t="shared" si="43"/>
        <v>0</v>
      </c>
      <c r="J70" s="295">
        <f t="shared" si="43"/>
        <v>0</v>
      </c>
      <c r="K70" s="295">
        <f t="shared" si="43"/>
        <v>0</v>
      </c>
      <c r="L70" s="295">
        <f t="shared" si="43"/>
        <v>0</v>
      </c>
      <c r="M70" s="295">
        <f t="shared" si="43"/>
        <v>0</v>
      </c>
      <c r="N70" s="295">
        <f t="shared" si="43"/>
        <v>0</v>
      </c>
      <c r="O70" s="295">
        <f t="shared" si="43"/>
        <v>0</v>
      </c>
      <c r="P70" s="295">
        <f t="shared" si="43"/>
        <v>0</v>
      </c>
      <c r="Q70" s="295">
        <f t="shared" si="43"/>
        <v>0</v>
      </c>
      <c r="R70" s="295">
        <f t="shared" si="43"/>
        <v>0</v>
      </c>
      <c r="S70" s="295">
        <f t="shared" si="43"/>
        <v>0</v>
      </c>
      <c r="T70" s="295">
        <f t="shared" ref="T70:V70" si="44">IF(AND(T20="",T21=""),0,IF(AND(T20="L",T21="L"),"NC",IF(T19="M",0,T19)-IF(T20="M",0,T20)-IF(T21="M",0,T21)))</f>
        <v>0</v>
      </c>
      <c r="U70" s="295">
        <f t="shared" si="44"/>
        <v>0</v>
      </c>
      <c r="V70" s="295">
        <f t="shared" si="44"/>
        <v>0</v>
      </c>
      <c r="W70" s="295">
        <f t="shared" ref="W70:X70" si="45">IF(AND(W20="",W21=""),0,IF(AND(W20="L",W21="L"),"NC",IF(W19="M",0,W19)-IF(W20="M",0,W20)-IF(W21="M",0,W21)))</f>
        <v>0</v>
      </c>
      <c r="X70" s="295">
        <f t="shared" si="45"/>
        <v>0</v>
      </c>
      <c r="Y70" s="295">
        <f t="shared" ref="Y70:Z70" si="46">IF(AND(Y20="",Y21=""),0,IF(AND(Y20="L",Y21="L"),"NC",IF(Y19="M",0,Y19)-IF(Y20="M",0,Y20)-IF(Y21="M",0,Y21)))</f>
        <v>0</v>
      </c>
      <c r="Z70" s="295">
        <f t="shared" si="46"/>
        <v>0</v>
      </c>
      <c r="AA70" s="295">
        <f>IF(AND(AA20="",AA21=""),0,IF(AND(AA20="L",AA21="L"),"NC",IF(AA19="M",0,AA19)-IF(AA20="M",0,AA20)-IF(AA21="M",0,AA21)))</f>
        <v>0</v>
      </c>
      <c r="AB70" s="295">
        <f>IF(AND(AB20="",AB21=""),0,IF(AND(AB20="L",AB21="L"),"NC",IF(AB19="M",0,AB19)-IF(AB20="M",0,AB20)-IF(AB21="M",0,AB21)))</f>
        <v>0</v>
      </c>
      <c r="AC70" s="340"/>
      <c r="AD70" s="176"/>
      <c r="AE70" s="29"/>
    </row>
    <row r="71" spans="3:31">
      <c r="C71" s="488" t="s">
        <v>181</v>
      </c>
      <c r="D71" s="295">
        <f>IF(AND(D22="0",D23="0",D24="0"),0,IF(AND(D22="L",D23="L",D24="L"),"NC",IF(D22="M",0,D22)-IF(D23="M",0,D23)-IF(D24="M",0,D24)))</f>
        <v>0</v>
      </c>
      <c r="E71" s="295">
        <f t="shared" ref="E71:S71" si="47">IF(AND(E22="0",E23="0",E24="0"),0,IF(AND(E22="L",E23="L",E24="L"),"NC",IF(E22="M",0,E22)-IF(E23="M",0,E23)-IF(E24="M",0,E24)))</f>
        <v>0</v>
      </c>
      <c r="F71" s="295">
        <f t="shared" si="47"/>
        <v>0</v>
      </c>
      <c r="G71" s="295">
        <f t="shared" si="47"/>
        <v>0</v>
      </c>
      <c r="H71" s="295">
        <f t="shared" si="47"/>
        <v>0</v>
      </c>
      <c r="I71" s="295">
        <f t="shared" si="47"/>
        <v>0</v>
      </c>
      <c r="J71" s="295">
        <f t="shared" si="47"/>
        <v>0</v>
      </c>
      <c r="K71" s="295">
        <f t="shared" si="47"/>
        <v>0</v>
      </c>
      <c r="L71" s="295">
        <f t="shared" si="47"/>
        <v>0</v>
      </c>
      <c r="M71" s="295">
        <f t="shared" si="47"/>
        <v>0</v>
      </c>
      <c r="N71" s="295">
        <f t="shared" si="47"/>
        <v>0</v>
      </c>
      <c r="O71" s="295">
        <f t="shared" si="47"/>
        <v>0</v>
      </c>
      <c r="P71" s="295">
        <f t="shared" si="47"/>
        <v>0</v>
      </c>
      <c r="Q71" s="295">
        <f t="shared" si="47"/>
        <v>0</v>
      </c>
      <c r="R71" s="295">
        <f t="shared" si="47"/>
        <v>0</v>
      </c>
      <c r="S71" s="295">
        <f t="shared" si="47"/>
        <v>0</v>
      </c>
      <c r="T71" s="295">
        <f t="shared" ref="T71:V71" si="48">IF(AND(T22="0",T23="0",T24="0"),0,IF(AND(T22="L",T23="L",T24="L"),"NC",IF(T22="M",0,T22)-IF(T23="M",0,T23)-IF(T24="M",0,T24)))</f>
        <v>0</v>
      </c>
      <c r="U71" s="295">
        <f t="shared" si="48"/>
        <v>0</v>
      </c>
      <c r="V71" s="295">
        <f t="shared" si="48"/>
        <v>0</v>
      </c>
      <c r="W71" s="295">
        <f t="shared" ref="W71:X71" si="49">IF(AND(W22="0",W23="0",W24="0"),0,IF(AND(W22="L",W23="L",W24="L"),"NC",IF(W22="M",0,W22)-IF(W23="M",0,W23)-IF(W24="M",0,W24)))</f>
        <v>0</v>
      </c>
      <c r="X71" s="295">
        <f t="shared" si="49"/>
        <v>0</v>
      </c>
      <c r="Y71" s="295">
        <f t="shared" ref="Y71:Z71" si="50">IF(AND(Y22="0",Y23="0",Y24="0"),0,IF(AND(Y22="L",Y23="L",Y24="L"),"NC",IF(Y22="M",0,Y22)-IF(Y23="M",0,Y23)-IF(Y24="M",0,Y24)))</f>
        <v>0</v>
      </c>
      <c r="Z71" s="295">
        <f t="shared" si="50"/>
        <v>0</v>
      </c>
      <c r="AA71" s="295">
        <f>IF(AND(AA22="0",AA23="0",AA24="0"),0,IF(AND(AA22="L",AA23="L",AA24="L"),"NC",IF(AA22="M",0,AA22)-IF(AA23="M",0,AA23)-IF(AA24="M",0,AA24)))</f>
        <v>0</v>
      </c>
      <c r="AB71" s="295">
        <f>IF(AND(AB22="0",AB23="0",AB24="0"),0,IF(AND(AB22="L",AB23="L",AB24="L"),"NC",IF(AB22="M",0,AB22)-IF(AB23="M",0,AB23)-IF(AB24="M",0,AB24)))</f>
        <v>0</v>
      </c>
      <c r="AC71" s="340"/>
      <c r="AD71" s="176"/>
      <c r="AE71" s="29"/>
    </row>
    <row r="72" spans="3:31">
      <c r="C72" s="488" t="s">
        <v>182</v>
      </c>
      <c r="D72" s="295">
        <f>IF(AND(D25="",D26=""),0,IF(AND(D25="L",D26="L"),"NC",IF(D24="M",0,D24)-IF(D25="M",0,D25)-IF(D26="M",0,D26)))</f>
        <v>0</v>
      </c>
      <c r="E72" s="295">
        <f t="shared" ref="E72:S72" si="51">IF(AND(E25="",E26=""),0,IF(AND(E25="L",E26="L"),"NC",IF(E24="M",0,E24)-IF(E25="M",0,E25)-IF(E26="M",0,E26)))</f>
        <v>0</v>
      </c>
      <c r="F72" s="295">
        <f t="shared" si="51"/>
        <v>0</v>
      </c>
      <c r="G72" s="295">
        <f t="shared" si="51"/>
        <v>0</v>
      </c>
      <c r="H72" s="295">
        <f t="shared" si="51"/>
        <v>0</v>
      </c>
      <c r="I72" s="295">
        <f t="shared" si="51"/>
        <v>0</v>
      </c>
      <c r="J72" s="295">
        <f t="shared" si="51"/>
        <v>0</v>
      </c>
      <c r="K72" s="295">
        <f t="shared" si="51"/>
        <v>0</v>
      </c>
      <c r="L72" s="295">
        <f t="shared" si="51"/>
        <v>0</v>
      </c>
      <c r="M72" s="295">
        <f t="shared" si="51"/>
        <v>0</v>
      </c>
      <c r="N72" s="295">
        <f t="shared" si="51"/>
        <v>0</v>
      </c>
      <c r="O72" s="295">
        <f t="shared" si="51"/>
        <v>0</v>
      </c>
      <c r="P72" s="295">
        <f t="shared" si="51"/>
        <v>0</v>
      </c>
      <c r="Q72" s="295">
        <f t="shared" si="51"/>
        <v>0</v>
      </c>
      <c r="R72" s="295">
        <f t="shared" si="51"/>
        <v>0</v>
      </c>
      <c r="S72" s="295">
        <f t="shared" si="51"/>
        <v>0</v>
      </c>
      <c r="T72" s="295">
        <f t="shared" ref="T72:V72" si="52">IF(AND(T25="",T26=""),0,IF(AND(T25="L",T26="L"),"NC",IF(T24="M",0,T24)-IF(T25="M",0,T25)-IF(T26="M",0,T26)))</f>
        <v>0</v>
      </c>
      <c r="U72" s="295">
        <f t="shared" si="52"/>
        <v>0</v>
      </c>
      <c r="V72" s="295">
        <f t="shared" si="52"/>
        <v>0</v>
      </c>
      <c r="W72" s="295">
        <f t="shared" ref="W72:X72" si="53">IF(AND(W25="",W26=""),0,IF(AND(W25="L",W26="L"),"NC",IF(W24="M",0,W24)-IF(W25="M",0,W25)-IF(W26="M",0,W26)))</f>
        <v>0</v>
      </c>
      <c r="X72" s="295">
        <f t="shared" si="53"/>
        <v>0</v>
      </c>
      <c r="Y72" s="295">
        <f t="shared" ref="Y72:Z72" si="54">IF(AND(Y25="",Y26=""),0,IF(AND(Y25="L",Y26="L"),"NC",IF(Y24="M",0,Y24)-IF(Y25="M",0,Y25)-IF(Y26="M",0,Y26)))</f>
        <v>0</v>
      </c>
      <c r="Z72" s="295">
        <f t="shared" si="54"/>
        <v>0</v>
      </c>
      <c r="AA72" s="295">
        <f>IF(AND(AA25="",AA26=""),0,IF(AND(AA25="L",AA26="L"),"NC",IF(AA24="M",0,AA24)-IF(AA25="M",0,AA25)-IF(AA26="M",0,AA26)))</f>
        <v>0</v>
      </c>
      <c r="AB72" s="295">
        <f>IF(AND(AB25="",AB26=""),0,IF(AND(AB25="L",AB26="L"),"NC",IF(AB24="M",0,AB24)-IF(AB25="M",0,AB25)-IF(AB26="M",0,AB26)))</f>
        <v>0</v>
      </c>
      <c r="AC72" s="340"/>
      <c r="AD72" s="176"/>
      <c r="AE72" s="29"/>
    </row>
    <row r="73" spans="3:31">
      <c r="C73" s="294" t="s">
        <v>1016</v>
      </c>
      <c r="D73" s="295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5">
        <f t="shared" ref="E73:S73" si="55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5">
        <f t="shared" si="55"/>
        <v>0</v>
      </c>
      <c r="G73" s="295">
        <f t="shared" si="55"/>
        <v>0</v>
      </c>
      <c r="H73" s="295">
        <f t="shared" si="55"/>
        <v>0</v>
      </c>
      <c r="I73" s="295">
        <f t="shared" si="55"/>
        <v>0</v>
      </c>
      <c r="J73" s="295">
        <f t="shared" si="55"/>
        <v>0</v>
      </c>
      <c r="K73" s="295">
        <f t="shared" si="55"/>
        <v>0</v>
      </c>
      <c r="L73" s="295">
        <f t="shared" si="55"/>
        <v>0</v>
      </c>
      <c r="M73" s="295">
        <f t="shared" si="55"/>
        <v>0</v>
      </c>
      <c r="N73" s="295">
        <f t="shared" si="55"/>
        <v>0</v>
      </c>
      <c r="O73" s="295">
        <f t="shared" si="55"/>
        <v>0</v>
      </c>
      <c r="P73" s="295">
        <f t="shared" si="55"/>
        <v>0</v>
      </c>
      <c r="Q73" s="295">
        <f t="shared" si="55"/>
        <v>0</v>
      </c>
      <c r="R73" s="295">
        <f t="shared" si="55"/>
        <v>0</v>
      </c>
      <c r="S73" s="295">
        <f t="shared" si="55"/>
        <v>0</v>
      </c>
      <c r="T73" s="295">
        <f t="shared" ref="T73:V73" si="56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5">
        <f t="shared" si="56"/>
        <v>0</v>
      </c>
      <c r="V73" s="295">
        <f t="shared" si="56"/>
        <v>0</v>
      </c>
      <c r="W73" s="295">
        <f t="shared" ref="W73:X73" si="57">IF(AND(W31="0",W32="0",W33="0",W34="0",W36="0",W37="0",W38="0",W40="0",W41="0",W42="0"),0,IF(AND(W31="L",W32="L",W33="L",W34="L",W36="L",W37="L",W38="L",W40="L",W41="L",W42="L"),"NC",IF(W31="M",0,W31)-IF(W32="M",0,W32)-IF(W33="M",0,W33)-IF(W34="M",0,W34)-IF(W36="M",0,W36)-IF(W37="M",0,W37)-IF(W38="M",0,W38)-IF(W40="M",0,W40)-IF(W41="M",0,W41)-IF(W42="M",0,W42)))</f>
        <v>0</v>
      </c>
      <c r="X73" s="295">
        <f t="shared" si="57"/>
        <v>0</v>
      </c>
      <c r="Y73" s="295">
        <f t="shared" ref="Y73:Z73" si="58">IF(AND(Y31="0",Y32="0",Y33="0",Y34="0",Y36="0",Y37="0",Y38="0",Y40="0",Y41="0",Y42="0"),0,IF(AND(Y31="L",Y32="L",Y33="L",Y34="L",Y36="L",Y37="L",Y38="L",Y40="L",Y41="L",Y42="L"),"NC",IF(Y31="M",0,Y31)-IF(Y32="M",0,Y32)-IF(Y33="M",0,Y33)-IF(Y34="M",0,Y34)-IF(Y36="M",0,Y36)-IF(Y37="M",0,Y37)-IF(Y38="M",0,Y38)-IF(Y40="M",0,Y40)-IF(Y41="M",0,Y41)-IF(Y42="M",0,Y42)))</f>
        <v>0</v>
      </c>
      <c r="Z73" s="295">
        <f t="shared" si="58"/>
        <v>0</v>
      </c>
      <c r="AA73" s="295">
        <f>IF(AND(AA31="0",AA32="0",AA33="0",AA34="0",AA36="0",AA37="0",AA38="0",AA40="0",AA41="0",AA42="0"),0,IF(AND(AA31="L",AA32="L",AA33="L",AA34="L",AA36="L",AA37="L",AA38="L",AA40="L",AA41="L",AA42="L"),"NC",IF(AA31="M",0,AA31)-IF(AA32="M",0,AA32)-IF(AA33="M",0,AA33)-IF(AA34="M",0,AA34)-IF(AA36="M",0,AA36)-IF(AA37="M",0,AA37)-IF(AA38="M",0,AA38)-IF(AA40="M",0,AA40)-IF(AA41="M",0,AA41)-IF(AA42="M",0,AA42)))</f>
        <v>0</v>
      </c>
      <c r="AB73" s="295">
        <f>IF(AND(AB31="0",AB32="0",AB33="0",AB34="0",AB36="0",AB37="0",AB38="0",AB40="0",AB41="0",AB42="0"),0,IF(AND(AB31="L",AB32="L",AB33="L",AB34="L",AB36="L",AB37="L",AB38="L",AB40="L",AB41="L",AB42="L"),"NC",IF(AB31="M",0,AB31)-IF(AB32="M",0,AB32)-IF(AB33="M",0,AB33)-IF(AB34="M",0,AB34)-IF(AB36="M",0,AB36)-IF(AB37="M",0,AB37)-IF(AB38="M",0,AB38)-IF(AB40="M",0,AB40)-IF(AB41="M",0,AB41)-IF(AB42="M",0,AB42)))</f>
        <v>0</v>
      </c>
      <c r="AC73" s="340"/>
      <c r="AD73" s="176"/>
      <c r="AE73" s="29"/>
    </row>
    <row r="74" spans="3:31">
      <c r="C74" s="294" t="s">
        <v>183</v>
      </c>
      <c r="D74" s="295">
        <f>IF(AND(D44="0",D45="0",D46="0"),0,IF(AND(D44="L",D45="L",D46="L"),"NC",IF(D44="M",0,D44)-IF(D45="M",0,D45)-IF(D46="M",0,D46)))</f>
        <v>0</v>
      </c>
      <c r="E74" s="295">
        <f t="shared" ref="E74:S74" si="59">IF(AND(E44="0",E45="0",E46="0"),0,IF(AND(E44="L",E45="L",E46="L"),"NC",IF(E44="M",0,E44)-IF(E45="M",0,E45)-IF(E46="M",0,E46)))</f>
        <v>0</v>
      </c>
      <c r="F74" s="295">
        <f t="shared" si="59"/>
        <v>0</v>
      </c>
      <c r="G74" s="295">
        <f t="shared" si="59"/>
        <v>0</v>
      </c>
      <c r="H74" s="295">
        <f t="shared" si="59"/>
        <v>0</v>
      </c>
      <c r="I74" s="295">
        <f t="shared" si="59"/>
        <v>0</v>
      </c>
      <c r="J74" s="295">
        <f t="shared" si="59"/>
        <v>0</v>
      </c>
      <c r="K74" s="295">
        <f t="shared" si="59"/>
        <v>0</v>
      </c>
      <c r="L74" s="295">
        <f t="shared" si="59"/>
        <v>0</v>
      </c>
      <c r="M74" s="295">
        <f t="shared" si="59"/>
        <v>0</v>
      </c>
      <c r="N74" s="295">
        <f t="shared" si="59"/>
        <v>0</v>
      </c>
      <c r="O74" s="295">
        <f t="shared" si="59"/>
        <v>0</v>
      </c>
      <c r="P74" s="295">
        <f t="shared" si="59"/>
        <v>0</v>
      </c>
      <c r="Q74" s="295">
        <f t="shared" si="59"/>
        <v>0</v>
      </c>
      <c r="R74" s="295">
        <f t="shared" si="59"/>
        <v>0</v>
      </c>
      <c r="S74" s="295">
        <f t="shared" si="59"/>
        <v>0</v>
      </c>
      <c r="T74" s="295">
        <f t="shared" ref="T74:V74" si="60">IF(AND(T44="0",T45="0",T46="0"),0,IF(AND(T44="L",T45="L",T46="L"),"NC",IF(T44="M",0,T44)-IF(T45="M",0,T45)-IF(T46="M",0,T46)))</f>
        <v>0</v>
      </c>
      <c r="U74" s="295">
        <f t="shared" si="60"/>
        <v>0</v>
      </c>
      <c r="V74" s="295">
        <f t="shared" si="60"/>
        <v>0</v>
      </c>
      <c r="W74" s="295">
        <f t="shared" ref="W74:X74" si="61">IF(AND(W44="0",W45="0",W46="0"),0,IF(AND(W44="L",W45="L",W46="L"),"NC",IF(W44="M",0,W44)-IF(W45="M",0,W45)-IF(W46="M",0,W46)))</f>
        <v>0</v>
      </c>
      <c r="X74" s="295">
        <f t="shared" si="61"/>
        <v>0</v>
      </c>
      <c r="Y74" s="295">
        <f t="shared" ref="Y74:Z74" si="62">IF(AND(Y44="0",Y45="0",Y46="0"),0,IF(AND(Y44="L",Y45="L",Y46="L"),"NC",IF(Y44="M",0,Y44)-IF(Y45="M",0,Y45)-IF(Y46="M",0,Y46)))</f>
        <v>0</v>
      </c>
      <c r="Z74" s="295">
        <f t="shared" si="62"/>
        <v>0</v>
      </c>
      <c r="AA74" s="295">
        <f>IF(AND(AA44="0",AA45="0",AA46="0"),0,IF(AND(AA44="L",AA45="L",AA46="L"),"NC",IF(AA44="M",0,AA44)-IF(AA45="M",0,AA45)-IF(AA46="M",0,AA46)))</f>
        <v>0</v>
      </c>
      <c r="AB74" s="295">
        <f>IF(AND(AB44="0",AB45="0",AB46="0"),0,IF(AND(AB44="L",AB45="L",AB46="L"),"NC",IF(AB44="M",0,AB44)-IF(AB45="M",0,AB45)-IF(AB46="M",0,AB46)))</f>
        <v>0</v>
      </c>
      <c r="AC74" s="175"/>
      <c r="AD74" s="176"/>
    </row>
    <row r="75" spans="3:31">
      <c r="C75" s="294" t="s">
        <v>143</v>
      </c>
      <c r="D75" s="295">
        <f>IF(AND(D51="0",D52="0",D53="0"),0,IF(AND(D51="L",D52="L",D53="L"),"NC",IF(D51="M",0,D51)-IF(D52="M",0,D52)+IF(D53="M",0,D53)))</f>
        <v>0</v>
      </c>
      <c r="E75" s="295">
        <f t="shared" ref="E75:S75" si="63">IF(AND(E51="0",E52="0",E53="0"),0,IF(AND(E51="L",E52="L",E53="L"),"NC",IF(E51="M",0,E51)-IF(E52="M",0,E52)+IF(E53="M",0,E53)))</f>
        <v>0</v>
      </c>
      <c r="F75" s="295">
        <f t="shared" si="63"/>
        <v>0</v>
      </c>
      <c r="G75" s="295">
        <f t="shared" si="63"/>
        <v>0</v>
      </c>
      <c r="H75" s="295">
        <f t="shared" si="63"/>
        <v>0</v>
      </c>
      <c r="I75" s="295">
        <f t="shared" si="63"/>
        <v>0</v>
      </c>
      <c r="J75" s="295">
        <f t="shared" si="63"/>
        <v>0</v>
      </c>
      <c r="K75" s="295">
        <f t="shared" si="63"/>
        <v>0</v>
      </c>
      <c r="L75" s="295">
        <f t="shared" si="63"/>
        <v>0</v>
      </c>
      <c r="M75" s="295">
        <f t="shared" si="63"/>
        <v>0</v>
      </c>
      <c r="N75" s="295">
        <f t="shared" si="63"/>
        <v>0</v>
      </c>
      <c r="O75" s="295">
        <f t="shared" si="63"/>
        <v>0</v>
      </c>
      <c r="P75" s="295">
        <f t="shared" si="63"/>
        <v>0</v>
      </c>
      <c r="Q75" s="295">
        <f t="shared" si="63"/>
        <v>0</v>
      </c>
      <c r="R75" s="295">
        <f t="shared" si="63"/>
        <v>0</v>
      </c>
      <c r="S75" s="295">
        <f t="shared" si="63"/>
        <v>0</v>
      </c>
      <c r="T75" s="295">
        <f t="shared" ref="T75:V75" si="64">IF(AND(T51="0",T52="0",T53="0"),0,IF(AND(T51="L",T52="L",T53="L"),"NC",IF(T51="M",0,T51)-IF(T52="M",0,T52)+IF(T53="M",0,T53)))</f>
        <v>0</v>
      </c>
      <c r="U75" s="295">
        <f t="shared" si="64"/>
        <v>0</v>
      </c>
      <c r="V75" s="295">
        <f t="shared" si="64"/>
        <v>0</v>
      </c>
      <c r="W75" s="295">
        <f t="shared" ref="W75:X75" si="65">IF(AND(W51="0",W52="0",W53="0"),0,IF(AND(W51="L",W52="L",W53="L"),"NC",IF(W51="M",0,W51)-IF(W52="M",0,W52)+IF(W53="M",0,W53)))</f>
        <v>0</v>
      </c>
      <c r="X75" s="295">
        <f t="shared" si="65"/>
        <v>0</v>
      </c>
      <c r="Y75" s="295">
        <f t="shared" ref="Y75:Z75" si="66">IF(AND(Y51="0",Y52="0",Y53="0"),0,IF(AND(Y51="L",Y52="L",Y53="L"),"NC",IF(Y51="M",0,Y51)-IF(Y52="M",0,Y52)+IF(Y53="M",0,Y53)))</f>
        <v>0</v>
      </c>
      <c r="Z75" s="295">
        <f t="shared" si="66"/>
        <v>0</v>
      </c>
      <c r="AA75" s="295">
        <f>IF(AND(AA51="0",AA52="0",AA53="0"),0,IF(AND(AA51="L",AA52="L",AA53="L"),"NC",IF(AA51="M",0,AA51)-IF(AA52="M",0,AA52)+IF(AA53="M",0,AA53)))</f>
        <v>0</v>
      </c>
      <c r="AB75" s="295">
        <f>IF(AND(AB51="0",AB52="0",AB53="0"),0,IF(AND(AB51="L",AB52="L",AB53="L"),"NC",IF(AB51="M",0,AB51)-IF(AB52="M",0,AB52)+IF(AB53="M",0,AB53)))</f>
        <v>0</v>
      </c>
      <c r="AC75" s="175"/>
      <c r="AD75" s="176"/>
    </row>
    <row r="76" spans="3:31">
      <c r="C76" s="296" t="s">
        <v>129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5"/>
      <c r="AD76" s="176"/>
    </row>
    <row r="77" spans="3:31">
      <c r="C77" s="297" t="s">
        <v>184</v>
      </c>
      <c r="D77" s="181">
        <f>IF(AND('Table 1'!E11="0",D10="0"),0,IF(AND('Table 1'!E11="L",D10="L"),"NC",IF('Table 1'!E11="M",0,'Table 1'!E11)+IF(D10="M",0,D10)))</f>
        <v>-140894</v>
      </c>
      <c r="E77" s="181">
        <f>IF(AND('Table 1'!F11="0",E10="0"),0,IF(AND('Table 1'!F11="L",E10="L"),"NC",IF('Table 1'!F11="M",0,'Table 1'!F11)+IF(E10="M",0,E10)))</f>
        <v>-66480</v>
      </c>
      <c r="F77" s="181">
        <f>IF(AND('Table 1'!G11="0",F10="0"),0,IF(AND('Table 1'!G11="L",F10="L"),"NC",IF('Table 1'!G11="M",0,'Table 1'!G11)+IF(F10="M",0,F10)))</f>
        <v>-32249</v>
      </c>
      <c r="G77" s="181">
        <f>IF(AND('Table 1'!H11="0",G10="0"),0,IF(AND('Table 1'!H11="L",G10="L"),"NC",IF('Table 1'!H11="M",0,'Table 1'!H11)+IF(G10="M",0,G10)))</f>
        <v>-3341</v>
      </c>
      <c r="H77" s="181">
        <f>IF(AND('Table 1'!I11="0",H10="0"),0,IF(AND('Table 1'!I11="L",H10="L"),"NC",IF('Table 1'!I11="M",0,'Table 1'!I11)+IF(H10="M",0,H10)))</f>
        <v>62443</v>
      </c>
      <c r="I77" s="181">
        <f>IF(AND('Table 1'!J11="0",I10="0"),0,IF(AND('Table 1'!J11="L",I10="L"),"NC",IF('Table 1'!J11="M",0,'Table 1'!J11)+IF(I10="M",0,I10)))</f>
        <v>82895</v>
      </c>
      <c r="J77" s="181">
        <f>IF(AND('Table 1'!K11="0",J10="0"),0,IF(AND('Table 1'!K11="L",J10="L"),"NC",IF('Table 1'!K11="M",0,'Table 1'!K11)+IF(J10="M",0,J10)))</f>
        <v>164511</v>
      </c>
      <c r="K77" s="181">
        <f>IF(AND('Table 1'!L11="0",K10="0"),0,IF(AND('Table 1'!L11="L",K10="L"),"NC",IF('Table 1'!L11="M",0,'Table 1'!L11)+IF(K10="M",0,K10)))</f>
        <v>-46242</v>
      </c>
      <c r="L77" s="181">
        <f>IF(AND('Table 1'!M11="0",L10="0"),0,IF(AND('Table 1'!M11="L",L10="L"),"NC",IF('Table 1'!M11="M",0,'Table 1'!M11)+IF(L10="M",0,L10)))</f>
        <v>-49498</v>
      </c>
      <c r="M77" s="181">
        <f>IF(AND('Table 1'!N11="0",M10="0"),0,IF(AND('Table 1'!N11="L",M10="L"),"NC",IF('Table 1'!N11="M",0,'Table 1'!N11)+IF(M10="M",0,M10)))</f>
        <v>-19310</v>
      </c>
      <c r="N77" s="181">
        <f>IF(AND('Table 1'!O11="0",N10="0"),0,IF(AND('Table 1'!O11="L",N10="L"),"NC",IF('Table 1'!O11="M",0,'Table 1'!O11)+IF(N10="M",0,N10)))</f>
        <v>13482</v>
      </c>
      <c r="O77" s="181">
        <f>IF(AND('Table 1'!P11="0",O10="0"),0,IF(AND('Table 1'!P11="L",O10="L"),"NC",IF('Table 1'!P11="M",0,'Table 1'!P11)+IF(O10="M",0,O10)))</f>
        <v>30314</v>
      </c>
      <c r="P77" s="181">
        <f>IF(AND('Table 1'!Q11="0",P10="0"),0,IF(AND('Table 1'!Q11="L",P10="L"),"NC",IF('Table 1'!Q11="M",0,'Table 1'!Q11)+IF(P10="M",0,P10)))</f>
        <v>71782</v>
      </c>
      <c r="Q77" s="181">
        <f>IF(AND('Table 1'!R11="0",Q10="0"),0,IF(AND('Table 1'!R11="L",Q10="L"),"NC",IF('Table 1'!R11="M",0,'Table 1'!R11)+IF(Q10="M",0,Q10)))</f>
        <v>37020</v>
      </c>
      <c r="R77" s="181">
        <f>IF(AND('Table 1'!S11="0",R10="0"),0,IF(AND('Table 1'!S11="L",R10="L"),"NC",IF('Table 1'!S11="M",0,'Table 1'!S11)+IF(R10="M",0,R10)))</f>
        <v>-25657</v>
      </c>
      <c r="S77" s="181">
        <f>IF(AND('Table 1'!T11="0",S10="0"),0,IF(AND('Table 1'!T11="L",S10="L"),"NC",IF('Table 1'!T11="M",0,'Table 1'!T11)+IF(S10="M",0,S10)))</f>
        <v>-15500</v>
      </c>
      <c r="T77" s="181">
        <f>IF(AND('Table 1'!U11="0",T10="0"),0,IF(AND('Table 1'!U11="L",T10="L"),"NC",IF('Table 1'!U11="M",0,'Table 1'!U11)+IF(T10="M",0,T10)))</f>
        <v>-18874</v>
      </c>
      <c r="U77" s="181">
        <f>IF(AND('Table 1'!V11="0",U10="0"),0,IF(AND('Table 1'!V11="L",U10="L"),"NC",IF('Table 1'!V11="M",0,'Table 1'!V11)+IF(U10="M",0,U10)))</f>
        <v>-43801</v>
      </c>
      <c r="V77" s="181">
        <f>IF(AND('Table 1'!W11="0",V10="0"),0,IF(AND('Table 1'!W11="L",V10="L"),"NC",IF('Table 1'!W11="M",0,'Table 1'!W11)+IF(V10="M",0,V10)))</f>
        <v>-47119</v>
      </c>
      <c r="W77" s="181">
        <f>IF(AND('Table 1'!X11="0",W10="0"),0,IF(AND('Table 1'!X11="L",W10="L"),"NC",IF('Table 1'!X11="M",0,'Table 1'!X11)+IF(W10="M",0,W10)))</f>
        <v>-50148</v>
      </c>
      <c r="X77" s="181">
        <f>IF(AND('Table 1'!Y11="0",X10="0"),0,IF(AND('Table 1'!Y11="L",X10="L"),"NC",IF('Table 1'!Y11="M",0,'Table 1'!Y11)+IF(X10="M",0,X10)))</f>
        <v>5991</v>
      </c>
      <c r="Y77" s="181">
        <f>IF(AND('Table 1'!Z11="0",Y10="0"),0,IF(AND('Table 1'!Z11="L",Y10="L"),"NC",IF('Table 1'!Z11="M",0,'Table 1'!Z11)+IF(Y10="M",0,Y10)))</f>
        <v>63107</v>
      </c>
      <c r="Z77" s="181">
        <f>IF(AND('Table 1'!AA11="0",Z10="0"),0,IF(AND('Table 1'!AA11="L",Z10="L"),"NC",IF('Table 1'!AA11="M",0,'Table 1'!AA11)+IF(Z10="M",0,Z10)))</f>
        <v>75716</v>
      </c>
      <c r="AA77" s="181">
        <f>IF(AND('Table 1'!AB11="0",AA10="0"),0,IF(AND('Table 1'!AB11="L",AA10="L"),"NC",IF('Table 1'!AB11="M",0,'Table 1'!AB11)+IF(AA10="M",0,AA10)))</f>
        <v>63867</v>
      </c>
      <c r="AB77" s="181">
        <f>IF(AND('Table 1'!AC11="0",AB10="0"),0,IF(AND('Table 1'!AC11="L",AB10="L"),"NC",IF('Table 1'!AC11="M",0,'Table 1'!AC11)+IF(AB10="M",0,AB10)))</f>
        <v>67654</v>
      </c>
      <c r="AC77" s="298"/>
      <c r="AD77" s="299"/>
    </row>
  </sheetData>
  <sheetProtection algorithmName="SHA-512" hashValue="UZggsBN7gewSLPUzLtZMwjNrxmvyWCc371QncAO45UXSpDVo3jBTTcPC4WmRu3nFSGuxIoZFw+j0nNV6G1vSAA==" saltValue="YYZ+F4B3AqHKj5gNLEBz5w==" spinCount="100000" sheet="1" objects="1" formatColumns="0" formatRows="0" insertHyperlinks="0"/>
  <mergeCells count="2">
    <mergeCell ref="D6:AB6"/>
    <mergeCell ref="D64:AB64"/>
  </mergeCells>
  <phoneticPr fontId="35" type="noConversion"/>
  <conditionalFormatting sqref="D10:AB10 D13:AB29 D32:AB34 D36:AB38 D40:AB42 D44:AB46 D51:AB53 D48:AB48">
    <cfRule type="cellIs" dxfId="9" priority="3" operator="equal">
      <formula>""</formula>
    </cfRule>
  </conditionalFormatting>
  <conditionalFormatting sqref="D64">
    <cfRule type="expression" dxfId="8" priority="176" stopIfTrue="1">
      <formula>COUNTA(D10:Z10,D12:Z29,D31:Z34,D36:Z38,D40:Z42,D44:Z46,D48:Z48,D51:Z53)/828*100&lt;&gt;100</formula>
    </cfRule>
  </conditionalFormatting>
  <dataValidations count="1">
    <dataValidation type="list" allowBlank="1" showInputMessage="1" showErrorMessage="1" sqref="D1" xr:uid="{00000000-0002-0000-08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  <vt:lpstr>'Cover page'!Utskriftsområde</vt:lpstr>
      <vt:lpstr>'Table 1'!Utskriftsområde</vt:lpstr>
      <vt:lpstr>'Table 2A'!Utskriftsområde</vt:lpstr>
      <vt:lpstr>'Table 2B'!Utskriftsområde</vt:lpstr>
      <vt:lpstr>'Table 2C'!Utskriftsområde</vt:lpstr>
      <vt:lpstr>'Table 2D'!Utskriftsområde</vt:lpstr>
      <vt:lpstr>'Table 3A'!Utskriftsområde</vt:lpstr>
      <vt:lpstr>'Table 3B'!Utskriftsområde</vt:lpstr>
      <vt:lpstr>'Table 3C'!Utskriftsområde</vt:lpstr>
      <vt:lpstr>'Table 3D'!Utskriftsområde</vt:lpstr>
      <vt:lpstr>'Table 3E'!Utskriftsområde</vt:lpstr>
      <vt:lpstr>'Table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Gylfe Camilla ESA/BFN/FSR-S</cp:lastModifiedBy>
  <cp:lastPrinted>2016-02-10T22:26:28Z</cp:lastPrinted>
  <dcterms:created xsi:type="dcterms:W3CDTF">1997-11-05T15:09:39Z</dcterms:created>
  <dcterms:modified xsi:type="dcterms:W3CDTF">2024-03-19T10:14:36Z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2023-11-08T10:16:53Z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2fdfbe61-b0cb-41b2-9277-e70fef9c26ba</vt:lpwstr>
  </property>
  <property fmtid="{D5CDD505-2E9C-101B-9397-08002B2CF9AE}" pid="8" name="MSIP_Label_6bd9ddd1-4d20-43f6-abfa-fc3c07406f94_ContentBits">
    <vt:lpwstr>0</vt:lpwstr>
  </property>
</Properties>
</file>