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6020" windowHeight="5310" activeTab="0"/>
  </bookViews>
  <sheets>
    <sheet name="Utfall KostUtj" sheetId="1" r:id="rId1"/>
    <sheet name="Tabell3" sheetId="2" state="hidden" r:id="rId2"/>
    <sheet name="Data" sheetId="3" state="hidden" r:id="rId3"/>
  </sheets>
  <definedNames>
    <definedName name="_xlnm.Print_Area" localSheetId="1">'Tabell3'!$D$1:$P$301</definedName>
    <definedName name="_xlnm.Print_Area" localSheetId="0">'Utfall KostUtj'!$A$6:$E$32</definedName>
    <definedName name="_xlnm.Print_Titles" localSheetId="1">'Tabell3'!$1:$9</definedName>
  </definedNames>
  <calcPr fullCalcOnLoad="1"/>
</workbook>
</file>

<file path=xl/sharedStrings.xml><?xml version="1.0" encoding="utf-8"?>
<sst xmlns="http://schemas.openxmlformats.org/spreadsheetml/2006/main" count="1847" uniqueCount="710">
  <si>
    <t>Upplands Väsby</t>
  </si>
  <si>
    <t>Ange kommun:</t>
  </si>
  <si>
    <t>Kom-</t>
  </si>
  <si>
    <t>Kommun</t>
  </si>
  <si>
    <t>mun-</t>
  </si>
  <si>
    <t>avdrag</t>
  </si>
  <si>
    <t>kod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</si>
  <si>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</si>
  <si>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</si>
  <si>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</si>
  <si>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</si>
  <si>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</si>
  <si>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</si>
  <si>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</si>
  <si>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</si>
  <si>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</si>
  <si>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</si>
  <si>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</si>
  <si>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</si>
  <si>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</si>
  <si>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</si>
  <si>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</si>
  <si>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</si>
  <si>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</si>
  <si>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</si>
  <si>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</si>
  <si>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</si>
  <si>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</si>
  <si>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</si>
  <si>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</si>
  <si>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</si>
  <si>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</si>
  <si>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</si>
  <si>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</si>
  <si>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</si>
  <si>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</si>
  <si>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</si>
  <si>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</si>
  <si>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</si>
  <si>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</si>
  <si>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</si>
  <si>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</si>
  <si>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</si>
  <si>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</si>
  <si>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</si>
  <si>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</si>
  <si>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</si>
  <si>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</si>
  <si>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</si>
  <si>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</si>
  <si>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</si>
  <si>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</si>
  <si>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</si>
  <si>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</si>
  <si>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</si>
  <si>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</si>
  <si>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</si>
  <si>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</si>
  <si>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</si>
  <si>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</si>
  <si>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</si>
  <si>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</si>
  <si>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</si>
  <si>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</si>
  <si>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</si>
  <si>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</si>
  <si>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</si>
  <si>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</si>
  <si>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</si>
  <si>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</si>
  <si>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</si>
  <si>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</si>
  <si>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</si>
  <si>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</si>
  <si>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</si>
  <si>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</si>
  <si>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</si>
  <si>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</si>
  <si>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</si>
  <si>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</si>
  <si>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</si>
  <si>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</si>
  <si>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</si>
  <si>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</si>
  <si>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</si>
  <si>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</si>
  <si>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</si>
  <si>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</si>
  <si>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</si>
  <si>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</si>
  <si>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</si>
  <si>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</si>
  <si>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</si>
  <si>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</si>
  <si>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</si>
  <si>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</si>
  <si>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</si>
  <si>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</si>
  <si>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</si>
  <si>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</si>
  <si>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</si>
  <si>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</si>
  <si>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</si>
  <si>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</si>
  <si>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</si>
  <si>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</si>
  <si>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</si>
  <si>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</si>
  <si>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</si>
  <si>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</si>
  <si>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</si>
  <si>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</si>
  <si>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</si>
  <si>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</si>
  <si>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</si>
  <si>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</si>
  <si>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</si>
  <si>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</si>
  <si>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</si>
  <si>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</si>
  <si>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</si>
  <si>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</si>
  <si>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</si>
  <si>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</si>
  <si>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</si>
  <si>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</si>
  <si>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</si>
  <si>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</si>
  <si>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</si>
  <si>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</si>
  <si>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</si>
  <si>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</si>
  <si>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</si>
  <si>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</si>
  <si>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</si>
  <si>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</si>
  <si>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</si>
  <si>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</si>
  <si>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</si>
  <si>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</si>
  <si>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</si>
  <si>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</si>
  <si>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</si>
  <si>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</si>
  <si>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</si>
  <si>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</si>
  <si>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</si>
  <si>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</si>
  <si>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</si>
  <si>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</si>
  <si>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</si>
  <si>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</si>
  <si>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</si>
  <si>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</si>
  <si>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</si>
  <si>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</si>
  <si>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</si>
  <si>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</si>
  <si>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</si>
  <si>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</si>
  <si>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</si>
  <si>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</si>
  <si>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</si>
  <si>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</si>
  <si>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</si>
  <si>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</si>
  <si>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</si>
  <si>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</si>
  <si>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</si>
  <si>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</si>
  <si>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</si>
  <si>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</si>
  <si>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</si>
  <si>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</si>
  <si>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</si>
  <si>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</si>
  <si>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</si>
  <si>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</si>
  <si>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</si>
  <si>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</si>
  <si>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</si>
  <si>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</si>
  <si>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</si>
  <si>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</si>
  <si>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</si>
  <si>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</si>
  <si>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</si>
  <si>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</si>
  <si>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</si>
  <si>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</si>
  <si>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</si>
  <si>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</si>
  <si>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</si>
  <si>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</si>
  <si>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</si>
  <si>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</si>
  <si>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</si>
  <si>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</si>
  <si>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</si>
  <si>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</si>
  <si>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</si>
  <si>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</si>
  <si>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</si>
  <si>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</si>
  <si>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</si>
  <si>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</si>
  <si>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</si>
  <si>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</si>
  <si>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</si>
  <si>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</si>
  <si>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</si>
  <si>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</si>
  <si>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</si>
  <si>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</si>
  <si>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</si>
  <si>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</si>
  <si>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</si>
  <si>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</si>
  <si>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</si>
  <si>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</si>
  <si>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</si>
  <si>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</si>
  <si>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</si>
  <si>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</si>
  <si>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</si>
  <si>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</si>
  <si>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</si>
  <si>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</si>
  <si>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</si>
  <si>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</si>
  <si>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</si>
  <si>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</si>
  <si>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</si>
  <si>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</si>
  <si>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</si>
  <si>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</si>
  <si>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</si>
  <si>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</si>
  <si>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</si>
  <si>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</si>
  <si>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</si>
  <si>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</si>
  <si>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</si>
  <si>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</si>
  <si>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</si>
  <si>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</si>
  <si>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</si>
  <si>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</si>
  <si>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</si>
  <si>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</si>
  <si>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</si>
  <si>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</si>
  <si>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</si>
  <si>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</si>
  <si>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</si>
  <si>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</si>
  <si>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</si>
  <si>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</si>
  <si>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</si>
  <si>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</si>
  <si>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</si>
  <si>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</si>
  <si>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</si>
  <si>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</si>
  <si>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</si>
  <si>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</si>
  <si>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</si>
  <si>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</si>
  <si>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</si>
  <si>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</si>
  <si>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</si>
  <si>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</si>
  <si>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</si>
  <si>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</si>
  <si>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</si>
  <si>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</si>
  <si>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</si>
  <si>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</si>
  <si>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</si>
  <si>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</si>
  <si>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</si>
  <si>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</si>
  <si>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</si>
  <si>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</si>
  <si>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</si>
  <si>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</si>
  <si>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</si>
  <si>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</si>
  <si>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</si>
  <si>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</si>
  <si>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</si>
  <si>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</si>
  <si>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</si>
  <si>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</si>
  <si>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</si>
  <si>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</si>
  <si>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</si>
  <si>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</si>
  <si>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</si>
  <si>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</si>
  <si>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</si>
  <si>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</si>
  <si>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</si>
  <si>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</si>
  <si>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</si>
  <si>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</si>
  <si>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</si>
  <si>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</si>
  <si>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</si>
  <si>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</si>
  <si>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</si>
  <si>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</si>
  <si>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</si>
  <si>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</si>
  <si>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</si>
  <si>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</si>
  <si>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</si>
  <si>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</si>
  <si>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</si>
  <si>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</si>
  <si>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</si>
  <si>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</si>
  <si>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</si>
  <si>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</si>
  <si>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</si>
  <si>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</si>
  <si>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</si>
  <si>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</si>
  <si>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</si>
  <si>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</si>
  <si>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</si>
  <si>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</si>
  <si>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</si>
  <si>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</si>
  <si>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</si>
  <si>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</si>
  <si>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</si>
  <si>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</si>
  <si>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</si>
  <si>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</si>
  <si>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</si>
  <si>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</si>
  <si>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</si>
  <si>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</si>
  <si>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</si>
  <si>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</si>
  <si>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</si>
  <si>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</si>
  <si>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</si>
  <si>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</si>
  <si>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</si>
  <si>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</si>
  <si>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</si>
  <si>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</si>
  <si>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</si>
  <si>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</si>
  <si>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</si>
  <si>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</si>
  <si>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</si>
  <si>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</si>
  <si>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</si>
  <si>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</si>
  <si>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</si>
  <si>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</si>
  <si>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</si>
  <si>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</si>
  <si>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</si>
  <si>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</si>
  <si>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</si>
  <si>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</si>
  <si>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</si>
  <si>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</si>
  <si>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</si>
  <si>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</si>
  <si>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</si>
  <si>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</si>
  <si>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</si>
  <si>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</si>
  <si>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</si>
  <si>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</si>
  <si>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</si>
  <si>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</si>
  <si>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</si>
  <si>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</si>
  <si>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</si>
  <si>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</si>
  <si>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</si>
  <si>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</si>
  <si>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</si>
  <si>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</si>
  <si>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</si>
  <si>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</si>
  <si>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</si>
  <si>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</si>
  <si>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</si>
  <si>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</si>
  <si>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</si>
  <si>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</si>
  <si>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</si>
  <si>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</si>
  <si>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</si>
  <si>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</si>
  <si>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</si>
  <si>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</si>
  <si>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</si>
  <si>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</si>
  <si>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</si>
  <si>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</si>
  <si>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</si>
  <si>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</si>
  <si>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</si>
  <si>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</si>
  <si>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</si>
  <si>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</si>
  <si>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</si>
  <si>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</si>
  <si>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</si>
  <si>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</si>
  <si>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</si>
  <si>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</si>
  <si>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</si>
  <si>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</si>
  <si>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</si>
  <si>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</si>
  <si>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</si>
  <si>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</si>
  <si>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</si>
  <si>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</si>
  <si>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</si>
  <si>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</si>
  <si>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</si>
  <si>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</si>
  <si>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</si>
  <si>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</si>
  <si>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</si>
  <si>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</si>
  <si>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</si>
  <si>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</si>
  <si>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</si>
  <si>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</si>
  <si>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</si>
  <si>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</si>
  <si>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</si>
  <si>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</si>
  <si>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</si>
  <si>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</si>
  <si>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</si>
  <si>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</si>
  <si>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</si>
  <si>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</si>
  <si>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</si>
  <si>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</si>
  <si>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</si>
  <si>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</si>
  <si>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</si>
  <si>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</si>
  <si>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</si>
  <si>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</si>
  <si>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</si>
  <si>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</si>
  <si>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</si>
  <si>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</si>
  <si>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</si>
  <si>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</si>
  <si>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</si>
  <si>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</si>
  <si>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</si>
  <si>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</si>
  <si>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</si>
  <si>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</si>
  <si>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</si>
  <si>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</si>
  <si>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</si>
  <si>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</si>
  <si>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</si>
  <si>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</si>
  <si>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</si>
  <si>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</si>
  <si>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</si>
  <si>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</si>
  <si>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</si>
  <si>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</si>
  <si>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</si>
  <si>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</si>
  <si>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</si>
  <si>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</si>
  <si>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</si>
  <si>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</si>
  <si>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</si>
  <si>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</si>
  <si>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</si>
  <si>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</si>
  <si>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</si>
  <si>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</si>
  <si>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</si>
  <si>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</si>
  <si>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</si>
  <si>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</si>
  <si>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</si>
  <si>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</si>
  <si>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</si>
  <si>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</si>
  <si>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</si>
  <si>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</si>
  <si>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</si>
  <si>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</si>
  <si>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</si>
  <si>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</si>
  <si>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</si>
  <si>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</si>
  <si>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</si>
  <si>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</si>
  <si>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</si>
  <si>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</si>
  <si>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</si>
  <si>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</si>
  <si>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</si>
  <si>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</si>
  <si>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</si>
  <si>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</si>
  <si>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</si>
  <si>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</si>
  <si>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</si>
  <si>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</si>
  <si>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</si>
  <si>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</si>
  <si>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</si>
  <si>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</si>
  <si>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</si>
  <si>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</si>
  <si>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</si>
  <si>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</si>
  <si>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</si>
  <si>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</si>
  <si>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</si>
  <si>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</si>
  <si>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</si>
  <si>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</si>
  <si>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</si>
  <si>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</si>
  <si>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</si>
  <si>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</si>
  <si>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</si>
  <si>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</si>
  <si>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</si>
  <si>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</si>
  <si>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</si>
  <si>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</si>
  <si>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</si>
  <si>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</si>
  <si>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</si>
  <si>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</si>
  <si>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</si>
  <si>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</si>
  <si>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</si>
  <si>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</si>
  <si>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</si>
  <si>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</si>
  <si>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</si>
  <si>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</si>
  <si>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</si>
  <si>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</si>
  <si>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</si>
  <si>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</si>
  <si>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</si>
  <si>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</si>
  <si>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</si>
  <si>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</si>
  <si>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</si>
  <si>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</si>
  <si>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</si>
  <si>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</si>
  <si>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</si>
  <si>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</si>
  <si>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</si>
  <si>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</si>
  <si>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</si>
  <si>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</si>
  <si>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</si>
  <si>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</si>
  <si>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</si>
  <si>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</si>
  <si>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</si>
  <si>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</si>
  <si>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Riket</t>
  </si>
  <si>
    <t>Län</t>
  </si>
  <si>
    <t>Standardkostnad, kr/inv.</t>
  </si>
  <si>
    <t>Struktur-</t>
  </si>
  <si>
    <t>Utjämnings-</t>
  </si>
  <si>
    <t>Förskole-</t>
  </si>
  <si>
    <t>Gymnasie-</t>
  </si>
  <si>
    <t>Individ-</t>
  </si>
  <si>
    <t>Barn och</t>
  </si>
  <si>
    <t>Äldre-</t>
  </si>
  <si>
    <t>Befolk-</t>
  </si>
  <si>
    <t>Bebygg-</t>
  </si>
  <si>
    <t>Kollektiv-</t>
  </si>
  <si>
    <t>kostnad,</t>
  </si>
  <si>
    <t>bidrag(+)/</t>
  </si>
  <si>
    <t>klass</t>
  </si>
  <si>
    <t>skola</t>
  </si>
  <si>
    <t xml:space="preserve">och </t>
  </si>
  <si>
    <t>ungdomar</t>
  </si>
  <si>
    <t>omsorg</t>
  </si>
  <si>
    <t>nings-</t>
  </si>
  <si>
    <t>else-</t>
  </si>
  <si>
    <t>trafik</t>
  </si>
  <si>
    <t>kr/inv.</t>
  </si>
  <si>
    <t>utjämnings-</t>
  </si>
  <si>
    <t>och</t>
  </si>
  <si>
    <t>familje-</t>
  </si>
  <si>
    <t>med</t>
  </si>
  <si>
    <t>föränd-</t>
  </si>
  <si>
    <t>struktur</t>
  </si>
  <si>
    <t xml:space="preserve"> </t>
  </si>
  <si>
    <t>avgift(-),</t>
  </si>
  <si>
    <t>ringar</t>
  </si>
  <si>
    <t>bakgrund</t>
  </si>
  <si>
    <t>K:n</t>
  </si>
  <si>
    <t>Vägt genomsnitt: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</si>
  <si>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</si>
  <si>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</si>
  <si>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</si>
  <si>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</si>
  <si>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</si>
  <si>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</si>
  <si>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</si>
  <si>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</si>
  <si>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</si>
  <si>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</si>
  <si>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</si>
  <si>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</si>
  <si>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</si>
  <si>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</si>
  <si>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</si>
  <si>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</si>
  <si>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</si>
  <si>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</si>
  <si>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</si>
  <si>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</si>
  <si>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</si>
  <si>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</si>
  <si>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</si>
  <si>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</si>
  <si>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</si>
  <si>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</si>
  <si>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</si>
  <si>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</si>
  <si>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</si>
  <si>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</si>
  <si>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</si>
  <si>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r>
      <t xml:space="preserve">Västra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</si>
  <si>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</si>
  <si>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</si>
  <si>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</si>
  <si>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</si>
  <si>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</si>
  <si>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</si>
  <si>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</si>
  <si>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</si>
  <si>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</si>
  <si>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>Kostnadsutjämning</t>
  </si>
  <si>
    <t>Tillägg/</t>
  </si>
  <si>
    <t>Delmodell</t>
  </si>
  <si>
    <t>Genomsnittlig</t>
  </si>
  <si>
    <t>Förskoleverksamhet och skolbarnsomsorg</t>
  </si>
  <si>
    <t>Förskoleklass och grundskola</t>
  </si>
  <si>
    <t>Gymnasieskola</t>
  </si>
  <si>
    <t>Individ- och familjeomsorg</t>
  </si>
  <si>
    <t>Barn och ungdomar med utländsk bakgrund</t>
  </si>
  <si>
    <t>Äldreomsorg</t>
  </si>
  <si>
    <t>Befolkningsförändringar</t>
  </si>
  <si>
    <t>Bebyggelsestruktur</t>
  </si>
  <si>
    <t>Kollektivtrafik</t>
  </si>
  <si>
    <t>Strukturkostnad</t>
  </si>
  <si>
    <t>1.</t>
  </si>
  <si>
    <t>2.</t>
  </si>
  <si>
    <t>3.</t>
  </si>
  <si>
    <t>4.</t>
  </si>
  <si>
    <t>5.</t>
  </si>
  <si>
    <t>6.</t>
  </si>
  <si>
    <t>7.</t>
  </si>
  <si>
    <t>8.</t>
  </si>
  <si>
    <t>Kr/inv.</t>
  </si>
  <si>
    <t>Rang</t>
  </si>
  <si>
    <t>Rad under</t>
  </si>
  <si>
    <t>Kommunkoder</t>
  </si>
  <si>
    <t>Kod</t>
  </si>
  <si>
    <t xml:space="preserve"> Hela Riket</t>
  </si>
  <si>
    <t>0331</t>
  </si>
  <si>
    <t>Malung-Sälen</t>
  </si>
  <si>
    <t>Löner</t>
  </si>
  <si>
    <t>grund-</t>
  </si>
  <si>
    <t>0000</t>
  </si>
  <si>
    <t xml:space="preserve">Mönsterås           </t>
  </si>
  <si>
    <t xml:space="preserve">Höganäs             </t>
  </si>
  <si>
    <t>Utfall (kr/inv)</t>
  </si>
  <si>
    <t>Namn</t>
  </si>
  <si>
    <t xml:space="preserve">9. </t>
  </si>
  <si>
    <t>10.</t>
  </si>
  <si>
    <t>Folkmängd</t>
  </si>
  <si>
    <t>Utfall, kr</t>
  </si>
  <si>
    <t>1) Avser barn och ungdomar 0-19 år som är födda utanför Norden och EU15 eller med minst en förälder född utanför Norden och EU15 (se bilaga 5a).</t>
  </si>
  <si>
    <t>Glöm inte uppdatera!!</t>
  </si>
  <si>
    <t>Tabell 3  Kostnadsutjämning 2014</t>
  </si>
  <si>
    <t>verksam-</t>
  </si>
  <si>
    <t>het och</t>
  </si>
  <si>
    <t>skolbarns-</t>
  </si>
  <si>
    <r>
      <t>utländsk</t>
    </r>
    <r>
      <rPr>
        <vertAlign val="superscript"/>
        <sz val="9"/>
        <rFont val="Helvetica"/>
        <family val="2"/>
      </rPr>
      <t>1)</t>
    </r>
  </si>
  <si>
    <r>
      <t xml:space="preserve">Hallands
</t>
    </r>
    <r>
      <rPr>
        <sz val="10"/>
        <rFont val="Arial"/>
        <family val="2"/>
      </rPr>
      <t>Falkenberg</t>
    </r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</si>
</sst>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"/>
    <numFmt numFmtId="165" formatCode="0.00000"/>
    <numFmt numFmtId="166" formatCode="0000"/>
    <numFmt numFmtId="167" formatCode="#,##0.000"/>
    <numFmt numFmtId="168" formatCode="0.000"/>
    <numFmt numFmtId="169" formatCode="#,##0.0"/>
    <numFmt numFmtId="170" formatCode="#\ ###\ ##0"/>
    <numFmt numFmtId="171" formatCode="d\ mmmm\ yyyy"/>
    <numFmt numFmtId="172" formatCode="#,##0.00000"/>
    <numFmt numFmtId="173" formatCode="#,##0.000000"/>
    <numFmt numFmtId="174" formatCode="#\ ###\ ###\ ###\ ##0"/>
    <numFmt numFmtId="175" formatCode="#0.00"/>
    <numFmt numFmtId="176" formatCode="###\ ###\ ###\ ###\ ##0"/>
    <numFmt numFmtId="177" formatCode="###\ ##0"/>
    <numFmt numFmtId="178" formatCode="#\ ##0.0\ "/>
    <numFmt numFmtId="179" formatCode="0.0"/>
    <numFmt numFmtId="180" formatCode="_(* #,##0_);_(* \(#,##0\);_(* &quot;-&quot;_);_(@_)"/>
    <numFmt numFmtId="181" formatCode="_(&quot;$&quot;* #,##0_);_(&quot;$&quot;* \(#,##0\);_(&quot;$&quot;* &quot;-&quot;_);_(@_)"/>
    <numFmt numFmtId="182" formatCode="0.0%"/>
    <numFmt numFmtId="183" formatCode="&quot;Ja&quot;;&quot;Ja&quot;;&quot;Nej&quot;"/>
    <numFmt numFmtId="184" formatCode="&quot;Sant&quot;;&quot;Sant&quot;;&quot;Falskt&quot;"/>
    <numFmt numFmtId="185" formatCode="&quot;På&quot;;&quot;På&quot;;&quot;Av&quot;"/>
    <numFmt numFmtId="186" formatCode="0.0000"/>
  </numFmts>
  <fonts count="6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2"/>
      <name val="Helvetica"/>
      <family val="2"/>
    </font>
    <font>
      <sz val="11"/>
      <name val="Helvetica"/>
      <family val="2"/>
    </font>
    <font>
      <b/>
      <sz val="9"/>
      <name val="Helvetica"/>
      <family val="2"/>
    </font>
    <font>
      <sz val="9"/>
      <name val="Helvetica"/>
      <family val="2"/>
    </font>
    <font>
      <i/>
      <sz val="8"/>
      <name val="Arial"/>
      <family val="2"/>
    </font>
    <font>
      <i/>
      <sz val="8"/>
      <name val="Helvetica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50"/>
      <name val="Helvetica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vertAlign val="superscript"/>
      <sz val="9"/>
      <name val="Helvetica"/>
      <family val="2"/>
    </font>
    <font>
      <b/>
      <sz val="9"/>
      <color indexed="16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2" applyNumberFormat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31" borderId="3" applyNumberFormat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3" fontId="0" fillId="0" borderId="0" applyFont="0" applyFill="0" applyBorder="0" applyAlignment="0" applyProtection="0"/>
    <xf numFmtId="180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1" borderId="9" applyNumberFormat="0" applyAlignment="0" applyProtection="0"/>
    <xf numFmtId="44" fontId="0" fillId="0" borderId="0" applyFont="0" applyFill="0" applyBorder="0" applyAlignment="0" applyProtection="0"/>
    <xf numFmtId="181" fontId="1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64" fontId="1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0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11" fillId="0" borderId="0" xfId="0" applyNumberFormat="1" applyFont="1" applyBorder="1" applyAlignment="1" applyProtection="1">
      <alignment/>
      <protection/>
    </xf>
    <xf numFmtId="1" fontId="3" fillId="0" borderId="11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wrapText="1"/>
    </xf>
    <xf numFmtId="3" fontId="13" fillId="0" borderId="0" xfId="0" applyNumberFormat="1" applyFont="1" applyAlignment="1">
      <alignment/>
    </xf>
    <xf numFmtId="3" fontId="14" fillId="0" borderId="0" xfId="0" applyNumberFormat="1" applyFont="1" applyBorder="1" applyAlignment="1" applyProtection="1">
      <alignment/>
      <protection locked="0"/>
    </xf>
    <xf numFmtId="3" fontId="15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6" fillId="0" borderId="11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3" fillId="0" borderId="0" xfId="0" applyNumberFormat="1" applyFont="1" applyAlignment="1">
      <alignment horizontal="left"/>
    </xf>
    <xf numFmtId="3" fontId="16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18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3" fillId="0" borderId="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vertical="top"/>
    </xf>
    <xf numFmtId="0" fontId="22" fillId="0" borderId="0" xfId="0" applyFont="1" applyAlignment="1">
      <alignment vertical="top" wrapText="1"/>
    </xf>
    <xf numFmtId="3" fontId="4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 applyProtection="1">
      <alignment horizontal="right"/>
      <protection/>
    </xf>
    <xf numFmtId="0" fontId="21" fillId="0" borderId="10" xfId="0" applyFont="1" applyBorder="1" applyAlignment="1">
      <alignment vertical="top" wrapText="1"/>
    </xf>
    <xf numFmtId="3" fontId="0" fillId="0" borderId="10" xfId="0" applyNumberFormat="1" applyFont="1" applyBorder="1" applyAlignment="1" applyProtection="1">
      <alignment horizontal="right"/>
      <protection/>
    </xf>
    <xf numFmtId="0" fontId="22" fillId="0" borderId="0" xfId="0" applyFont="1" applyAlignment="1">
      <alignment wrapText="1"/>
    </xf>
    <xf numFmtId="3" fontId="0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Border="1" applyAlignment="1" applyProtection="1">
      <alignment/>
      <protection/>
    </xf>
    <xf numFmtId="1" fontId="17" fillId="0" borderId="0" xfId="50" applyNumberFormat="1">
      <alignment/>
      <protection/>
    </xf>
    <xf numFmtId="0" fontId="17" fillId="0" borderId="0" xfId="50">
      <alignment/>
      <protection/>
    </xf>
    <xf numFmtId="0" fontId="23" fillId="0" borderId="0" xfId="0" applyFont="1" applyAlignment="1">
      <alignment/>
    </xf>
    <xf numFmtId="3" fontId="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79" fontId="17" fillId="0" borderId="0" xfId="51" applyNumberFormat="1" applyFont="1" applyBorder="1">
      <alignment/>
      <protection/>
    </xf>
    <xf numFmtId="0" fontId="17" fillId="0" borderId="0" xfId="51" applyBorder="1">
      <alignment/>
      <protection/>
    </xf>
    <xf numFmtId="0" fontId="21" fillId="0" borderId="0" xfId="0" applyFont="1" applyAlignment="1">
      <alignment wrapText="1"/>
    </xf>
    <xf numFmtId="3" fontId="4" fillId="0" borderId="0" xfId="0" applyNumberFormat="1" applyFont="1" applyBorder="1" applyAlignment="1" applyProtection="1">
      <alignment/>
      <protection/>
    </xf>
    <xf numFmtId="3" fontId="24" fillId="0" borderId="0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/>
    </xf>
    <xf numFmtId="0" fontId="2" fillId="0" borderId="12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3" fontId="22" fillId="0" borderId="10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Border="1" applyAlignment="1">
      <alignment vertical="top"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 wrapText="1"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 quotePrefix="1">
      <alignment/>
    </xf>
    <xf numFmtId="3" fontId="3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 applyProtection="1">
      <alignment horizontal="center"/>
      <protection/>
    </xf>
    <xf numFmtId="166" fontId="3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wrapText="1"/>
    </xf>
    <xf numFmtId="173" fontId="0" fillId="0" borderId="0" xfId="52" applyNumberFormat="1" applyFont="1" quotePrefix="1">
      <alignment/>
      <protection/>
    </xf>
    <xf numFmtId="173" fontId="0" fillId="0" borderId="0" xfId="52" applyNumberFormat="1" applyFont="1">
      <alignment/>
      <protection/>
    </xf>
    <xf numFmtId="164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17" fillId="0" borderId="0" xfId="51" applyNumberFormat="1" applyFont="1" applyBorder="1">
      <alignment/>
      <protection/>
    </xf>
    <xf numFmtId="0" fontId="23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79" fontId="17" fillId="0" borderId="0" xfId="50" applyNumberFormat="1" applyFill="1" applyBorder="1">
      <alignment/>
      <protection/>
    </xf>
    <xf numFmtId="1" fontId="13" fillId="0" borderId="0" xfId="0" applyNumberFormat="1" applyFont="1" applyAlignment="1">
      <alignment horizontal="left"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26" fillId="0" borderId="0" xfId="0" applyFont="1" applyAlignment="1">
      <alignment/>
    </xf>
    <xf numFmtId="3" fontId="16" fillId="0" borderId="11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3" fontId="17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4" fontId="23" fillId="0" borderId="0" xfId="0" applyNumberFormat="1" applyFont="1" applyBorder="1" applyAlignment="1">
      <alignment/>
    </xf>
    <xf numFmtId="3" fontId="28" fillId="0" borderId="1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0" fillId="34" borderId="0" xfId="0" applyFill="1" applyAlignment="1">
      <alignment/>
    </xf>
    <xf numFmtId="179" fontId="17" fillId="34" borderId="0" xfId="50" applyNumberFormat="1" applyFill="1" applyBorder="1">
      <alignment/>
      <protection/>
    </xf>
    <xf numFmtId="0" fontId="4" fillId="0" borderId="0" xfId="0" applyFont="1" applyAlignment="1">
      <alignment horizontal="left" wrapText="1"/>
    </xf>
    <xf numFmtId="0" fontId="21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yggkost." xfId="50"/>
    <cellStyle name="Normal_NPIKost" xfId="51"/>
    <cellStyle name="Normal_Tabell 2_1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1999 (2)" xfId="61"/>
    <cellStyle name="Comma [0]" xfId="62"/>
    <cellStyle name="Utdata" xfId="63"/>
    <cellStyle name="Currency" xfId="64"/>
    <cellStyle name="Valuta (0)_1999 (2)" xfId="65"/>
    <cellStyle name="Currency [0]" xfId="66"/>
    <cellStyle name="Varningstext" xfId="67"/>
  </cellStyles>
  <dxfs count="4"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</xdr:row>
      <xdr:rowOff>9525</xdr:rowOff>
    </xdr:from>
    <xdr:to>
      <xdr:col>3</xdr:col>
      <xdr:colOff>771525</xdr:colOff>
      <xdr:row>4</xdr:row>
      <xdr:rowOff>9525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476250"/>
          <a:ext cx="1733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F73"/>
  <sheetViews>
    <sheetView showGridLines="0" tabSelected="1" workbookViewId="0" topLeftCell="A1">
      <selection activeCell="B34" sqref="B34"/>
    </sheetView>
  </sheetViews>
  <sheetFormatPr defaultColWidth="0" defaultRowHeight="12.75" zeroHeight="1"/>
  <cols>
    <col min="1" max="1" width="3.8515625" style="1" customWidth="1"/>
    <col min="2" max="2" width="51.57421875" style="1" customWidth="1"/>
    <col min="3" max="3" width="14.57421875" style="2" customWidth="1"/>
    <col min="4" max="4" width="13.57421875" style="1" customWidth="1"/>
    <col min="5" max="5" width="9.28125" style="1" customWidth="1"/>
    <col min="6" max="16384" width="53.421875" style="1" hidden="1" customWidth="1"/>
  </cols>
  <sheetData>
    <row r="1" spans="2:3" ht="15.75">
      <c r="B1" s="12"/>
      <c r="C1" s="13"/>
    </row>
    <row r="2" spans="1:3" ht="6" customHeight="1">
      <c r="A2" s="10"/>
      <c r="B2" s="14"/>
      <c r="C2" s="15"/>
    </row>
    <row r="3" spans="1:3" ht="15">
      <c r="A3" s="10"/>
      <c r="B3" s="16"/>
      <c r="C3" s="26" t="s">
        <v>1</v>
      </c>
    </row>
    <row r="4" spans="1:3" ht="18.75" customHeight="1">
      <c r="A4" s="10"/>
      <c r="B4" s="16"/>
      <c r="C4" s="79" t="s">
        <v>425</v>
      </c>
    </row>
    <row r="5" spans="1:3" ht="8.25" customHeight="1">
      <c r="A5" s="10"/>
      <c r="B5" s="16"/>
      <c r="C5" s="17"/>
    </row>
    <row r="6" spans="1:3" ht="18.75" customHeight="1">
      <c r="A6" s="54" t="str">
        <f>"Kommunalekonomisk utjämning, utjämningsåret "&amp;Tabell3!C4&amp;""</f>
        <v>Kommunalekonomisk utjämning, utjämningsåret 2014</v>
      </c>
      <c r="B6" s="16"/>
      <c r="C6" s="17"/>
    </row>
    <row r="7" spans="1:4" ht="18">
      <c r="A7" s="123" t="s">
        <v>661</v>
      </c>
      <c r="B7"/>
      <c r="C7" s="17"/>
      <c r="D7" s="17"/>
    </row>
    <row r="8" spans="1:5" ht="16.5" thickBot="1">
      <c r="A8" s="139" t="str">
        <f>"Kommun som "&amp;IF(C24&gt;0,"erhåller","betalar")&amp;" utjämnings"&amp;IF(C24&gt;0,"bidrag","avgift")&amp;": "&amp;VLOOKUP($C$4,Tabell3!$C$9:$P$299,1,0)&amp;""</f>
        <v>Kommun som erhåller utjämningsbidrag: Lindesberg</v>
      </c>
      <c r="B8" s="140"/>
      <c r="C8" s="80"/>
      <c r="D8" s="80"/>
      <c r="E8" s="81"/>
    </row>
    <row r="9" spans="1:4" ht="15.75">
      <c r="A9" s="57"/>
      <c r="B9"/>
      <c r="C9" s="17"/>
      <c r="D9" s="17"/>
    </row>
    <row r="10" spans="1:5" ht="15.75">
      <c r="A10" s="57"/>
      <c r="B10"/>
      <c r="C10" s="60" t="s">
        <v>586</v>
      </c>
      <c r="D10" s="61"/>
      <c r="E10" s="62" t="s">
        <v>662</v>
      </c>
    </row>
    <row r="11" spans="1:5" ht="15.75">
      <c r="A11" s="58"/>
      <c r="B11" s="59"/>
      <c r="C11" s="1"/>
      <c r="E11" s="62" t="s">
        <v>5</v>
      </c>
    </row>
    <row r="12" spans="1:5" ht="15.75">
      <c r="A12" s="86"/>
      <c r="B12" s="63" t="s">
        <v>663</v>
      </c>
      <c r="C12" s="64" t="str">
        <f>C4</f>
        <v>Lindesberg</v>
      </c>
      <c r="D12" s="64" t="s">
        <v>664</v>
      </c>
      <c r="E12" s="64" t="s">
        <v>683</v>
      </c>
    </row>
    <row r="13" spans="1:6" s="68" customFormat="1" ht="15.75">
      <c r="A13" s="68" t="s">
        <v>675</v>
      </c>
      <c r="B13" s="65" t="s">
        <v>665</v>
      </c>
      <c r="C13" s="69">
        <f>VLOOKUP($C$4,Tabell3!$C$9:$P$299,3,0)</f>
        <v>5803</v>
      </c>
      <c r="D13" s="69">
        <f>Tabell3!E9</f>
        <v>6850.5612024956745</v>
      </c>
      <c r="E13" s="69">
        <f>C13-D13</f>
        <v>-1047.5612024956745</v>
      </c>
      <c r="F13" s="65" t="s">
        <v>665</v>
      </c>
    </row>
    <row r="14" spans="1:6" s="68" customFormat="1" ht="15.75">
      <c r="A14" s="68" t="s">
        <v>676</v>
      </c>
      <c r="B14" s="65" t="s">
        <v>666</v>
      </c>
      <c r="C14" s="69">
        <f>VLOOKUP($C$4,Tabell3!$C$9:$P$299,4,0)</f>
        <v>9173</v>
      </c>
      <c r="D14" s="69">
        <f>Tabell3!F9</f>
        <v>9207.106093904567</v>
      </c>
      <c r="E14" s="69">
        <f aca="true" t="shared" si="0" ref="E14:E22">C14-D14</f>
        <v>-34.10609390456739</v>
      </c>
      <c r="F14" s="65" t="s">
        <v>666</v>
      </c>
    </row>
    <row r="15" spans="1:6" s="68" customFormat="1" ht="15.75">
      <c r="A15" s="68" t="s">
        <v>677</v>
      </c>
      <c r="B15" s="65" t="s">
        <v>667</v>
      </c>
      <c r="C15" s="69">
        <f>VLOOKUP($C$4,Tabell3!$C$9:$P$299,5,0)</f>
        <v>4429</v>
      </c>
      <c r="D15" s="69">
        <f>Tabell3!G9</f>
        <v>3892.633113095762</v>
      </c>
      <c r="E15" s="69">
        <f t="shared" si="0"/>
        <v>536.3668869042381</v>
      </c>
      <c r="F15" s="65" t="s">
        <v>667</v>
      </c>
    </row>
    <row r="16" spans="1:6" s="68" customFormat="1" ht="15.75">
      <c r="A16" s="68" t="s">
        <v>678</v>
      </c>
      <c r="B16" s="65" t="s">
        <v>668</v>
      </c>
      <c r="C16" s="69">
        <f>VLOOKUP($C$4,Tabell3!$C$9:$P$299,6,0)</f>
        <v>3578</v>
      </c>
      <c r="D16" s="69">
        <f>Tabell3!H9</f>
        <v>3658.5463916349836</v>
      </c>
      <c r="E16" s="69">
        <f t="shared" si="0"/>
        <v>-80.54639163498359</v>
      </c>
      <c r="F16" s="65" t="s">
        <v>668</v>
      </c>
    </row>
    <row r="17" spans="1:6" s="68" customFormat="1" ht="15.75">
      <c r="A17" s="68" t="s">
        <v>679</v>
      </c>
      <c r="B17" s="65" t="s">
        <v>669</v>
      </c>
      <c r="C17" s="69">
        <f>VLOOKUP($C$4,Tabell3!$C$9:$P$299,7,0)</f>
        <v>0</v>
      </c>
      <c r="D17" s="69">
        <f>Tabell3!I9</f>
        <v>115.82905386236534</v>
      </c>
      <c r="E17" s="69">
        <f t="shared" si="0"/>
        <v>-115.82905386236534</v>
      </c>
      <c r="F17" s="65" t="s">
        <v>669</v>
      </c>
    </row>
    <row r="18" spans="1:6" s="68" customFormat="1" ht="15.75">
      <c r="A18" s="68" t="s">
        <v>680</v>
      </c>
      <c r="B18" s="65" t="s">
        <v>670</v>
      </c>
      <c r="C18" s="69">
        <f>VLOOKUP($C$4,Tabell3!$C$9:$P$299,8,0)</f>
        <v>11353</v>
      </c>
      <c r="D18" s="69">
        <f>Tabell3!J9</f>
        <v>9367.491269732718</v>
      </c>
      <c r="E18" s="69">
        <f t="shared" si="0"/>
        <v>1985.5087302672819</v>
      </c>
      <c r="F18" s="65" t="s">
        <v>670</v>
      </c>
    </row>
    <row r="19" spans="1:6" s="55" customFormat="1" ht="15.75">
      <c r="A19" s="68" t="s">
        <v>681</v>
      </c>
      <c r="B19" s="65" t="s">
        <v>671</v>
      </c>
      <c r="C19" s="69">
        <f>VLOOKUP($C$4,Tabell3!$C$9:$P$299,9,0)</f>
        <v>206</v>
      </c>
      <c r="D19" s="69">
        <f>Tabell3!K9</f>
        <v>169.9221863409312</v>
      </c>
      <c r="E19" s="69">
        <f t="shared" si="0"/>
        <v>36.077813659068795</v>
      </c>
      <c r="F19" s="65" t="s">
        <v>671</v>
      </c>
    </row>
    <row r="20" spans="1:6" s="68" customFormat="1" ht="15.75">
      <c r="A20" s="68" t="s">
        <v>682</v>
      </c>
      <c r="B20" s="65" t="s">
        <v>672</v>
      </c>
      <c r="C20" s="69">
        <f>VLOOKUP($C$4,Tabell3!$C$9:$P$299,10,0)</f>
        <v>86</v>
      </c>
      <c r="D20" s="69">
        <f>Tabell3!L9</f>
        <v>217.41267331059484</v>
      </c>
      <c r="E20" s="69">
        <f t="shared" si="0"/>
        <v>-131.41267331059484</v>
      </c>
      <c r="F20" s="65" t="s">
        <v>672</v>
      </c>
    </row>
    <row r="21" spans="1:6" s="68" customFormat="1" ht="15.75">
      <c r="A21" s="68" t="s">
        <v>698</v>
      </c>
      <c r="B21" s="65" t="s">
        <v>691</v>
      </c>
      <c r="C21" s="69">
        <f>VLOOKUP($C$4,Tabell3!$C$9:$P$299,11,0)</f>
        <v>-350</v>
      </c>
      <c r="D21" s="69">
        <f>Tabell3!M9</f>
        <v>0.031124145069435165</v>
      </c>
      <c r="E21" s="69">
        <f t="shared" si="0"/>
        <v>-350.03112414506944</v>
      </c>
      <c r="F21" s="65"/>
    </row>
    <row r="22" spans="1:6" s="68" customFormat="1" ht="15.75">
      <c r="A22" s="82" t="s">
        <v>699</v>
      </c>
      <c r="B22" s="83" t="s">
        <v>673</v>
      </c>
      <c r="C22" s="84">
        <f>VLOOKUP($C$4,Tabell3!$C$9:$P$299,12,0)</f>
        <v>716</v>
      </c>
      <c r="D22" s="84">
        <f>Tabell3!N9</f>
        <v>885.9060997229668</v>
      </c>
      <c r="E22" s="84">
        <f t="shared" si="0"/>
        <v>-169.90609972296681</v>
      </c>
      <c r="F22" s="65" t="s">
        <v>673</v>
      </c>
    </row>
    <row r="23" spans="1:5" s="67" customFormat="1" ht="21" customHeight="1">
      <c r="A23" s="56"/>
      <c r="B23" s="77" t="s">
        <v>674</v>
      </c>
      <c r="C23" s="78">
        <f>SUM(C13:C22)</f>
        <v>34994</v>
      </c>
      <c r="D23" s="78">
        <f>SUM(D13:D22)</f>
        <v>34365.43920824564</v>
      </c>
      <c r="E23" s="78"/>
    </row>
    <row r="24" spans="1:4" s="67" customFormat="1" ht="21" customHeight="1">
      <c r="A24" s="56"/>
      <c r="B24" s="77" t="str">
        <f>"Utjämnings"&amp;IF(C24&gt;0,"bidrag","avgift")&amp;", kronor per invånare"</f>
        <v>Utjämningsbidrag, kronor per invånare</v>
      </c>
      <c r="C24" s="78">
        <f>C23-D23</f>
        <v>628.5607917543603</v>
      </c>
      <c r="D24" s="66"/>
    </row>
    <row r="25" spans="1:4" s="67" customFormat="1" ht="21" customHeight="1">
      <c r="A25" s="56"/>
      <c r="B25" s="77" t="str">
        <f>"Utjämnings"&amp;IF(C25&gt;0,"bidrag","avgift")&amp;", kronor"</f>
        <v>Utjämningsbidrag, kronor</v>
      </c>
      <c r="C25" s="78">
        <f>VLOOKUP($C$4,Tabell3!$C$9:$V$299,20,0)</f>
        <v>14539964</v>
      </c>
      <c r="D25" s="66"/>
    </row>
    <row r="26" spans="2:3" s="81" customFormat="1" ht="3.75" customHeight="1" thickBot="1">
      <c r="B26" s="85"/>
      <c r="C26" s="80"/>
    </row>
    <row r="27" spans="1:3" ht="15">
      <c r="A27" s="10"/>
      <c r="B27" s="16"/>
      <c r="C27" s="17"/>
    </row>
    <row r="28" spans="1:3" ht="1.5" customHeight="1">
      <c r="A28" s="10"/>
      <c r="B28" s="16"/>
      <c r="C28" s="17"/>
    </row>
    <row r="29" spans="1:3" ht="12" customHeight="1">
      <c r="A29" s="10"/>
      <c r="B29" s="18" t="str">
        <f>IF(MAX($E$13:$E$22)&gt;0,"Delmodell med högst relativ standardkostnad","Minst ogynnsamma")&amp;" för "&amp;C4</f>
        <v>Delmodell med högst relativ standardkostnad för Lindesberg</v>
      </c>
      <c r="C29" s="17"/>
    </row>
    <row r="30" spans="1:3" ht="12" customHeight="1">
      <c r="A30" s="10"/>
      <c r="B30" s="16" t="str">
        <f>VLOOKUP(MAX($E$13:$E$16,$E$17:$E$19,$E$20,$E$22),$E$13:$F$22,2,0)</f>
        <v>Äldreomsorg</v>
      </c>
      <c r="C30" s="17"/>
    </row>
    <row r="31" spans="1:3" ht="12" customHeight="1">
      <c r="A31" s="10"/>
      <c r="B31" s="18" t="str">
        <f>"Delmodell med lägst relativ standardkostnad för "&amp;C4</f>
        <v>Delmodell med lägst relativ standardkostnad för Lindesberg</v>
      </c>
      <c r="C31" s="17"/>
    </row>
    <row r="32" spans="1:3" ht="12" customHeight="1">
      <c r="A32" s="10"/>
      <c r="B32" s="16" t="str">
        <f>VLOOKUP(MIN($E$13:$E$16,$E$17:$E$19,$E$20,$E$22),$E$13:$F$22,2,0)</f>
        <v>Förskoleverksamhet och skolbarnsomsorg</v>
      </c>
      <c r="C32" s="17"/>
    </row>
    <row r="33" spans="1:3" ht="15">
      <c r="A33" s="10"/>
      <c r="B33" s="16"/>
      <c r="C33" s="17"/>
    </row>
    <row r="34" spans="1:3" ht="15">
      <c r="A34" s="10"/>
      <c r="B34" s="16"/>
      <c r="C34" s="17"/>
    </row>
    <row r="35" spans="1:3" ht="15">
      <c r="A35" s="10"/>
      <c r="B35" s="16"/>
      <c r="C35" s="17"/>
    </row>
    <row r="36" spans="1:3" ht="15">
      <c r="A36" s="10"/>
      <c r="B36" s="16"/>
      <c r="C36" s="17"/>
    </row>
    <row r="37" spans="1:3" ht="15">
      <c r="A37" s="10"/>
      <c r="B37" s="16"/>
      <c r="C37" s="17"/>
    </row>
    <row r="38" spans="1:3" ht="15">
      <c r="A38" s="10"/>
      <c r="B38" s="18"/>
      <c r="C38" s="19"/>
    </row>
    <row r="39" spans="1:3" ht="15">
      <c r="A39" s="10"/>
      <c r="B39" s="10"/>
      <c r="C39" s="11"/>
    </row>
    <row r="40" spans="2:3" s="20" customFormat="1" ht="12.75">
      <c r="B40" s="23"/>
      <c r="C40" s="22"/>
    </row>
    <row r="41" spans="2:3" s="20" customFormat="1" ht="12.75">
      <c r="B41" s="23"/>
      <c r="C41" s="22"/>
    </row>
    <row r="42" spans="2:3" s="20" customFormat="1" ht="12.75">
      <c r="B42" s="21"/>
      <c r="C42" s="17"/>
    </row>
    <row r="43" spans="2:3" s="20" customFormat="1" ht="12.75">
      <c r="B43" s="21"/>
      <c r="C43" s="17"/>
    </row>
    <row r="44" spans="2:3" s="20" customFormat="1" ht="12.75">
      <c r="B44" s="21"/>
      <c r="C44" s="22"/>
    </row>
    <row r="45" spans="2:4" ht="12.75" customHeight="1">
      <c r="B45" s="21"/>
      <c r="C45" s="17"/>
      <c r="D45" s="20"/>
    </row>
    <row r="46" spans="2:4" ht="15">
      <c r="B46" s="25"/>
      <c r="C46" s="17"/>
      <c r="D46" s="20"/>
    </row>
    <row r="47" spans="1:4" ht="15">
      <c r="A47" s="3"/>
      <c r="B47" s="25"/>
      <c r="C47" s="17"/>
      <c r="D47" s="20"/>
    </row>
    <row r="48" spans="2:4" ht="15">
      <c r="B48" s="20"/>
      <c r="C48" s="24"/>
      <c r="D48" s="20"/>
    </row>
    <row r="49" spans="2:4" ht="15">
      <c r="B49" s="20"/>
      <c r="C49" s="24"/>
      <c r="D49" s="20"/>
    </row>
    <row r="50" ht="15"/>
    <row r="51" ht="15"/>
    <row r="52" ht="15"/>
    <row r="53" ht="15"/>
    <row r="54" ht="15"/>
    <row r="55" ht="15"/>
    <row r="56" ht="15"/>
    <row r="57" ht="15">
      <c r="B57" s="3"/>
    </row>
    <row r="58" ht="15">
      <c r="B58" s="3"/>
    </row>
    <row r="59" ht="15"/>
    <row r="60" ht="15"/>
    <row r="61" ht="15"/>
    <row r="62" ht="15"/>
    <row r="63" ht="15"/>
    <row r="64" ht="15"/>
    <row r="65" ht="15"/>
    <row r="66" ht="15"/>
    <row r="67" ht="15"/>
    <row r="68" ht="15"/>
    <row r="69" spans="1:5" ht="15">
      <c r="A69" s="121"/>
      <c r="B69" s="121"/>
      <c r="C69" s="122"/>
      <c r="D69" s="121"/>
      <c r="E69" s="121"/>
    </row>
    <row r="70" spans="1:5" ht="15">
      <c r="A70" s="121"/>
      <c r="B70" s="121"/>
      <c r="C70" s="122"/>
      <c r="D70" s="121"/>
      <c r="E70" s="121"/>
    </row>
    <row r="71" spans="1:5" ht="15">
      <c r="A71" s="121"/>
      <c r="B71" s="121"/>
      <c r="C71" s="122"/>
      <c r="D71" s="121"/>
      <c r="E71" s="121"/>
    </row>
    <row r="72" spans="1:5" ht="15">
      <c r="A72" s="121"/>
      <c r="B72" s="121"/>
      <c r="C72" s="122"/>
      <c r="D72" s="121"/>
      <c r="E72" s="121"/>
    </row>
    <row r="73" spans="1:5" ht="15">
      <c r="A73" s="121"/>
      <c r="B73" s="121"/>
      <c r="C73" s="122"/>
      <c r="D73" s="121"/>
      <c r="E73" s="121"/>
    </row>
  </sheetData>
  <sheetProtection sheet="1"/>
  <mergeCells count="1">
    <mergeCell ref="A8:B8"/>
  </mergeCells>
  <conditionalFormatting sqref="C42:C43 C45:C47 C35:C37 C27 E10:E23 C29 C7:D9 C10 C31:C33 C12:D25">
    <cfRule type="cellIs" priority="1" dxfId="0" operator="lessThan" stopIfTrue="1">
      <formula>0</formula>
    </cfRule>
  </conditionalFormatting>
  <conditionalFormatting sqref="A8:B8">
    <cfRule type="cellIs" priority="2" dxfId="2" operator="equal" stopIfTrue="1">
      <formula>#N/A</formula>
    </cfRule>
  </conditionalFormatting>
  <printOptions/>
  <pageMargins left="0.7086614173228347" right="0.3937007874015748" top="1.5748031496062993" bottom="0.984251968503937" header="0.5118110236220472" footer="0.5118110236220472"/>
  <pageSetup horizontalDpi="600" verticalDpi="600" orientation="portrait" paperSize="9" r:id="rId2"/>
  <headerFooter alignWithMargins="0">
    <oddHeader>&amp;LStatistiska centralbyrån
Offentlig ekonomi och
   mikrosimuleringar&amp;CDecember 2013&amp;RUtfall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V301"/>
  <sheetViews>
    <sheetView zoomScalePageLayoutView="0" workbookViewId="0" topLeftCell="A1">
      <pane xSplit="4" ySplit="9" topLeftCell="E10" activePane="bottomRight" state="frozen"/>
      <selection pane="topLeft" activeCell="P27" sqref="P27"/>
      <selection pane="topRight" activeCell="P27" sqref="P27"/>
      <selection pane="bottomLeft" activeCell="P27" sqref="P27"/>
      <selection pane="bottomRight" activeCell="P10" sqref="P10"/>
    </sheetView>
  </sheetViews>
  <sheetFormatPr defaultColWidth="9.140625" defaultRowHeight="12.75"/>
  <cols>
    <col min="1" max="1" width="3.57421875" style="51" bestFit="1" customWidth="1"/>
    <col min="2" max="2" width="4.421875" style="51" bestFit="1" customWidth="1"/>
    <col min="3" max="3" width="16.140625" style="51" bestFit="1" customWidth="1"/>
    <col min="4" max="4" width="19.57421875" style="0" customWidth="1"/>
    <col min="5" max="8" width="9.57421875" style="0" customWidth="1"/>
    <col min="9" max="9" width="11.421875" style="0" customWidth="1"/>
    <col min="10" max="14" width="9.57421875" style="0" customWidth="1"/>
    <col min="15" max="15" width="10.140625" style="0" customWidth="1"/>
    <col min="16" max="16" width="10.7109375" style="53" bestFit="1" customWidth="1"/>
    <col min="17" max="17" width="5.28125" style="53" bestFit="1" customWidth="1"/>
    <col min="19" max="19" width="12.00390625" style="0" customWidth="1"/>
    <col min="20" max="20" width="9.00390625" style="0" bestFit="1" customWidth="1"/>
    <col min="21" max="21" width="9.7109375" style="0" bestFit="1" customWidth="1"/>
    <col min="22" max="22" width="10.8515625" style="0" bestFit="1" customWidth="1"/>
  </cols>
  <sheetData>
    <row r="1" spans="1:20" ht="15.75">
      <c r="A1" s="35"/>
      <c r="B1" s="35"/>
      <c r="C1" s="35"/>
      <c r="D1" s="36" t="s">
        <v>704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116"/>
      <c r="S1" s="75"/>
      <c r="T1" s="76"/>
    </row>
    <row r="2" spans="1:20" ht="15.75">
      <c r="A2" s="35"/>
      <c r="B2" s="35"/>
      <c r="C2" s="35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7"/>
      <c r="P2" s="37"/>
      <c r="Q2" s="37"/>
      <c r="R2" s="116"/>
      <c r="S2" s="75"/>
      <c r="T2" s="76"/>
    </row>
    <row r="3" spans="1:21" ht="14.25">
      <c r="A3" s="35"/>
      <c r="B3" s="35"/>
      <c r="C3" s="35"/>
      <c r="D3" s="40" t="s">
        <v>585</v>
      </c>
      <c r="E3" s="41" t="s">
        <v>586</v>
      </c>
      <c r="F3" s="42"/>
      <c r="G3" s="39"/>
      <c r="H3" s="39"/>
      <c r="I3" s="39"/>
      <c r="J3" s="39"/>
      <c r="K3" s="39"/>
      <c r="L3" s="39"/>
      <c r="M3" s="39"/>
      <c r="N3" s="39"/>
      <c r="O3" s="124" t="s">
        <v>587</v>
      </c>
      <c r="P3" s="124" t="s">
        <v>588</v>
      </c>
      <c r="Q3" s="44"/>
      <c r="R3" s="116"/>
      <c r="S3" s="44"/>
      <c r="T3" s="76"/>
      <c r="U3" s="136" t="s">
        <v>703</v>
      </c>
    </row>
    <row r="4" spans="1:21" ht="12.75">
      <c r="A4" s="43"/>
      <c r="B4" s="43"/>
      <c r="C4" s="120">
        <v>2014</v>
      </c>
      <c r="D4" s="6"/>
      <c r="E4" s="125" t="s">
        <v>589</v>
      </c>
      <c r="F4" s="125" t="s">
        <v>589</v>
      </c>
      <c r="G4" s="125" t="s">
        <v>590</v>
      </c>
      <c r="H4" s="125" t="s">
        <v>591</v>
      </c>
      <c r="I4" s="125" t="s">
        <v>592</v>
      </c>
      <c r="J4" s="125" t="s">
        <v>593</v>
      </c>
      <c r="K4" s="125" t="s">
        <v>594</v>
      </c>
      <c r="L4" s="125" t="s">
        <v>595</v>
      </c>
      <c r="M4" s="125" t="s">
        <v>691</v>
      </c>
      <c r="N4" s="125" t="s">
        <v>596</v>
      </c>
      <c r="O4" s="126" t="s">
        <v>597</v>
      </c>
      <c r="P4" s="127" t="s">
        <v>598</v>
      </c>
      <c r="Q4" s="44"/>
      <c r="S4" s="44"/>
      <c r="U4" s="136"/>
    </row>
    <row r="5" spans="1:21" ht="12.75">
      <c r="A5" s="43"/>
      <c r="B5" s="43"/>
      <c r="C5" s="43"/>
      <c r="D5" s="128"/>
      <c r="E5" s="125" t="s">
        <v>705</v>
      </c>
      <c r="F5" s="125" t="s">
        <v>599</v>
      </c>
      <c r="G5" s="125" t="s">
        <v>600</v>
      </c>
      <c r="H5" s="125" t="s">
        <v>601</v>
      </c>
      <c r="I5" s="125" t="s">
        <v>602</v>
      </c>
      <c r="J5" s="125" t="s">
        <v>603</v>
      </c>
      <c r="K5" s="125" t="s">
        <v>604</v>
      </c>
      <c r="L5" s="125" t="s">
        <v>605</v>
      </c>
      <c r="M5" s="125"/>
      <c r="N5" s="125" t="s">
        <v>606</v>
      </c>
      <c r="O5" s="45" t="s">
        <v>607</v>
      </c>
      <c r="P5" s="127" t="s">
        <v>608</v>
      </c>
      <c r="Q5" s="44"/>
      <c r="S5" s="44"/>
      <c r="U5" s="136"/>
    </row>
    <row r="6" spans="1:21" ht="12.75">
      <c r="A6" s="43"/>
      <c r="B6" s="43"/>
      <c r="C6" s="43"/>
      <c r="D6" s="128" t="s">
        <v>3</v>
      </c>
      <c r="E6" s="125" t="s">
        <v>706</v>
      </c>
      <c r="F6" s="125" t="s">
        <v>609</v>
      </c>
      <c r="G6" s="125"/>
      <c r="H6" s="125" t="s">
        <v>610</v>
      </c>
      <c r="I6" s="125" t="s">
        <v>611</v>
      </c>
      <c r="J6" s="125"/>
      <c r="K6" s="125" t="s">
        <v>612</v>
      </c>
      <c r="L6" s="125" t="s">
        <v>613</v>
      </c>
      <c r="M6" s="125"/>
      <c r="N6" s="128"/>
      <c r="O6" s="46" t="s">
        <v>614</v>
      </c>
      <c r="P6" s="127" t="s">
        <v>615</v>
      </c>
      <c r="Q6" s="44"/>
      <c r="R6" s="70"/>
      <c r="S6" s="44"/>
      <c r="T6" s="71"/>
      <c r="U6" s="136"/>
    </row>
    <row r="7" spans="1:21" ht="13.5">
      <c r="A7" s="49" t="s">
        <v>585</v>
      </c>
      <c r="B7" s="49" t="s">
        <v>618</v>
      </c>
      <c r="C7" s="43" t="s">
        <v>697</v>
      </c>
      <c r="D7" s="6"/>
      <c r="E7" s="125" t="s">
        <v>707</v>
      </c>
      <c r="F7" s="125" t="s">
        <v>692</v>
      </c>
      <c r="G7" s="125"/>
      <c r="H7" s="125" t="s">
        <v>603</v>
      </c>
      <c r="I7" s="125" t="s">
        <v>708</v>
      </c>
      <c r="J7" s="125"/>
      <c r="K7" s="125" t="s">
        <v>616</v>
      </c>
      <c r="L7" s="125"/>
      <c r="M7" s="125"/>
      <c r="N7" s="125"/>
      <c r="O7" s="125"/>
      <c r="P7" s="47" t="s">
        <v>607</v>
      </c>
      <c r="Q7" s="118"/>
      <c r="R7" s="119"/>
      <c r="S7" s="118"/>
      <c r="T7" s="119"/>
      <c r="U7" s="137"/>
    </row>
    <row r="8" spans="1:22" ht="12.75">
      <c r="A8" s="43"/>
      <c r="B8" s="43"/>
      <c r="C8" s="43"/>
      <c r="D8" s="128"/>
      <c r="E8" s="129" t="s">
        <v>603</v>
      </c>
      <c r="F8" s="125" t="s">
        <v>600</v>
      </c>
      <c r="G8" s="125"/>
      <c r="H8" s="125"/>
      <c r="I8" s="125" t="s">
        <v>617</v>
      </c>
      <c r="J8" s="125"/>
      <c r="K8" s="125"/>
      <c r="L8" s="125"/>
      <c r="M8" s="125"/>
      <c r="N8" s="125"/>
      <c r="O8" s="125"/>
      <c r="P8" s="48"/>
      <c r="Q8" s="48"/>
      <c r="R8" s="72"/>
      <c r="S8" s="48"/>
      <c r="T8" s="72"/>
      <c r="U8" s="72" t="s">
        <v>700</v>
      </c>
      <c r="V8" s="115" t="s">
        <v>701</v>
      </c>
    </row>
    <row r="9" spans="1:22" ht="12.75">
      <c r="A9" s="53"/>
      <c r="B9" s="108" t="s">
        <v>693</v>
      </c>
      <c r="C9" s="109" t="s">
        <v>688</v>
      </c>
      <c r="D9" s="50" t="s">
        <v>619</v>
      </c>
      <c r="E9" s="134">
        <v>6850.5612024956745</v>
      </c>
      <c r="F9" s="134">
        <v>9207.106093904567</v>
      </c>
      <c r="G9" s="134">
        <v>3892.633113095762</v>
      </c>
      <c r="H9" s="134">
        <v>3658.5463916349836</v>
      </c>
      <c r="I9" s="134">
        <v>115.82905386236534</v>
      </c>
      <c r="J9" s="134">
        <v>9367.491269732718</v>
      </c>
      <c r="K9" s="134">
        <v>169.9221863409312</v>
      </c>
      <c r="L9" s="134">
        <v>217.41267331059484</v>
      </c>
      <c r="M9" s="134">
        <v>0.031124145069435165</v>
      </c>
      <c r="N9" s="134">
        <v>885.9060997229668</v>
      </c>
      <c r="O9" s="134">
        <v>34365</v>
      </c>
      <c r="P9" s="130"/>
      <c r="Q9" s="115" t="s">
        <v>684</v>
      </c>
      <c r="R9" s="115" t="s">
        <v>3</v>
      </c>
      <c r="S9" s="115" t="s">
        <v>696</v>
      </c>
      <c r="T9" s="117" t="s">
        <v>685</v>
      </c>
      <c r="U9" s="133">
        <v>41579</v>
      </c>
      <c r="V9" s="74">
        <v>0</v>
      </c>
    </row>
    <row r="10" spans="1:22" ht="25.5">
      <c r="A10" s="110" t="s">
        <v>620</v>
      </c>
      <c r="B10" s="111" t="s">
        <v>20</v>
      </c>
      <c r="C10" s="107" t="s">
        <v>21</v>
      </c>
      <c r="D10" s="135" t="s">
        <v>641</v>
      </c>
      <c r="E10" s="6">
        <v>8618</v>
      </c>
      <c r="F10" s="6">
        <v>10982</v>
      </c>
      <c r="G10" s="6">
        <v>4122</v>
      </c>
      <c r="H10" s="6">
        <v>4781</v>
      </c>
      <c r="I10" s="6">
        <v>769</v>
      </c>
      <c r="J10" s="6">
        <v>5118</v>
      </c>
      <c r="K10" s="6">
        <v>139</v>
      </c>
      <c r="L10" s="6">
        <v>171</v>
      </c>
      <c r="M10" s="6">
        <v>344</v>
      </c>
      <c r="N10" s="6">
        <v>1326</v>
      </c>
      <c r="O10" s="6">
        <v>36370</v>
      </c>
      <c r="P10" s="48">
        <v>2005</v>
      </c>
      <c r="Q10" s="87">
        <f>RANK(P10,$P$10:$P$299,1)</f>
        <v>230</v>
      </c>
      <c r="R10" s="73" t="str">
        <f>C10</f>
        <v>Botkyrka</v>
      </c>
      <c r="S10" s="73">
        <f>P10</f>
        <v>2005</v>
      </c>
      <c r="T10" s="74" t="str">
        <f ca="1">CELL("adress",Q11)</f>
        <v>$Q$11</v>
      </c>
      <c r="U10" s="24">
        <v>87357</v>
      </c>
      <c r="V10" s="74">
        <f>U10*P10</f>
        <v>175150785</v>
      </c>
    </row>
    <row r="11" spans="1:22" ht="12.75">
      <c r="A11" s="110" t="s">
        <v>620</v>
      </c>
      <c r="B11" s="111" t="s">
        <v>34</v>
      </c>
      <c r="C11" t="s">
        <v>35</v>
      </c>
      <c r="D11" t="s">
        <v>35</v>
      </c>
      <c r="E11" s="6">
        <v>8491</v>
      </c>
      <c r="F11" s="6">
        <v>12981</v>
      </c>
      <c r="G11" s="6">
        <v>3974</v>
      </c>
      <c r="H11" s="6">
        <v>1778</v>
      </c>
      <c r="I11" s="6">
        <v>0</v>
      </c>
      <c r="J11" s="6">
        <v>10495</v>
      </c>
      <c r="K11" s="6">
        <v>114</v>
      </c>
      <c r="L11" s="6">
        <v>171</v>
      </c>
      <c r="M11" s="6">
        <v>1349</v>
      </c>
      <c r="N11" s="6">
        <v>1326</v>
      </c>
      <c r="O11" s="6">
        <v>40679</v>
      </c>
      <c r="P11" s="48">
        <v>6314</v>
      </c>
      <c r="Q11" s="87">
        <f aca="true" t="shared" si="0" ref="Q11:Q74">RANK(P11,$P$10:$P$299,1)</f>
        <v>277</v>
      </c>
      <c r="R11" s="73" t="str">
        <f aca="true" t="shared" si="1" ref="R11:R74">C11</f>
        <v>Danderyd</v>
      </c>
      <c r="S11" s="73">
        <f aca="true" t="shared" si="2" ref="S11:S74">P11</f>
        <v>6314</v>
      </c>
      <c r="T11" s="74" t="str">
        <f aca="true" ca="1" t="shared" si="3" ref="T11:T74">CELL("adress",Q12)</f>
        <v>$Q$12</v>
      </c>
      <c r="U11" s="24">
        <v>32185</v>
      </c>
      <c r="V11" s="74">
        <f aca="true" t="shared" si="4" ref="V11:V74">U11*P11</f>
        <v>203216090</v>
      </c>
    </row>
    <row r="12" spans="1:22" ht="12.75">
      <c r="A12" s="110" t="s">
        <v>620</v>
      </c>
      <c r="B12" s="111" t="s">
        <v>16</v>
      </c>
      <c r="C12" t="s">
        <v>17</v>
      </c>
      <c r="D12" t="s">
        <v>17</v>
      </c>
      <c r="E12" s="6">
        <v>9193</v>
      </c>
      <c r="F12" s="6">
        <v>12864</v>
      </c>
      <c r="G12" s="6">
        <v>4634</v>
      </c>
      <c r="H12" s="6">
        <v>2122</v>
      </c>
      <c r="I12" s="6">
        <v>0</v>
      </c>
      <c r="J12" s="6">
        <v>5877</v>
      </c>
      <c r="K12" s="6">
        <v>0</v>
      </c>
      <c r="L12" s="6">
        <v>171</v>
      </c>
      <c r="M12" s="6">
        <v>802</v>
      </c>
      <c r="N12" s="6">
        <v>1326</v>
      </c>
      <c r="O12" s="6">
        <v>36989</v>
      </c>
      <c r="P12" s="48">
        <v>2624</v>
      </c>
      <c r="Q12" s="87">
        <f t="shared" si="0"/>
        <v>245</v>
      </c>
      <c r="R12" s="73" t="str">
        <f t="shared" si="1"/>
        <v>Ekerö</v>
      </c>
      <c r="S12" s="73">
        <f t="shared" si="2"/>
        <v>2624</v>
      </c>
      <c r="T12" s="74" t="str">
        <f ca="1" t="shared" si="3"/>
        <v>$Q$13</v>
      </c>
      <c r="U12" s="24">
        <v>26309</v>
      </c>
      <c r="V12" s="74">
        <f t="shared" si="4"/>
        <v>69034816</v>
      </c>
    </row>
    <row r="13" spans="1:22" ht="12.75">
      <c r="A13" s="110" t="s">
        <v>620</v>
      </c>
      <c r="B13" s="111" t="s">
        <v>24</v>
      </c>
      <c r="C13" t="s">
        <v>25</v>
      </c>
      <c r="D13" t="s">
        <v>25</v>
      </c>
      <c r="E13" s="6">
        <v>8270</v>
      </c>
      <c r="F13" s="6">
        <v>10360</v>
      </c>
      <c r="G13" s="6">
        <v>4179</v>
      </c>
      <c r="H13" s="6">
        <v>3925</v>
      </c>
      <c r="I13" s="6">
        <v>263</v>
      </c>
      <c r="J13" s="6">
        <v>5634</v>
      </c>
      <c r="K13" s="6">
        <v>313</v>
      </c>
      <c r="L13" s="6">
        <v>171</v>
      </c>
      <c r="M13" s="6">
        <v>491</v>
      </c>
      <c r="N13" s="6">
        <v>1326</v>
      </c>
      <c r="O13" s="6">
        <v>34932</v>
      </c>
      <c r="P13" s="48">
        <v>567</v>
      </c>
      <c r="Q13" s="87">
        <f t="shared" si="0"/>
        <v>164</v>
      </c>
      <c r="R13" s="73" t="str">
        <f t="shared" si="1"/>
        <v>Haninge</v>
      </c>
      <c r="S13" s="73">
        <f t="shared" si="2"/>
        <v>567</v>
      </c>
      <c r="T13" s="74" t="str">
        <f ca="1" t="shared" si="3"/>
        <v>$Q$14</v>
      </c>
      <c r="U13" s="24">
        <v>80804</v>
      </c>
      <c r="V13" s="74">
        <f t="shared" si="4"/>
        <v>45815868</v>
      </c>
    </row>
    <row r="14" spans="1:22" ht="12.75">
      <c r="A14" s="110" t="s">
        <v>620</v>
      </c>
      <c r="B14" s="111" t="s">
        <v>18</v>
      </c>
      <c r="C14" t="s">
        <v>19</v>
      </c>
      <c r="D14" t="s">
        <v>19</v>
      </c>
      <c r="E14" s="6">
        <v>8926</v>
      </c>
      <c r="F14" s="6">
        <v>11240</v>
      </c>
      <c r="G14" s="6">
        <v>4039</v>
      </c>
      <c r="H14" s="6">
        <v>3882</v>
      </c>
      <c r="I14" s="6">
        <v>338</v>
      </c>
      <c r="J14" s="6">
        <v>5400</v>
      </c>
      <c r="K14" s="6">
        <v>212</v>
      </c>
      <c r="L14" s="6">
        <v>171</v>
      </c>
      <c r="M14" s="6">
        <v>647</v>
      </c>
      <c r="N14" s="6">
        <v>1326</v>
      </c>
      <c r="O14" s="6">
        <v>36181</v>
      </c>
      <c r="P14" s="48">
        <v>1816</v>
      </c>
      <c r="Q14" s="87">
        <f t="shared" si="0"/>
        <v>222</v>
      </c>
      <c r="R14" s="73" t="str">
        <f t="shared" si="1"/>
        <v>Huddinge</v>
      </c>
      <c r="S14" s="73">
        <f t="shared" si="2"/>
        <v>1816</v>
      </c>
      <c r="T14" s="74" t="str">
        <f ca="1" t="shared" si="3"/>
        <v>$Q$15</v>
      </c>
      <c r="U14" s="24">
        <v>102276</v>
      </c>
      <c r="V14" s="74">
        <f t="shared" si="4"/>
        <v>185733216</v>
      </c>
    </row>
    <row r="15" spans="1:22" ht="12.75">
      <c r="A15" s="110" t="s">
        <v>620</v>
      </c>
      <c r="B15" s="111" t="s">
        <v>14</v>
      </c>
      <c r="C15" t="s">
        <v>15</v>
      </c>
      <c r="D15" t="s">
        <v>15</v>
      </c>
      <c r="E15" s="6">
        <v>8070</v>
      </c>
      <c r="F15" s="6">
        <v>10347</v>
      </c>
      <c r="G15" s="6">
        <v>4077</v>
      </c>
      <c r="H15" s="6">
        <v>3840</v>
      </c>
      <c r="I15" s="6">
        <v>284</v>
      </c>
      <c r="J15" s="6">
        <v>7316</v>
      </c>
      <c r="K15" s="6">
        <v>73</v>
      </c>
      <c r="L15" s="6">
        <v>171</v>
      </c>
      <c r="M15" s="6">
        <v>630</v>
      </c>
      <c r="N15" s="6">
        <v>1326</v>
      </c>
      <c r="O15" s="6">
        <v>36134</v>
      </c>
      <c r="P15" s="48">
        <v>1769</v>
      </c>
      <c r="Q15" s="87">
        <f t="shared" si="0"/>
        <v>219</v>
      </c>
      <c r="R15" s="73" t="str">
        <f t="shared" si="1"/>
        <v>Järfälla</v>
      </c>
      <c r="S15" s="73">
        <f t="shared" si="2"/>
        <v>1769</v>
      </c>
      <c r="T15" s="74" t="str">
        <f ca="1" t="shared" si="3"/>
        <v>$Q$16</v>
      </c>
      <c r="U15" s="24">
        <v>69035</v>
      </c>
      <c r="V15" s="74">
        <f t="shared" si="4"/>
        <v>122122915</v>
      </c>
    </row>
    <row r="16" spans="1:22" ht="12.75">
      <c r="A16" s="110" t="s">
        <v>620</v>
      </c>
      <c r="B16" s="111" t="s">
        <v>48</v>
      </c>
      <c r="C16" t="s">
        <v>49</v>
      </c>
      <c r="D16" t="s">
        <v>49</v>
      </c>
      <c r="E16" s="6">
        <v>8221</v>
      </c>
      <c r="F16" s="6">
        <v>11507</v>
      </c>
      <c r="G16" s="6">
        <v>3555</v>
      </c>
      <c r="H16" s="6">
        <v>2239</v>
      </c>
      <c r="I16" s="6">
        <v>0</v>
      </c>
      <c r="J16" s="6">
        <v>10536</v>
      </c>
      <c r="K16" s="6">
        <v>93</v>
      </c>
      <c r="L16" s="6">
        <v>298</v>
      </c>
      <c r="M16" s="6">
        <v>1161</v>
      </c>
      <c r="N16" s="6">
        <v>1326</v>
      </c>
      <c r="O16" s="6">
        <v>38936</v>
      </c>
      <c r="P16" s="48">
        <v>4571</v>
      </c>
      <c r="Q16" s="87">
        <f t="shared" si="0"/>
        <v>269</v>
      </c>
      <c r="R16" s="73" t="str">
        <f t="shared" si="1"/>
        <v>Lidingö</v>
      </c>
      <c r="S16" s="73">
        <f t="shared" si="2"/>
        <v>4571</v>
      </c>
      <c r="T16" s="74" t="str">
        <f ca="1" t="shared" si="3"/>
        <v>$Q$17</v>
      </c>
      <c r="U16" s="24">
        <v>45104</v>
      </c>
      <c r="V16" s="74">
        <f t="shared" si="4"/>
        <v>206170384</v>
      </c>
    </row>
    <row r="17" spans="1:22" ht="12.75">
      <c r="A17" s="110" t="s">
        <v>620</v>
      </c>
      <c r="B17" s="111" t="s">
        <v>42</v>
      </c>
      <c r="C17" t="s">
        <v>43</v>
      </c>
      <c r="D17" t="s">
        <v>43</v>
      </c>
      <c r="E17" s="6">
        <v>9131</v>
      </c>
      <c r="F17" s="6">
        <v>11403</v>
      </c>
      <c r="G17" s="6">
        <v>3718</v>
      </c>
      <c r="H17" s="6">
        <v>2962</v>
      </c>
      <c r="I17" s="6">
        <v>97</v>
      </c>
      <c r="J17" s="6">
        <v>6727</v>
      </c>
      <c r="K17" s="6">
        <v>324</v>
      </c>
      <c r="L17" s="6">
        <v>298</v>
      </c>
      <c r="M17" s="6">
        <v>1082</v>
      </c>
      <c r="N17" s="6">
        <v>1326</v>
      </c>
      <c r="O17" s="6">
        <v>37068</v>
      </c>
      <c r="P17" s="48">
        <v>2703</v>
      </c>
      <c r="Q17" s="87">
        <f t="shared" si="0"/>
        <v>248</v>
      </c>
      <c r="R17" s="73" t="str">
        <f t="shared" si="1"/>
        <v>Nacka</v>
      </c>
      <c r="S17" s="73">
        <f t="shared" si="2"/>
        <v>2703</v>
      </c>
      <c r="T17" s="74" t="str">
        <f ca="1" t="shared" si="3"/>
        <v>$Q$18</v>
      </c>
      <c r="U17" s="24">
        <v>94358</v>
      </c>
      <c r="V17" s="74">
        <f t="shared" si="4"/>
        <v>255049674</v>
      </c>
    </row>
    <row r="18" spans="1:22" ht="12.75">
      <c r="A18" s="110" t="s">
        <v>620</v>
      </c>
      <c r="B18" s="111" t="s">
        <v>52</v>
      </c>
      <c r="C18" t="s">
        <v>53</v>
      </c>
      <c r="D18" t="s">
        <v>53</v>
      </c>
      <c r="E18" s="6">
        <v>5404</v>
      </c>
      <c r="F18" s="6">
        <v>8879</v>
      </c>
      <c r="G18" s="6">
        <v>4292</v>
      </c>
      <c r="H18" s="6">
        <v>2732</v>
      </c>
      <c r="I18" s="6">
        <v>0</v>
      </c>
      <c r="J18" s="6">
        <v>11106</v>
      </c>
      <c r="K18" s="6">
        <v>107</v>
      </c>
      <c r="L18" s="6">
        <v>171</v>
      </c>
      <c r="M18" s="6">
        <v>383</v>
      </c>
      <c r="N18" s="6">
        <v>1326</v>
      </c>
      <c r="O18" s="6">
        <v>34400</v>
      </c>
      <c r="P18" s="48">
        <v>35</v>
      </c>
      <c r="Q18" s="87">
        <f t="shared" si="0"/>
        <v>120</v>
      </c>
      <c r="R18" s="73" t="str">
        <f t="shared" si="1"/>
        <v>Norrtälje</v>
      </c>
      <c r="S18" s="73">
        <f t="shared" si="2"/>
        <v>35</v>
      </c>
      <c r="T18" s="74" t="str">
        <f ca="1" t="shared" si="3"/>
        <v>$Q$19</v>
      </c>
      <c r="U18" s="24">
        <v>56796</v>
      </c>
      <c r="V18" s="74">
        <f t="shared" si="4"/>
        <v>1987860</v>
      </c>
    </row>
    <row r="19" spans="1:22" ht="12.75">
      <c r="A19" s="110" t="s">
        <v>620</v>
      </c>
      <c r="B19" s="111" t="s">
        <v>30</v>
      </c>
      <c r="C19" t="s">
        <v>31</v>
      </c>
      <c r="D19" t="s">
        <v>31</v>
      </c>
      <c r="E19" s="6">
        <v>8591</v>
      </c>
      <c r="F19" s="6">
        <v>12844</v>
      </c>
      <c r="G19" s="6">
        <v>5122</v>
      </c>
      <c r="H19" s="6">
        <v>2495</v>
      </c>
      <c r="I19" s="6">
        <v>0</v>
      </c>
      <c r="J19" s="6">
        <v>4898</v>
      </c>
      <c r="K19" s="6">
        <v>0</v>
      </c>
      <c r="L19" s="6">
        <v>171</v>
      </c>
      <c r="M19" s="6">
        <v>387</v>
      </c>
      <c r="N19" s="6">
        <v>1326</v>
      </c>
      <c r="O19" s="6">
        <v>35834</v>
      </c>
      <c r="P19" s="48">
        <v>1469</v>
      </c>
      <c r="Q19" s="87">
        <f t="shared" si="0"/>
        <v>208</v>
      </c>
      <c r="R19" s="73" t="str">
        <f t="shared" si="1"/>
        <v>Nykvarn</v>
      </c>
      <c r="S19" s="73">
        <f t="shared" si="2"/>
        <v>1469</v>
      </c>
      <c r="T19" s="74" t="str">
        <f ca="1" t="shared" si="3"/>
        <v>$Q$20</v>
      </c>
      <c r="U19" s="24">
        <v>9512</v>
      </c>
      <c r="V19" s="74">
        <f t="shared" si="4"/>
        <v>13973128</v>
      </c>
    </row>
    <row r="20" spans="1:22" ht="12.75">
      <c r="A20" s="110" t="s">
        <v>620</v>
      </c>
      <c r="B20" s="111" t="s">
        <v>56</v>
      </c>
      <c r="C20" t="s">
        <v>57</v>
      </c>
      <c r="D20" t="s">
        <v>57</v>
      </c>
      <c r="E20" s="6">
        <v>6702</v>
      </c>
      <c r="F20" s="6">
        <v>9664</v>
      </c>
      <c r="G20" s="6">
        <v>4309</v>
      </c>
      <c r="H20" s="6">
        <v>3738</v>
      </c>
      <c r="I20" s="6">
        <v>2</v>
      </c>
      <c r="J20" s="6">
        <v>8632</v>
      </c>
      <c r="K20" s="6">
        <v>39</v>
      </c>
      <c r="L20" s="6">
        <v>171</v>
      </c>
      <c r="M20" s="6">
        <v>266</v>
      </c>
      <c r="N20" s="6">
        <v>1326</v>
      </c>
      <c r="O20" s="6">
        <v>34849</v>
      </c>
      <c r="P20" s="48">
        <v>484</v>
      </c>
      <c r="Q20" s="87">
        <f t="shared" si="0"/>
        <v>159</v>
      </c>
      <c r="R20" s="73" t="str">
        <f t="shared" si="1"/>
        <v>Nynäshamn</v>
      </c>
      <c r="S20" s="73">
        <f t="shared" si="2"/>
        <v>484</v>
      </c>
      <c r="T20" s="74" t="str">
        <f ca="1" t="shared" si="3"/>
        <v>$Q$21</v>
      </c>
      <c r="U20" s="24">
        <v>26743</v>
      </c>
      <c r="V20" s="74">
        <f t="shared" si="4"/>
        <v>12943612</v>
      </c>
    </row>
    <row r="21" spans="1:22" ht="12.75">
      <c r="A21" s="110" t="s">
        <v>620</v>
      </c>
      <c r="B21" s="111" t="s">
        <v>22</v>
      </c>
      <c r="C21" t="s">
        <v>23</v>
      </c>
      <c r="D21" t="s">
        <v>23</v>
      </c>
      <c r="E21" s="6">
        <v>8610</v>
      </c>
      <c r="F21" s="6">
        <v>12960</v>
      </c>
      <c r="G21" s="6">
        <v>4625</v>
      </c>
      <c r="H21" s="6">
        <v>3012</v>
      </c>
      <c r="I21" s="6">
        <v>75</v>
      </c>
      <c r="J21" s="6">
        <v>6072</v>
      </c>
      <c r="K21" s="6">
        <v>0</v>
      </c>
      <c r="L21" s="6">
        <v>171</v>
      </c>
      <c r="M21" s="6">
        <v>389</v>
      </c>
      <c r="N21" s="6">
        <v>1326</v>
      </c>
      <c r="O21" s="6">
        <v>37240</v>
      </c>
      <c r="P21" s="48">
        <v>2875</v>
      </c>
      <c r="Q21" s="87">
        <f t="shared" si="0"/>
        <v>253</v>
      </c>
      <c r="R21" s="73" t="str">
        <f t="shared" si="1"/>
        <v>Salem</v>
      </c>
      <c r="S21" s="73">
        <f t="shared" si="2"/>
        <v>2875</v>
      </c>
      <c r="T21" s="74" t="str">
        <f ca="1" t="shared" si="3"/>
        <v>$Q$22</v>
      </c>
      <c r="U21" s="24">
        <v>15987</v>
      </c>
      <c r="V21" s="74">
        <f t="shared" si="4"/>
        <v>45962625</v>
      </c>
    </row>
    <row r="22" spans="1:22" ht="12.75">
      <c r="A22" s="110" t="s">
        <v>620</v>
      </c>
      <c r="B22" s="111" t="s">
        <v>54</v>
      </c>
      <c r="C22" t="s">
        <v>55</v>
      </c>
      <c r="D22" t="s">
        <v>55</v>
      </c>
      <c r="E22" s="6">
        <v>7648</v>
      </c>
      <c r="F22" s="6">
        <v>10477</v>
      </c>
      <c r="G22" s="6">
        <v>4521</v>
      </c>
      <c r="H22" s="6">
        <v>3629</v>
      </c>
      <c r="I22" s="6">
        <v>293</v>
      </c>
      <c r="J22" s="6">
        <v>5916</v>
      </c>
      <c r="K22" s="6">
        <v>614</v>
      </c>
      <c r="L22" s="6">
        <v>171</v>
      </c>
      <c r="M22" s="6">
        <v>583</v>
      </c>
      <c r="N22" s="6">
        <v>1326</v>
      </c>
      <c r="O22" s="6">
        <v>35178</v>
      </c>
      <c r="P22" s="48">
        <v>813</v>
      </c>
      <c r="Q22" s="87">
        <f t="shared" si="0"/>
        <v>176</v>
      </c>
      <c r="R22" s="73" t="str">
        <f t="shared" si="1"/>
        <v>Sigtuna</v>
      </c>
      <c r="S22" s="73">
        <f t="shared" si="2"/>
        <v>813</v>
      </c>
      <c r="T22" s="74" t="str">
        <f ca="1" t="shared" si="3"/>
        <v>$Q$23</v>
      </c>
      <c r="U22" s="24">
        <v>43218</v>
      </c>
      <c r="V22" s="74">
        <f t="shared" si="4"/>
        <v>35136234</v>
      </c>
    </row>
    <row r="23" spans="1:22" ht="12.75">
      <c r="A23" s="110" t="s">
        <v>620</v>
      </c>
      <c r="B23" s="111" t="s">
        <v>36</v>
      </c>
      <c r="C23" t="s">
        <v>37</v>
      </c>
      <c r="D23" t="s">
        <v>37</v>
      </c>
      <c r="E23" s="6">
        <v>8945</v>
      </c>
      <c r="F23" s="6">
        <v>11822</v>
      </c>
      <c r="G23" s="6">
        <v>3960</v>
      </c>
      <c r="H23" s="6">
        <v>2995</v>
      </c>
      <c r="I23" s="6">
        <v>177</v>
      </c>
      <c r="J23" s="6">
        <v>6680</v>
      </c>
      <c r="K23" s="6">
        <v>427</v>
      </c>
      <c r="L23" s="6">
        <v>171</v>
      </c>
      <c r="M23" s="6">
        <v>1099</v>
      </c>
      <c r="N23" s="6">
        <v>1326</v>
      </c>
      <c r="O23" s="6">
        <v>37602</v>
      </c>
      <c r="P23" s="48">
        <v>3237</v>
      </c>
      <c r="Q23" s="87">
        <f t="shared" si="0"/>
        <v>256</v>
      </c>
      <c r="R23" s="73" t="str">
        <f t="shared" si="1"/>
        <v>Sollentuna</v>
      </c>
      <c r="S23" s="73">
        <f t="shared" si="2"/>
        <v>3237</v>
      </c>
      <c r="T23" s="74" t="str">
        <f ca="1" t="shared" si="3"/>
        <v>$Q$24</v>
      </c>
      <c r="U23" s="24">
        <v>68006</v>
      </c>
      <c r="V23" s="74">
        <f t="shared" si="4"/>
        <v>220135422</v>
      </c>
    </row>
    <row r="24" spans="1:22" ht="12.75">
      <c r="A24" s="110" t="s">
        <v>620</v>
      </c>
      <c r="B24" s="111" t="s">
        <v>46</v>
      </c>
      <c r="C24" t="s">
        <v>47</v>
      </c>
      <c r="D24" t="s">
        <v>47</v>
      </c>
      <c r="E24" s="6">
        <v>7275</v>
      </c>
      <c r="F24" s="6">
        <v>5695</v>
      </c>
      <c r="G24" s="6">
        <v>2042</v>
      </c>
      <c r="H24" s="6">
        <v>2960</v>
      </c>
      <c r="I24" s="6">
        <v>93</v>
      </c>
      <c r="J24" s="6">
        <v>9050</v>
      </c>
      <c r="K24" s="6">
        <v>446</v>
      </c>
      <c r="L24" s="6">
        <v>298</v>
      </c>
      <c r="M24" s="6">
        <v>799</v>
      </c>
      <c r="N24" s="6">
        <v>1326</v>
      </c>
      <c r="O24" s="6">
        <v>29984</v>
      </c>
      <c r="P24" s="48">
        <v>-4381</v>
      </c>
      <c r="Q24" s="87">
        <f t="shared" si="0"/>
        <v>3</v>
      </c>
      <c r="R24" s="73" t="str">
        <f t="shared" si="1"/>
        <v>Solna</v>
      </c>
      <c r="S24" s="73">
        <f t="shared" si="2"/>
        <v>-4381</v>
      </c>
      <c r="T24" s="74" t="str">
        <f ca="1" t="shared" si="3"/>
        <v>$Q$25</v>
      </c>
      <c r="U24" s="24">
        <v>72813</v>
      </c>
      <c r="V24" s="74">
        <f t="shared" si="4"/>
        <v>-318993753</v>
      </c>
    </row>
    <row r="25" spans="1:22" ht="12.75">
      <c r="A25" s="110" t="s">
        <v>620</v>
      </c>
      <c r="B25" s="111" t="s">
        <v>38</v>
      </c>
      <c r="C25" t="s">
        <v>39</v>
      </c>
      <c r="D25" t="s">
        <v>39</v>
      </c>
      <c r="E25" s="6">
        <v>7571</v>
      </c>
      <c r="F25" s="6">
        <v>7745</v>
      </c>
      <c r="G25" s="6">
        <v>2846</v>
      </c>
      <c r="H25" s="6">
        <v>4644</v>
      </c>
      <c r="I25" s="6">
        <v>251</v>
      </c>
      <c r="J25" s="6">
        <v>8042</v>
      </c>
      <c r="K25" s="6">
        <v>373</v>
      </c>
      <c r="L25" s="6">
        <v>743</v>
      </c>
      <c r="M25" s="6">
        <v>912</v>
      </c>
      <c r="N25" s="6">
        <v>1326</v>
      </c>
      <c r="O25" s="6">
        <v>34453</v>
      </c>
      <c r="P25" s="48">
        <v>88</v>
      </c>
      <c r="Q25" s="87">
        <f t="shared" si="0"/>
        <v>127</v>
      </c>
      <c r="R25" s="73" t="str">
        <f t="shared" si="1"/>
        <v>Stockholm</v>
      </c>
      <c r="S25" s="73">
        <f t="shared" si="2"/>
        <v>88</v>
      </c>
      <c r="T25" s="74" t="str">
        <f ca="1" t="shared" si="3"/>
        <v>$Q$26</v>
      </c>
      <c r="U25" s="24">
        <v>896439</v>
      </c>
      <c r="V25" s="74">
        <f t="shared" si="4"/>
        <v>78886632</v>
      </c>
    </row>
    <row r="26" spans="1:22" ht="12.75">
      <c r="A26" s="110" t="s">
        <v>620</v>
      </c>
      <c r="B26" s="111" t="s">
        <v>44</v>
      </c>
      <c r="C26" t="s">
        <v>45</v>
      </c>
      <c r="D26" t="s">
        <v>45</v>
      </c>
      <c r="E26" s="6">
        <v>8100</v>
      </c>
      <c r="F26" s="6">
        <v>7217</v>
      </c>
      <c r="G26" s="6">
        <v>2559</v>
      </c>
      <c r="H26" s="6">
        <v>3866</v>
      </c>
      <c r="I26" s="6">
        <v>236</v>
      </c>
      <c r="J26" s="6">
        <v>7407</v>
      </c>
      <c r="K26" s="6">
        <v>1474</v>
      </c>
      <c r="L26" s="6">
        <v>298</v>
      </c>
      <c r="M26" s="6">
        <v>829</v>
      </c>
      <c r="N26" s="6">
        <v>1326</v>
      </c>
      <c r="O26" s="6">
        <v>33312</v>
      </c>
      <c r="P26" s="48">
        <v>-1053</v>
      </c>
      <c r="Q26" s="87">
        <f t="shared" si="0"/>
        <v>44</v>
      </c>
      <c r="R26" s="73" t="str">
        <f t="shared" si="1"/>
        <v>Sundbyberg</v>
      </c>
      <c r="S26" s="73">
        <f t="shared" si="2"/>
        <v>-1053</v>
      </c>
      <c r="T26" s="74" t="str">
        <f ca="1" t="shared" si="3"/>
        <v>$Q$27</v>
      </c>
      <c r="U26" s="24">
        <v>42338</v>
      </c>
      <c r="V26" s="74">
        <f t="shared" si="4"/>
        <v>-44581914</v>
      </c>
    </row>
    <row r="27" spans="1:22" ht="12.75">
      <c r="A27" s="110" t="s">
        <v>620</v>
      </c>
      <c r="B27" s="111" t="s">
        <v>40</v>
      </c>
      <c r="C27" t="s">
        <v>41</v>
      </c>
      <c r="D27" t="s">
        <v>41</v>
      </c>
      <c r="E27" s="6">
        <v>7378</v>
      </c>
      <c r="F27" s="6">
        <v>10289</v>
      </c>
      <c r="G27" s="6">
        <v>4298</v>
      </c>
      <c r="H27" s="6">
        <v>6560</v>
      </c>
      <c r="I27" s="6">
        <v>503</v>
      </c>
      <c r="J27" s="6">
        <v>7312</v>
      </c>
      <c r="K27" s="6">
        <v>275</v>
      </c>
      <c r="L27" s="6">
        <v>235</v>
      </c>
      <c r="M27" s="6">
        <v>409</v>
      </c>
      <c r="N27" s="6">
        <v>1326</v>
      </c>
      <c r="O27" s="6">
        <v>38585</v>
      </c>
      <c r="P27" s="48">
        <v>4220</v>
      </c>
      <c r="Q27" s="87">
        <f t="shared" si="0"/>
        <v>264</v>
      </c>
      <c r="R27" s="73" t="str">
        <f t="shared" si="1"/>
        <v>Södertälje</v>
      </c>
      <c r="S27" s="73">
        <f t="shared" si="2"/>
        <v>4220</v>
      </c>
      <c r="T27" s="74" t="str">
        <f ca="1" t="shared" si="3"/>
        <v>$Q$28</v>
      </c>
      <c r="U27" s="24">
        <v>90775</v>
      </c>
      <c r="V27" s="74">
        <f t="shared" si="4"/>
        <v>383070500</v>
      </c>
    </row>
    <row r="28" spans="1:22" ht="12.75">
      <c r="A28" s="110" t="s">
        <v>620</v>
      </c>
      <c r="B28" s="111" t="s">
        <v>26</v>
      </c>
      <c r="C28" t="s">
        <v>27</v>
      </c>
      <c r="D28" t="s">
        <v>27</v>
      </c>
      <c r="E28" s="6">
        <v>8321</v>
      </c>
      <c r="F28" s="6">
        <v>12078</v>
      </c>
      <c r="G28" s="6">
        <v>4673</v>
      </c>
      <c r="H28" s="6">
        <v>2975</v>
      </c>
      <c r="I28" s="6">
        <v>0</v>
      </c>
      <c r="J28" s="6">
        <v>5989</v>
      </c>
      <c r="K28" s="6">
        <v>0</v>
      </c>
      <c r="L28" s="6">
        <v>171</v>
      </c>
      <c r="M28" s="6">
        <v>821</v>
      </c>
      <c r="N28" s="6">
        <v>1326</v>
      </c>
      <c r="O28" s="6">
        <v>36354</v>
      </c>
      <c r="P28" s="48">
        <v>1989</v>
      </c>
      <c r="Q28" s="87">
        <f t="shared" si="0"/>
        <v>229</v>
      </c>
      <c r="R28" s="73" t="str">
        <f t="shared" si="1"/>
        <v>Tyresö</v>
      </c>
      <c r="S28" s="73">
        <f t="shared" si="2"/>
        <v>1989</v>
      </c>
      <c r="T28" s="74" t="str">
        <f ca="1" t="shared" si="3"/>
        <v>$Q$29</v>
      </c>
      <c r="U28" s="24">
        <v>44095</v>
      </c>
      <c r="V28" s="74">
        <f t="shared" si="4"/>
        <v>87704955</v>
      </c>
    </row>
    <row r="29" spans="1:22" ht="12.75">
      <c r="A29" s="110" t="s">
        <v>620</v>
      </c>
      <c r="B29" s="111" t="s">
        <v>32</v>
      </c>
      <c r="C29" t="s">
        <v>33</v>
      </c>
      <c r="D29" t="s">
        <v>33</v>
      </c>
      <c r="E29" s="6">
        <v>8428</v>
      </c>
      <c r="F29" s="6">
        <v>11622</v>
      </c>
      <c r="G29" s="6">
        <v>3913</v>
      </c>
      <c r="H29" s="6">
        <v>2139</v>
      </c>
      <c r="I29" s="6">
        <v>0</v>
      </c>
      <c r="J29" s="6">
        <v>7963</v>
      </c>
      <c r="K29" s="6">
        <v>148</v>
      </c>
      <c r="L29" s="6">
        <v>171</v>
      </c>
      <c r="M29" s="6">
        <v>1148</v>
      </c>
      <c r="N29" s="6">
        <v>1326</v>
      </c>
      <c r="O29" s="6">
        <v>36858</v>
      </c>
      <c r="P29" s="48">
        <v>2493</v>
      </c>
      <c r="Q29" s="87">
        <f t="shared" si="0"/>
        <v>240</v>
      </c>
      <c r="R29" s="73" t="str">
        <f t="shared" si="1"/>
        <v>Täby</v>
      </c>
      <c r="S29" s="73">
        <f t="shared" si="2"/>
        <v>2493</v>
      </c>
      <c r="T29" s="74" t="str">
        <f ca="1" t="shared" si="3"/>
        <v>$Q$30</v>
      </c>
      <c r="U29" s="24">
        <v>66268</v>
      </c>
      <c r="V29" s="74">
        <f t="shared" si="4"/>
        <v>165206124</v>
      </c>
    </row>
    <row r="30" spans="1:22" ht="12.75">
      <c r="A30" s="110" t="s">
        <v>620</v>
      </c>
      <c r="B30" s="111" t="s">
        <v>7</v>
      </c>
      <c r="C30" t="s">
        <v>0</v>
      </c>
      <c r="D30" t="s">
        <v>0</v>
      </c>
      <c r="E30" s="6">
        <v>7620</v>
      </c>
      <c r="F30" s="6">
        <v>10070</v>
      </c>
      <c r="G30" s="6">
        <v>3956</v>
      </c>
      <c r="H30" s="6">
        <v>3553</v>
      </c>
      <c r="I30" s="6">
        <v>174</v>
      </c>
      <c r="J30" s="6">
        <v>6500</v>
      </c>
      <c r="K30" s="6">
        <v>330</v>
      </c>
      <c r="L30" s="6">
        <v>171</v>
      </c>
      <c r="M30" s="6">
        <v>595</v>
      </c>
      <c r="N30" s="6">
        <v>1326</v>
      </c>
      <c r="O30" s="6">
        <v>34295</v>
      </c>
      <c r="P30" s="48">
        <v>-70</v>
      </c>
      <c r="Q30" s="87">
        <f t="shared" si="0"/>
        <v>113</v>
      </c>
      <c r="R30" s="73" t="str">
        <f t="shared" si="1"/>
        <v>Upplands Väsby</v>
      </c>
      <c r="S30" s="73">
        <f t="shared" si="2"/>
        <v>-70</v>
      </c>
      <c r="T30" s="74" t="str">
        <f ca="1" t="shared" si="3"/>
        <v>$Q$31</v>
      </c>
      <c r="U30" s="24">
        <v>41386</v>
      </c>
      <c r="V30" s="74">
        <f t="shared" si="4"/>
        <v>-2897020</v>
      </c>
    </row>
    <row r="31" spans="1:22" ht="12.75">
      <c r="A31" s="110" t="s">
        <v>620</v>
      </c>
      <c r="B31" s="111" t="s">
        <v>28</v>
      </c>
      <c r="C31" t="s">
        <v>29</v>
      </c>
      <c r="D31" t="s">
        <v>29</v>
      </c>
      <c r="E31" s="6">
        <v>8465</v>
      </c>
      <c r="F31" s="6">
        <v>10532</v>
      </c>
      <c r="G31" s="6">
        <v>4394</v>
      </c>
      <c r="H31" s="6">
        <v>3856</v>
      </c>
      <c r="I31" s="6">
        <v>176</v>
      </c>
      <c r="J31" s="6">
        <v>5667</v>
      </c>
      <c r="K31" s="6">
        <v>125</v>
      </c>
      <c r="L31" s="6">
        <v>171</v>
      </c>
      <c r="M31" s="6">
        <v>409</v>
      </c>
      <c r="N31" s="6">
        <v>1326</v>
      </c>
      <c r="O31" s="6">
        <v>35121</v>
      </c>
      <c r="P31" s="48">
        <v>756</v>
      </c>
      <c r="Q31" s="87">
        <f t="shared" si="0"/>
        <v>173</v>
      </c>
      <c r="R31" s="73" t="str">
        <f t="shared" si="1"/>
        <v>Upplands-Bro</v>
      </c>
      <c r="S31" s="73">
        <f t="shared" si="2"/>
        <v>756</v>
      </c>
      <c r="T31" s="74" t="str">
        <f ca="1" t="shared" si="3"/>
        <v>$Q$32</v>
      </c>
      <c r="U31" s="24">
        <v>24595</v>
      </c>
      <c r="V31" s="74">
        <f t="shared" si="4"/>
        <v>18593820</v>
      </c>
    </row>
    <row r="32" spans="1:22" ht="12.75">
      <c r="A32" s="110" t="s">
        <v>620</v>
      </c>
      <c r="B32" s="111" t="s">
        <v>8</v>
      </c>
      <c r="C32" t="s">
        <v>9</v>
      </c>
      <c r="D32" t="s">
        <v>9</v>
      </c>
      <c r="E32" s="6">
        <v>9172</v>
      </c>
      <c r="F32" s="6">
        <v>12357</v>
      </c>
      <c r="G32" s="6">
        <v>4435</v>
      </c>
      <c r="H32" s="6">
        <v>2334</v>
      </c>
      <c r="I32" s="6">
        <v>0</v>
      </c>
      <c r="J32" s="6">
        <v>5652</v>
      </c>
      <c r="K32" s="6">
        <v>59</v>
      </c>
      <c r="L32" s="6">
        <v>171</v>
      </c>
      <c r="M32" s="6">
        <v>673</v>
      </c>
      <c r="N32" s="6">
        <v>1326</v>
      </c>
      <c r="O32" s="6">
        <v>36179</v>
      </c>
      <c r="P32" s="48">
        <v>1814</v>
      </c>
      <c r="Q32" s="87">
        <f t="shared" si="0"/>
        <v>221</v>
      </c>
      <c r="R32" s="73" t="str">
        <f t="shared" si="1"/>
        <v>Vallentuna</v>
      </c>
      <c r="S32" s="73">
        <f t="shared" si="2"/>
        <v>1814</v>
      </c>
      <c r="T32" s="74" t="str">
        <f ca="1" t="shared" si="3"/>
        <v>$Q$33</v>
      </c>
      <c r="U32" s="24">
        <v>31531</v>
      </c>
      <c r="V32" s="74">
        <f t="shared" si="4"/>
        <v>57197234</v>
      </c>
    </row>
    <row r="33" spans="1:22" ht="12.75">
      <c r="A33" s="110" t="s">
        <v>620</v>
      </c>
      <c r="B33" s="111" t="s">
        <v>50</v>
      </c>
      <c r="C33" t="s">
        <v>51</v>
      </c>
      <c r="D33" t="s">
        <v>51</v>
      </c>
      <c r="E33" s="6">
        <v>8601</v>
      </c>
      <c r="F33" s="6">
        <v>13546</v>
      </c>
      <c r="G33" s="6">
        <v>4290</v>
      </c>
      <c r="H33" s="6">
        <v>1815</v>
      </c>
      <c r="I33" s="6">
        <v>0</v>
      </c>
      <c r="J33" s="6">
        <v>7102</v>
      </c>
      <c r="K33" s="6">
        <v>153</v>
      </c>
      <c r="L33" s="6">
        <v>171</v>
      </c>
      <c r="M33" s="6">
        <v>1043</v>
      </c>
      <c r="N33" s="6">
        <v>1326</v>
      </c>
      <c r="O33" s="6">
        <v>38047</v>
      </c>
      <c r="P33" s="48">
        <v>3682</v>
      </c>
      <c r="Q33" s="87">
        <f t="shared" si="0"/>
        <v>260</v>
      </c>
      <c r="R33" s="73" t="str">
        <f t="shared" si="1"/>
        <v>Vaxholm</v>
      </c>
      <c r="S33" s="73">
        <f t="shared" si="2"/>
        <v>3682</v>
      </c>
      <c r="T33" s="74" t="str">
        <f ca="1" t="shared" si="3"/>
        <v>$Q$34</v>
      </c>
      <c r="U33" s="24">
        <v>11178</v>
      </c>
      <c r="V33" s="74">
        <f t="shared" si="4"/>
        <v>41157396</v>
      </c>
    </row>
    <row r="34" spans="1:22" ht="12.75">
      <c r="A34" s="110" t="s">
        <v>620</v>
      </c>
      <c r="B34" s="111" t="s">
        <v>12</v>
      </c>
      <c r="C34" t="s">
        <v>13</v>
      </c>
      <c r="D34" t="s">
        <v>13</v>
      </c>
      <c r="E34" s="6">
        <v>8897</v>
      </c>
      <c r="F34" s="6">
        <v>12828</v>
      </c>
      <c r="G34" s="6">
        <v>4587</v>
      </c>
      <c r="H34" s="6">
        <v>2612</v>
      </c>
      <c r="I34" s="6">
        <v>0</v>
      </c>
      <c r="J34" s="6">
        <v>5480</v>
      </c>
      <c r="K34" s="6">
        <v>33</v>
      </c>
      <c r="L34" s="6">
        <v>171</v>
      </c>
      <c r="M34" s="6">
        <v>837</v>
      </c>
      <c r="N34" s="6">
        <v>1326</v>
      </c>
      <c r="O34" s="6">
        <v>36771</v>
      </c>
      <c r="P34" s="48">
        <v>2406</v>
      </c>
      <c r="Q34" s="87">
        <f t="shared" si="0"/>
        <v>238</v>
      </c>
      <c r="R34" s="73" t="str">
        <f t="shared" si="1"/>
        <v>Värmdö</v>
      </c>
      <c r="S34" s="73">
        <f t="shared" si="2"/>
        <v>2406</v>
      </c>
      <c r="T34" s="74" t="str">
        <f ca="1" t="shared" si="3"/>
        <v>$Q$35</v>
      </c>
      <c r="U34" s="24">
        <v>39727</v>
      </c>
      <c r="V34" s="74">
        <f t="shared" si="4"/>
        <v>95583162</v>
      </c>
    </row>
    <row r="35" spans="1:22" ht="12.75">
      <c r="A35" s="110" t="s">
        <v>620</v>
      </c>
      <c r="B35" s="111" t="s">
        <v>10</v>
      </c>
      <c r="C35" t="s">
        <v>11</v>
      </c>
      <c r="D35" t="s">
        <v>11</v>
      </c>
      <c r="E35" s="6">
        <v>8322</v>
      </c>
      <c r="F35" s="6">
        <v>12027</v>
      </c>
      <c r="G35" s="6">
        <v>4416</v>
      </c>
      <c r="H35" s="6">
        <v>2507</v>
      </c>
      <c r="I35" s="6">
        <v>0</v>
      </c>
      <c r="J35" s="6">
        <v>6042</v>
      </c>
      <c r="K35" s="6">
        <v>8</v>
      </c>
      <c r="L35" s="6">
        <v>171</v>
      </c>
      <c r="M35" s="6">
        <v>601</v>
      </c>
      <c r="N35" s="6">
        <v>1326</v>
      </c>
      <c r="O35" s="6">
        <v>35420</v>
      </c>
      <c r="P35" s="48">
        <v>1055</v>
      </c>
      <c r="Q35" s="87">
        <f t="shared" si="0"/>
        <v>190</v>
      </c>
      <c r="R35" s="73" t="str">
        <f t="shared" si="1"/>
        <v>Österåker</v>
      </c>
      <c r="S35" s="73">
        <f t="shared" si="2"/>
        <v>1055</v>
      </c>
      <c r="T35" s="74" t="str">
        <f ca="1" t="shared" si="3"/>
        <v>$Q$36</v>
      </c>
      <c r="U35" s="24">
        <v>40417</v>
      </c>
      <c r="V35" s="74">
        <f t="shared" si="4"/>
        <v>42639935</v>
      </c>
    </row>
    <row r="36" spans="1:22" ht="25.5">
      <c r="A36" s="110" t="s">
        <v>621</v>
      </c>
      <c r="B36" s="111" t="s">
        <v>68</v>
      </c>
      <c r="C36" s="107" t="s">
        <v>69</v>
      </c>
      <c r="D36" s="135" t="s">
        <v>642</v>
      </c>
      <c r="E36" s="6">
        <v>6414</v>
      </c>
      <c r="F36" s="6">
        <v>9988</v>
      </c>
      <c r="G36" s="6">
        <v>4202</v>
      </c>
      <c r="H36" s="6">
        <v>2823</v>
      </c>
      <c r="I36" s="6">
        <v>0</v>
      </c>
      <c r="J36" s="6">
        <v>9298</v>
      </c>
      <c r="K36" s="6">
        <v>0</v>
      </c>
      <c r="L36" s="6">
        <v>75</v>
      </c>
      <c r="M36" s="6">
        <v>-227</v>
      </c>
      <c r="N36" s="6">
        <v>938</v>
      </c>
      <c r="O36" s="6">
        <v>33511</v>
      </c>
      <c r="P36" s="48">
        <v>-854</v>
      </c>
      <c r="Q36" s="87">
        <f t="shared" si="0"/>
        <v>50</v>
      </c>
      <c r="R36" s="73" t="str">
        <f t="shared" si="1"/>
        <v>Enköping</v>
      </c>
      <c r="S36" s="73">
        <f t="shared" si="2"/>
        <v>-854</v>
      </c>
      <c r="T36" s="74" t="str">
        <f ca="1" t="shared" si="3"/>
        <v>$Q$37</v>
      </c>
      <c r="U36" s="24">
        <v>40579</v>
      </c>
      <c r="V36" s="74">
        <f t="shared" si="4"/>
        <v>-34654466</v>
      </c>
    </row>
    <row r="37" spans="1:22" ht="12.75">
      <c r="A37" s="110">
        <v>3</v>
      </c>
      <c r="B37" s="111" t="s">
        <v>689</v>
      </c>
      <c r="C37" t="s">
        <v>430</v>
      </c>
      <c r="D37" t="s">
        <v>430</v>
      </c>
      <c r="E37" s="6">
        <v>5517</v>
      </c>
      <c r="F37" s="6">
        <v>9379</v>
      </c>
      <c r="G37" s="6">
        <v>4885</v>
      </c>
      <c r="H37" s="6">
        <v>3139</v>
      </c>
      <c r="I37" s="6">
        <v>0</v>
      </c>
      <c r="J37" s="6">
        <v>11500</v>
      </c>
      <c r="K37" s="6">
        <v>247</v>
      </c>
      <c r="L37" s="6">
        <v>228</v>
      </c>
      <c r="M37" s="6">
        <v>-350</v>
      </c>
      <c r="N37" s="6">
        <v>938</v>
      </c>
      <c r="O37" s="6">
        <v>35483</v>
      </c>
      <c r="P37" s="48">
        <v>1118</v>
      </c>
      <c r="Q37" s="87">
        <f t="shared" si="0"/>
        <v>196</v>
      </c>
      <c r="R37" s="73" t="str">
        <f t="shared" si="1"/>
        <v>Heby</v>
      </c>
      <c r="S37" s="73">
        <f t="shared" si="2"/>
        <v>1118</v>
      </c>
      <c r="T37" s="74" t="str">
        <f ca="1" t="shared" si="3"/>
        <v>$Q$38</v>
      </c>
      <c r="U37" s="24">
        <v>13442</v>
      </c>
      <c r="V37" s="74">
        <f t="shared" si="4"/>
        <v>15028156</v>
      </c>
    </row>
    <row r="38" spans="1:22" ht="12.75">
      <c r="A38" s="110" t="s">
        <v>621</v>
      </c>
      <c r="B38" s="111" t="s">
        <v>58</v>
      </c>
      <c r="C38" t="s">
        <v>59</v>
      </c>
      <c r="D38" t="s">
        <v>59</v>
      </c>
      <c r="E38" s="6">
        <v>8153</v>
      </c>
      <c r="F38" s="6">
        <v>11755</v>
      </c>
      <c r="G38" s="6">
        <v>4833</v>
      </c>
      <c r="H38" s="6">
        <v>2787</v>
      </c>
      <c r="I38" s="6">
        <v>0</v>
      </c>
      <c r="J38" s="6">
        <v>5168</v>
      </c>
      <c r="K38" s="6">
        <v>0</v>
      </c>
      <c r="L38" s="6">
        <v>75</v>
      </c>
      <c r="M38" s="6">
        <v>40</v>
      </c>
      <c r="N38" s="6">
        <v>938</v>
      </c>
      <c r="O38" s="6">
        <v>33749</v>
      </c>
      <c r="P38" s="48">
        <v>-616</v>
      </c>
      <c r="Q38" s="87">
        <f t="shared" si="0"/>
        <v>62</v>
      </c>
      <c r="R38" s="73" t="str">
        <f t="shared" si="1"/>
        <v>Håbo</v>
      </c>
      <c r="S38" s="73">
        <f t="shared" si="2"/>
        <v>-616</v>
      </c>
      <c r="T38" s="74" t="str">
        <f ca="1" t="shared" si="3"/>
        <v>$Q$39</v>
      </c>
      <c r="U38" s="24">
        <v>19936</v>
      </c>
      <c r="V38" s="74">
        <f t="shared" si="4"/>
        <v>-12280576</v>
      </c>
    </row>
    <row r="39" spans="1:22" ht="12.75">
      <c r="A39" s="110" t="s">
        <v>621</v>
      </c>
      <c r="B39" s="111" t="s">
        <v>62</v>
      </c>
      <c r="C39" t="s">
        <v>63</v>
      </c>
      <c r="D39" t="s">
        <v>63</v>
      </c>
      <c r="E39" s="6">
        <v>9648</v>
      </c>
      <c r="F39" s="6">
        <v>13713</v>
      </c>
      <c r="G39" s="6">
        <v>4210</v>
      </c>
      <c r="H39" s="6">
        <v>2343</v>
      </c>
      <c r="I39" s="6">
        <v>0</v>
      </c>
      <c r="J39" s="6">
        <v>4888</v>
      </c>
      <c r="K39" s="6">
        <v>533</v>
      </c>
      <c r="L39" s="6">
        <v>75</v>
      </c>
      <c r="M39" s="6">
        <v>148</v>
      </c>
      <c r="N39" s="6">
        <v>938</v>
      </c>
      <c r="O39" s="6">
        <v>36496</v>
      </c>
      <c r="P39" s="48">
        <v>2131</v>
      </c>
      <c r="Q39" s="87">
        <f t="shared" si="0"/>
        <v>232</v>
      </c>
      <c r="R39" s="73" t="str">
        <f t="shared" si="1"/>
        <v>Knivsta</v>
      </c>
      <c r="S39" s="73">
        <f t="shared" si="2"/>
        <v>2131</v>
      </c>
      <c r="T39" s="74" t="str">
        <f ca="1" t="shared" si="3"/>
        <v>$Q$40</v>
      </c>
      <c r="U39" s="24">
        <v>15538</v>
      </c>
      <c r="V39" s="74">
        <f t="shared" si="4"/>
        <v>33111478</v>
      </c>
    </row>
    <row r="40" spans="1:22" ht="12.75">
      <c r="A40" s="110" t="s">
        <v>621</v>
      </c>
      <c r="B40" s="111" t="s">
        <v>64</v>
      </c>
      <c r="C40" t="s">
        <v>65</v>
      </c>
      <c r="D40" t="s">
        <v>65</v>
      </c>
      <c r="E40" s="6">
        <v>5756</v>
      </c>
      <c r="F40" s="6">
        <v>9441</v>
      </c>
      <c r="G40" s="6">
        <v>4755</v>
      </c>
      <c r="H40" s="6">
        <v>3805</v>
      </c>
      <c r="I40" s="6">
        <v>4</v>
      </c>
      <c r="J40" s="6">
        <v>11597</v>
      </c>
      <c r="K40" s="6">
        <v>96</v>
      </c>
      <c r="L40" s="6">
        <v>98</v>
      </c>
      <c r="M40" s="6">
        <v>-350</v>
      </c>
      <c r="N40" s="6">
        <v>938</v>
      </c>
      <c r="O40" s="6">
        <v>36140</v>
      </c>
      <c r="P40" s="48">
        <v>1775</v>
      </c>
      <c r="Q40" s="87">
        <f t="shared" si="0"/>
        <v>220</v>
      </c>
      <c r="R40" s="73" t="str">
        <f t="shared" si="1"/>
        <v>Tierp</v>
      </c>
      <c r="S40" s="73">
        <f t="shared" si="2"/>
        <v>1775</v>
      </c>
      <c r="T40" s="74" t="str">
        <f ca="1" t="shared" si="3"/>
        <v>$Q$41</v>
      </c>
      <c r="U40" s="24">
        <v>20160</v>
      </c>
      <c r="V40" s="74">
        <f t="shared" si="4"/>
        <v>35784000</v>
      </c>
    </row>
    <row r="41" spans="1:22" ht="12.75">
      <c r="A41" s="110" t="s">
        <v>621</v>
      </c>
      <c r="B41" s="111" t="s">
        <v>66</v>
      </c>
      <c r="C41" t="s">
        <v>67</v>
      </c>
      <c r="D41" t="s">
        <v>67</v>
      </c>
      <c r="E41" s="6">
        <v>6962</v>
      </c>
      <c r="F41" s="6">
        <v>8478</v>
      </c>
      <c r="G41" s="6">
        <v>3510</v>
      </c>
      <c r="H41" s="6">
        <v>3822</v>
      </c>
      <c r="I41" s="6">
        <v>109</v>
      </c>
      <c r="J41" s="6">
        <v>7300</v>
      </c>
      <c r="K41" s="6">
        <v>94</v>
      </c>
      <c r="L41" s="6">
        <v>139</v>
      </c>
      <c r="M41" s="6">
        <v>-59</v>
      </c>
      <c r="N41" s="6">
        <v>938</v>
      </c>
      <c r="O41" s="6">
        <v>31293</v>
      </c>
      <c r="P41" s="48">
        <v>-3072</v>
      </c>
      <c r="Q41" s="87">
        <f t="shared" si="0"/>
        <v>6</v>
      </c>
      <c r="R41" s="73" t="str">
        <f t="shared" si="1"/>
        <v>Uppsala</v>
      </c>
      <c r="S41" s="73">
        <f t="shared" si="2"/>
        <v>-3072</v>
      </c>
      <c r="T41" s="74" t="str">
        <f ca="1" t="shared" si="3"/>
        <v>$Q$42</v>
      </c>
      <c r="U41" s="24">
        <v>205015</v>
      </c>
      <c r="V41" s="74">
        <f t="shared" si="4"/>
        <v>-629806080</v>
      </c>
    </row>
    <row r="42" spans="1:22" ht="12.75">
      <c r="A42" s="110" t="s">
        <v>621</v>
      </c>
      <c r="B42" s="111" t="s">
        <v>60</v>
      </c>
      <c r="C42" t="s">
        <v>61</v>
      </c>
      <c r="D42" t="s">
        <v>61</v>
      </c>
      <c r="E42" s="6">
        <v>6447</v>
      </c>
      <c r="F42" s="6">
        <v>8665</v>
      </c>
      <c r="G42" s="6">
        <v>4651</v>
      </c>
      <c r="H42" s="6">
        <v>3120</v>
      </c>
      <c r="I42" s="6">
        <v>0</v>
      </c>
      <c r="J42" s="6">
        <v>10983</v>
      </c>
      <c r="K42" s="6">
        <v>185</v>
      </c>
      <c r="L42" s="6">
        <v>98</v>
      </c>
      <c r="M42" s="6">
        <v>-350</v>
      </c>
      <c r="N42" s="6">
        <v>938</v>
      </c>
      <c r="O42" s="6">
        <v>34737</v>
      </c>
      <c r="P42" s="48">
        <v>372</v>
      </c>
      <c r="Q42" s="87">
        <f t="shared" si="0"/>
        <v>149</v>
      </c>
      <c r="R42" s="73" t="str">
        <f t="shared" si="1"/>
        <v>Älvkarleby</v>
      </c>
      <c r="S42" s="73">
        <f t="shared" si="2"/>
        <v>372</v>
      </c>
      <c r="T42" s="74" t="str">
        <f ca="1" t="shared" si="3"/>
        <v>$Q$43</v>
      </c>
      <c r="U42" s="24">
        <v>9146</v>
      </c>
      <c r="V42" s="74">
        <f t="shared" si="4"/>
        <v>3402312</v>
      </c>
    </row>
    <row r="43" spans="1:22" ht="12.75">
      <c r="A43" s="110" t="s">
        <v>621</v>
      </c>
      <c r="B43" s="111" t="s">
        <v>70</v>
      </c>
      <c r="C43" t="s">
        <v>71</v>
      </c>
      <c r="D43" t="s">
        <v>71</v>
      </c>
      <c r="E43" s="6">
        <v>5513</v>
      </c>
      <c r="F43" s="6">
        <v>8915</v>
      </c>
      <c r="G43" s="6">
        <v>4996</v>
      </c>
      <c r="H43" s="6">
        <v>2321</v>
      </c>
      <c r="I43" s="6">
        <v>0</v>
      </c>
      <c r="J43" s="6">
        <v>11329</v>
      </c>
      <c r="K43" s="6">
        <v>218</v>
      </c>
      <c r="L43" s="6">
        <v>75</v>
      </c>
      <c r="M43" s="6">
        <v>-350</v>
      </c>
      <c r="N43" s="6">
        <v>938</v>
      </c>
      <c r="O43" s="6">
        <v>33955</v>
      </c>
      <c r="P43" s="48">
        <v>-410</v>
      </c>
      <c r="Q43" s="87">
        <f t="shared" si="0"/>
        <v>78</v>
      </c>
      <c r="R43" s="73" t="str">
        <f t="shared" si="1"/>
        <v>Östhammar</v>
      </c>
      <c r="S43" s="73">
        <f t="shared" si="2"/>
        <v>-410</v>
      </c>
      <c r="T43" s="74" t="str">
        <f ca="1" t="shared" si="3"/>
        <v>$Q$44</v>
      </c>
      <c r="U43" s="24">
        <v>21323</v>
      </c>
      <c r="V43" s="74">
        <f t="shared" si="4"/>
        <v>-8742430</v>
      </c>
    </row>
    <row r="44" spans="1:22" ht="25.5">
      <c r="A44" s="110" t="s">
        <v>622</v>
      </c>
      <c r="B44" s="111" t="s">
        <v>84</v>
      </c>
      <c r="C44" s="107" t="s">
        <v>85</v>
      </c>
      <c r="D44" s="135" t="s">
        <v>643</v>
      </c>
      <c r="E44" s="6">
        <v>6899</v>
      </c>
      <c r="F44" s="6">
        <v>9526</v>
      </c>
      <c r="G44" s="6">
        <v>4093</v>
      </c>
      <c r="H44" s="6">
        <v>5273</v>
      </c>
      <c r="I44" s="6">
        <v>174</v>
      </c>
      <c r="J44" s="6">
        <v>9437</v>
      </c>
      <c r="K44" s="6">
        <v>27</v>
      </c>
      <c r="L44" s="6">
        <v>83</v>
      </c>
      <c r="M44" s="6">
        <v>-350</v>
      </c>
      <c r="N44" s="6">
        <v>707</v>
      </c>
      <c r="O44" s="6">
        <v>35869</v>
      </c>
      <c r="P44" s="48">
        <v>1504</v>
      </c>
      <c r="Q44" s="87">
        <f t="shared" si="0"/>
        <v>210</v>
      </c>
      <c r="R44" s="73" t="str">
        <f t="shared" si="1"/>
        <v>Eskilstuna</v>
      </c>
      <c r="S44" s="73">
        <f t="shared" si="2"/>
        <v>1504</v>
      </c>
      <c r="T44" s="74" t="str">
        <f ca="1" t="shared" si="3"/>
        <v>$Q$45</v>
      </c>
      <c r="U44" s="24">
        <v>99692</v>
      </c>
      <c r="V44" s="74">
        <f t="shared" si="4"/>
        <v>149936768</v>
      </c>
    </row>
    <row r="45" spans="1:22" ht="12.75">
      <c r="A45" s="110" t="s">
        <v>622</v>
      </c>
      <c r="B45" s="111" t="s">
        <v>80</v>
      </c>
      <c r="C45" t="s">
        <v>81</v>
      </c>
      <c r="D45" t="s">
        <v>81</v>
      </c>
      <c r="E45" s="6">
        <v>5500</v>
      </c>
      <c r="F45" s="6">
        <v>10059</v>
      </c>
      <c r="G45" s="6">
        <v>4360</v>
      </c>
      <c r="H45" s="6">
        <v>4339</v>
      </c>
      <c r="I45" s="6">
        <v>116</v>
      </c>
      <c r="J45" s="6">
        <v>11589</v>
      </c>
      <c r="K45" s="6">
        <v>136</v>
      </c>
      <c r="L45" s="6">
        <v>19</v>
      </c>
      <c r="M45" s="6">
        <v>-350</v>
      </c>
      <c r="N45" s="6">
        <v>486</v>
      </c>
      <c r="O45" s="6">
        <v>36254</v>
      </c>
      <c r="P45" s="48">
        <v>1889</v>
      </c>
      <c r="Q45" s="87">
        <f t="shared" si="0"/>
        <v>224</v>
      </c>
      <c r="R45" s="73" t="str">
        <f t="shared" si="1"/>
        <v>Flen</v>
      </c>
      <c r="S45" s="73">
        <f t="shared" si="2"/>
        <v>1889</v>
      </c>
      <c r="T45" s="74" t="str">
        <f ca="1" t="shared" si="3"/>
        <v>$Q$46</v>
      </c>
      <c r="U45" s="24">
        <v>16083</v>
      </c>
      <c r="V45" s="74">
        <f t="shared" si="4"/>
        <v>30380787</v>
      </c>
    </row>
    <row r="46" spans="1:22" ht="12.75">
      <c r="A46" s="110" t="s">
        <v>622</v>
      </c>
      <c r="B46" s="111" t="s">
        <v>74</v>
      </c>
      <c r="C46" t="s">
        <v>75</v>
      </c>
      <c r="D46" t="s">
        <v>75</v>
      </c>
      <c r="E46" s="6">
        <v>6915</v>
      </c>
      <c r="F46" s="6">
        <v>10117</v>
      </c>
      <c r="G46" s="6">
        <v>4522</v>
      </c>
      <c r="H46" s="6">
        <v>3015</v>
      </c>
      <c r="I46" s="6">
        <v>0</v>
      </c>
      <c r="J46" s="6">
        <v>9532</v>
      </c>
      <c r="K46" s="6">
        <v>48</v>
      </c>
      <c r="L46" s="6">
        <v>-3</v>
      </c>
      <c r="M46" s="6">
        <v>-350</v>
      </c>
      <c r="N46" s="6">
        <v>900</v>
      </c>
      <c r="O46" s="6">
        <v>34696</v>
      </c>
      <c r="P46" s="48">
        <v>331</v>
      </c>
      <c r="Q46" s="87">
        <f t="shared" si="0"/>
        <v>145</v>
      </c>
      <c r="R46" s="73" t="str">
        <f t="shared" si="1"/>
        <v>Gnesta</v>
      </c>
      <c r="S46" s="73">
        <f t="shared" si="2"/>
        <v>331</v>
      </c>
      <c r="T46" s="74" t="str">
        <f ca="1" t="shared" si="3"/>
        <v>$Q$47</v>
      </c>
      <c r="U46" s="24">
        <v>10409</v>
      </c>
      <c r="V46" s="74">
        <f t="shared" si="4"/>
        <v>3445379</v>
      </c>
    </row>
    <row r="47" spans="1:22" ht="12.75">
      <c r="A47" s="110" t="s">
        <v>622</v>
      </c>
      <c r="B47" s="111" t="s">
        <v>82</v>
      </c>
      <c r="C47" t="s">
        <v>83</v>
      </c>
      <c r="D47" t="s">
        <v>83</v>
      </c>
      <c r="E47" s="6">
        <v>6041</v>
      </c>
      <c r="F47" s="6">
        <v>9661</v>
      </c>
      <c r="G47" s="6">
        <v>4300</v>
      </c>
      <c r="H47" s="6">
        <v>4325</v>
      </c>
      <c r="I47" s="6">
        <v>52</v>
      </c>
      <c r="J47" s="6">
        <v>11403</v>
      </c>
      <c r="K47" s="6">
        <v>13</v>
      </c>
      <c r="L47" s="6">
        <v>19</v>
      </c>
      <c r="M47" s="6">
        <v>-350</v>
      </c>
      <c r="N47" s="6">
        <v>479</v>
      </c>
      <c r="O47" s="6">
        <v>35943</v>
      </c>
      <c r="P47" s="48">
        <v>1578</v>
      </c>
      <c r="Q47" s="87">
        <f t="shared" si="0"/>
        <v>212</v>
      </c>
      <c r="R47" s="73" t="str">
        <f t="shared" si="1"/>
        <v>Katrineholm</v>
      </c>
      <c r="S47" s="73">
        <f t="shared" si="2"/>
        <v>1578</v>
      </c>
      <c r="T47" s="74" t="str">
        <f ca="1" t="shared" si="3"/>
        <v>$Q$48</v>
      </c>
      <c r="U47" s="24">
        <v>32890</v>
      </c>
      <c r="V47" s="74">
        <f t="shared" si="4"/>
        <v>51900420</v>
      </c>
    </row>
    <row r="48" spans="1:22" ht="12.75">
      <c r="A48" s="110" t="s">
        <v>622</v>
      </c>
      <c r="B48" s="111" t="s">
        <v>76</v>
      </c>
      <c r="C48" t="s">
        <v>77</v>
      </c>
      <c r="D48" t="s">
        <v>77</v>
      </c>
      <c r="E48" s="6">
        <v>6429</v>
      </c>
      <c r="F48" s="6">
        <v>9262</v>
      </c>
      <c r="G48" s="6">
        <v>3987</v>
      </c>
      <c r="H48" s="6">
        <v>3069</v>
      </c>
      <c r="I48" s="6">
        <v>3</v>
      </c>
      <c r="J48" s="6">
        <v>10773</v>
      </c>
      <c r="K48" s="6">
        <v>0</v>
      </c>
      <c r="L48" s="6">
        <v>-3</v>
      </c>
      <c r="M48" s="6">
        <v>-350</v>
      </c>
      <c r="N48" s="6">
        <v>902</v>
      </c>
      <c r="O48" s="6">
        <v>34072</v>
      </c>
      <c r="P48" s="48">
        <v>-293</v>
      </c>
      <c r="Q48" s="87">
        <f t="shared" si="0"/>
        <v>89</v>
      </c>
      <c r="R48" s="73" t="str">
        <f t="shared" si="1"/>
        <v>Nyköping</v>
      </c>
      <c r="S48" s="73">
        <f t="shared" si="2"/>
        <v>-293</v>
      </c>
      <c r="T48" s="74" t="str">
        <f ca="1" t="shared" si="3"/>
        <v>$Q$49</v>
      </c>
      <c r="U48" s="24">
        <v>52928</v>
      </c>
      <c r="V48" s="74">
        <f t="shared" si="4"/>
        <v>-15507904</v>
      </c>
    </row>
    <row r="49" spans="1:22" ht="12.75">
      <c r="A49" s="110" t="s">
        <v>622</v>
      </c>
      <c r="B49" s="111" t="s">
        <v>78</v>
      </c>
      <c r="C49" t="s">
        <v>79</v>
      </c>
      <c r="D49" t="s">
        <v>79</v>
      </c>
      <c r="E49" s="6">
        <v>5552</v>
      </c>
      <c r="F49" s="6">
        <v>7221</v>
      </c>
      <c r="G49" s="6">
        <v>4033</v>
      </c>
      <c r="H49" s="6">
        <v>2846</v>
      </c>
      <c r="I49" s="6">
        <v>0</v>
      </c>
      <c r="J49" s="6">
        <v>12095</v>
      </c>
      <c r="K49" s="6">
        <v>140</v>
      </c>
      <c r="L49" s="6">
        <v>-3</v>
      </c>
      <c r="M49" s="6">
        <v>-350</v>
      </c>
      <c r="N49" s="6">
        <v>167</v>
      </c>
      <c r="O49" s="6">
        <v>31701</v>
      </c>
      <c r="P49" s="48">
        <v>-2664</v>
      </c>
      <c r="Q49" s="87">
        <f t="shared" si="0"/>
        <v>9</v>
      </c>
      <c r="R49" s="73" t="str">
        <f t="shared" si="1"/>
        <v>Oxelösund</v>
      </c>
      <c r="S49" s="73">
        <f t="shared" si="2"/>
        <v>-2664</v>
      </c>
      <c r="T49" s="74" t="str">
        <f ca="1" t="shared" si="3"/>
        <v>$Q$50</v>
      </c>
      <c r="U49" s="24">
        <v>11389</v>
      </c>
      <c r="V49" s="74">
        <f t="shared" si="4"/>
        <v>-30340296</v>
      </c>
    </row>
    <row r="50" spans="1:22" ht="12.75">
      <c r="A50" s="110" t="s">
        <v>622</v>
      </c>
      <c r="B50" s="111" t="s">
        <v>86</v>
      </c>
      <c r="C50" t="s">
        <v>87</v>
      </c>
      <c r="D50" t="s">
        <v>87</v>
      </c>
      <c r="E50" s="6">
        <v>6782</v>
      </c>
      <c r="F50" s="6">
        <v>10426</v>
      </c>
      <c r="G50" s="6">
        <v>4197</v>
      </c>
      <c r="H50" s="6">
        <v>3550</v>
      </c>
      <c r="I50" s="6">
        <v>0</v>
      </c>
      <c r="J50" s="6">
        <v>9016</v>
      </c>
      <c r="K50" s="6">
        <v>0</v>
      </c>
      <c r="L50" s="6">
        <v>19</v>
      </c>
      <c r="M50" s="6">
        <v>-273</v>
      </c>
      <c r="N50" s="6">
        <v>677</v>
      </c>
      <c r="O50" s="6">
        <v>34394</v>
      </c>
      <c r="P50" s="48">
        <v>29</v>
      </c>
      <c r="Q50" s="87">
        <f t="shared" si="0"/>
        <v>119</v>
      </c>
      <c r="R50" s="73" t="str">
        <f t="shared" si="1"/>
        <v>Strängnäs</v>
      </c>
      <c r="S50" s="73">
        <f t="shared" si="2"/>
        <v>29</v>
      </c>
      <c r="T50" s="74" t="str">
        <f ca="1" t="shared" si="3"/>
        <v>$Q$51</v>
      </c>
      <c r="U50" s="24">
        <v>33313</v>
      </c>
      <c r="V50" s="74">
        <f t="shared" si="4"/>
        <v>966077</v>
      </c>
    </row>
    <row r="51" spans="1:22" ht="12.75">
      <c r="A51" s="110" t="s">
        <v>622</v>
      </c>
      <c r="B51" s="111" t="s">
        <v>88</v>
      </c>
      <c r="C51" t="s">
        <v>89</v>
      </c>
      <c r="D51" t="s">
        <v>89</v>
      </c>
      <c r="E51" s="6">
        <v>6930</v>
      </c>
      <c r="F51" s="6">
        <v>10463</v>
      </c>
      <c r="G51" s="6">
        <v>4524</v>
      </c>
      <c r="H51" s="6">
        <v>2300</v>
      </c>
      <c r="I51" s="6">
        <v>0</v>
      </c>
      <c r="J51" s="6">
        <v>8123</v>
      </c>
      <c r="K51" s="6">
        <v>0</v>
      </c>
      <c r="L51" s="6">
        <v>-3</v>
      </c>
      <c r="M51" s="6">
        <v>-106</v>
      </c>
      <c r="N51" s="6">
        <v>577</v>
      </c>
      <c r="O51" s="6">
        <v>32808</v>
      </c>
      <c r="P51" s="48">
        <v>-1557</v>
      </c>
      <c r="Q51" s="87">
        <f t="shared" si="0"/>
        <v>27</v>
      </c>
      <c r="R51" s="73" t="str">
        <f t="shared" si="1"/>
        <v>Trosa</v>
      </c>
      <c r="S51" s="73">
        <f t="shared" si="2"/>
        <v>-1557</v>
      </c>
      <c r="T51" s="74" t="str">
        <f ca="1" t="shared" si="3"/>
        <v>$Q$52</v>
      </c>
      <c r="U51" s="24">
        <v>11635</v>
      </c>
      <c r="V51" s="74">
        <f t="shared" si="4"/>
        <v>-18115695</v>
      </c>
    </row>
    <row r="52" spans="1:22" ht="12.75">
      <c r="A52" s="110" t="s">
        <v>622</v>
      </c>
      <c r="B52" s="111" t="s">
        <v>72</v>
      </c>
      <c r="C52" t="s">
        <v>73</v>
      </c>
      <c r="D52" t="s">
        <v>73</v>
      </c>
      <c r="E52" s="6">
        <v>5249</v>
      </c>
      <c r="F52" s="6">
        <v>10248</v>
      </c>
      <c r="G52" s="6">
        <v>5013</v>
      </c>
      <c r="H52" s="6">
        <v>2903</v>
      </c>
      <c r="I52" s="6">
        <v>0</v>
      </c>
      <c r="J52" s="6">
        <v>11550</v>
      </c>
      <c r="K52" s="6">
        <v>418</v>
      </c>
      <c r="L52" s="6">
        <v>19</v>
      </c>
      <c r="M52" s="6">
        <v>-350</v>
      </c>
      <c r="N52" s="6">
        <v>784</v>
      </c>
      <c r="O52" s="6">
        <v>35834</v>
      </c>
      <c r="P52" s="48">
        <v>1469</v>
      </c>
      <c r="Q52" s="87">
        <f t="shared" si="0"/>
        <v>208</v>
      </c>
      <c r="R52" s="73" t="str">
        <f t="shared" si="1"/>
        <v>Vingåker</v>
      </c>
      <c r="S52" s="73">
        <f t="shared" si="2"/>
        <v>1469</v>
      </c>
      <c r="T52" s="74" t="str">
        <f ca="1" t="shared" si="3"/>
        <v>$Q$53</v>
      </c>
      <c r="U52" s="24">
        <v>8795</v>
      </c>
      <c r="V52" s="74">
        <f t="shared" si="4"/>
        <v>12919855</v>
      </c>
    </row>
    <row r="53" spans="1:22" ht="25.5">
      <c r="A53" s="110" t="s">
        <v>623</v>
      </c>
      <c r="B53" s="111" t="s">
        <v>96</v>
      </c>
      <c r="C53" s="107" t="s">
        <v>97</v>
      </c>
      <c r="D53" s="135" t="s">
        <v>644</v>
      </c>
      <c r="E53" s="6">
        <v>5789</v>
      </c>
      <c r="F53" s="6">
        <v>9145</v>
      </c>
      <c r="G53" s="6">
        <v>4641</v>
      </c>
      <c r="H53" s="6">
        <v>2902</v>
      </c>
      <c r="I53" s="6">
        <v>0</v>
      </c>
      <c r="J53" s="6">
        <v>11019</v>
      </c>
      <c r="K53" s="6">
        <v>148</v>
      </c>
      <c r="L53" s="6">
        <v>684</v>
      </c>
      <c r="M53" s="6">
        <v>-350</v>
      </c>
      <c r="N53" s="6">
        <v>684</v>
      </c>
      <c r="O53" s="6">
        <v>34662</v>
      </c>
      <c r="P53" s="48">
        <v>297</v>
      </c>
      <c r="Q53" s="87">
        <f t="shared" si="0"/>
        <v>141</v>
      </c>
      <c r="R53" s="73" t="str">
        <f t="shared" si="1"/>
        <v>Boxholm</v>
      </c>
      <c r="S53" s="73">
        <f t="shared" si="2"/>
        <v>297</v>
      </c>
      <c r="T53" s="74" t="str">
        <f ca="1" t="shared" si="3"/>
        <v>$Q$54</v>
      </c>
      <c r="U53" s="24">
        <v>5268</v>
      </c>
      <c r="V53" s="74">
        <f t="shared" si="4"/>
        <v>1564596</v>
      </c>
    </row>
    <row r="54" spans="1:22" ht="12.75">
      <c r="A54" s="110" t="s">
        <v>623</v>
      </c>
      <c r="B54" s="111" t="s">
        <v>100</v>
      </c>
      <c r="C54" t="s">
        <v>101</v>
      </c>
      <c r="D54" t="s">
        <v>101</v>
      </c>
      <c r="E54" s="6">
        <v>5910</v>
      </c>
      <c r="F54" s="6">
        <v>8889</v>
      </c>
      <c r="G54" s="6">
        <v>4367</v>
      </c>
      <c r="H54" s="6">
        <v>3529</v>
      </c>
      <c r="I54" s="6">
        <v>0</v>
      </c>
      <c r="J54" s="6">
        <v>11380</v>
      </c>
      <c r="K54" s="6">
        <v>88</v>
      </c>
      <c r="L54" s="6">
        <v>-51</v>
      </c>
      <c r="M54" s="6">
        <v>-350</v>
      </c>
      <c r="N54" s="6">
        <v>684</v>
      </c>
      <c r="O54" s="6">
        <v>34446</v>
      </c>
      <c r="P54" s="48">
        <v>81</v>
      </c>
      <c r="Q54" s="87">
        <f t="shared" si="0"/>
        <v>126</v>
      </c>
      <c r="R54" s="73" t="str">
        <f t="shared" si="1"/>
        <v>Finspång</v>
      </c>
      <c r="S54" s="73">
        <f t="shared" si="2"/>
        <v>81</v>
      </c>
      <c r="T54" s="74" t="str">
        <f ca="1" t="shared" si="3"/>
        <v>$Q$55</v>
      </c>
      <c r="U54" s="24">
        <v>20848</v>
      </c>
      <c r="V54" s="74">
        <f t="shared" si="4"/>
        <v>1688688</v>
      </c>
    </row>
    <row r="55" spans="1:22" ht="12.75">
      <c r="A55" s="110" t="s">
        <v>623</v>
      </c>
      <c r="B55" s="111" t="s">
        <v>94</v>
      </c>
      <c r="C55" t="s">
        <v>95</v>
      </c>
      <c r="D55" t="s">
        <v>95</v>
      </c>
      <c r="E55" s="6">
        <v>5662</v>
      </c>
      <c r="F55" s="6">
        <v>10086</v>
      </c>
      <c r="G55" s="6">
        <v>5021</v>
      </c>
      <c r="H55" s="6">
        <v>2681</v>
      </c>
      <c r="I55" s="6">
        <v>0</v>
      </c>
      <c r="J55" s="6">
        <v>11368</v>
      </c>
      <c r="K55" s="6">
        <v>224</v>
      </c>
      <c r="L55" s="6">
        <v>684</v>
      </c>
      <c r="M55" s="6">
        <v>-350</v>
      </c>
      <c r="N55" s="6">
        <v>684</v>
      </c>
      <c r="O55" s="6">
        <v>36060</v>
      </c>
      <c r="P55" s="48">
        <v>1695</v>
      </c>
      <c r="Q55" s="87">
        <f t="shared" si="0"/>
        <v>216</v>
      </c>
      <c r="R55" s="73" t="str">
        <f t="shared" si="1"/>
        <v>Kinda</v>
      </c>
      <c r="S55" s="73">
        <f t="shared" si="2"/>
        <v>1695</v>
      </c>
      <c r="T55" s="74" t="str">
        <f ca="1" t="shared" si="3"/>
        <v>$Q$56</v>
      </c>
      <c r="U55" s="24">
        <v>9796</v>
      </c>
      <c r="V55" s="74">
        <f t="shared" si="4"/>
        <v>16604220</v>
      </c>
    </row>
    <row r="56" spans="1:22" ht="12.75">
      <c r="A56" s="110" t="s">
        <v>623</v>
      </c>
      <c r="B56" s="111" t="s">
        <v>104</v>
      </c>
      <c r="C56" t="s">
        <v>105</v>
      </c>
      <c r="D56" t="s">
        <v>105</v>
      </c>
      <c r="E56" s="6">
        <v>6786</v>
      </c>
      <c r="F56" s="6">
        <v>8862</v>
      </c>
      <c r="G56" s="6">
        <v>3825</v>
      </c>
      <c r="H56" s="6">
        <v>4253</v>
      </c>
      <c r="I56" s="6">
        <v>148</v>
      </c>
      <c r="J56" s="6">
        <v>8432</v>
      </c>
      <c r="K56" s="6">
        <v>1</v>
      </c>
      <c r="L56" s="6">
        <v>13</v>
      </c>
      <c r="M56" s="6">
        <v>-207</v>
      </c>
      <c r="N56" s="6">
        <v>684</v>
      </c>
      <c r="O56" s="6">
        <v>32797</v>
      </c>
      <c r="P56" s="48">
        <v>-1568</v>
      </c>
      <c r="Q56" s="87">
        <f t="shared" si="0"/>
        <v>25</v>
      </c>
      <c r="R56" s="73" t="str">
        <f t="shared" si="1"/>
        <v>Linköping</v>
      </c>
      <c r="S56" s="73">
        <f t="shared" si="2"/>
        <v>-1568</v>
      </c>
      <c r="T56" s="74" t="str">
        <f ca="1" t="shared" si="3"/>
        <v>$Q$57</v>
      </c>
      <c r="U56" s="24">
        <v>150088</v>
      </c>
      <c r="V56" s="74">
        <f t="shared" si="4"/>
        <v>-235337984</v>
      </c>
    </row>
    <row r="57" spans="1:22" ht="12.75">
      <c r="A57" s="110" t="s">
        <v>623</v>
      </c>
      <c r="B57" s="111" t="s">
        <v>114</v>
      </c>
      <c r="C57" t="s">
        <v>115</v>
      </c>
      <c r="D57" t="s">
        <v>115</v>
      </c>
      <c r="E57" s="6">
        <v>6520</v>
      </c>
      <c r="F57" s="6">
        <v>9184</v>
      </c>
      <c r="G57" s="6">
        <v>4396</v>
      </c>
      <c r="H57" s="6">
        <v>3473</v>
      </c>
      <c r="I57" s="6">
        <v>0</v>
      </c>
      <c r="J57" s="6">
        <v>10178</v>
      </c>
      <c r="K57" s="6">
        <v>79</v>
      </c>
      <c r="L57" s="6">
        <v>-29</v>
      </c>
      <c r="M57" s="6">
        <v>-350</v>
      </c>
      <c r="N57" s="6">
        <v>684</v>
      </c>
      <c r="O57" s="6">
        <v>34135</v>
      </c>
      <c r="P57" s="48">
        <v>-230</v>
      </c>
      <c r="Q57" s="87">
        <f t="shared" si="0"/>
        <v>98</v>
      </c>
      <c r="R57" s="73" t="str">
        <f t="shared" si="1"/>
        <v>Mjölby</v>
      </c>
      <c r="S57" s="73">
        <f t="shared" si="2"/>
        <v>-230</v>
      </c>
      <c r="T57" s="74" t="str">
        <f ca="1" t="shared" si="3"/>
        <v>$Q$58</v>
      </c>
      <c r="U57" s="24">
        <v>26305</v>
      </c>
      <c r="V57" s="74">
        <f t="shared" si="4"/>
        <v>-6050150</v>
      </c>
    </row>
    <row r="58" spans="1:22" ht="12.75">
      <c r="A58" s="110" t="s">
        <v>623</v>
      </c>
      <c r="B58" s="111" t="s">
        <v>110</v>
      </c>
      <c r="C58" t="s">
        <v>111</v>
      </c>
      <c r="D58" t="s">
        <v>111</v>
      </c>
      <c r="E58" s="6">
        <v>6132</v>
      </c>
      <c r="F58" s="6">
        <v>9203</v>
      </c>
      <c r="G58" s="6">
        <v>4365</v>
      </c>
      <c r="H58" s="6">
        <v>3716</v>
      </c>
      <c r="I58" s="6">
        <v>0</v>
      </c>
      <c r="J58" s="6">
        <v>10469</v>
      </c>
      <c r="K58" s="6">
        <v>93</v>
      </c>
      <c r="L58" s="6">
        <v>-51</v>
      </c>
      <c r="M58" s="6">
        <v>-350</v>
      </c>
      <c r="N58" s="6">
        <v>684</v>
      </c>
      <c r="O58" s="6">
        <v>34261</v>
      </c>
      <c r="P58" s="48">
        <v>-104</v>
      </c>
      <c r="Q58" s="87">
        <f t="shared" si="0"/>
        <v>110</v>
      </c>
      <c r="R58" s="73" t="str">
        <f t="shared" si="1"/>
        <v>Motala</v>
      </c>
      <c r="S58" s="73">
        <f t="shared" si="2"/>
        <v>-104</v>
      </c>
      <c r="T58" s="74" t="str">
        <f ca="1" t="shared" si="3"/>
        <v>$Q$59</v>
      </c>
      <c r="U58" s="24">
        <v>42134</v>
      </c>
      <c r="V58" s="74">
        <f t="shared" si="4"/>
        <v>-4381936</v>
      </c>
    </row>
    <row r="59" spans="1:22" ht="12.75">
      <c r="A59" s="110" t="s">
        <v>623</v>
      </c>
      <c r="B59" s="111" t="s">
        <v>106</v>
      </c>
      <c r="C59" t="s">
        <v>107</v>
      </c>
      <c r="D59" t="s">
        <v>107</v>
      </c>
      <c r="E59" s="6">
        <v>6900</v>
      </c>
      <c r="F59" s="6">
        <v>9139</v>
      </c>
      <c r="G59" s="6">
        <v>4047</v>
      </c>
      <c r="H59" s="6">
        <v>4928</v>
      </c>
      <c r="I59" s="6">
        <v>145</v>
      </c>
      <c r="J59" s="6">
        <v>9170</v>
      </c>
      <c r="K59" s="6">
        <v>12</v>
      </c>
      <c r="L59" s="6">
        <v>13</v>
      </c>
      <c r="M59" s="6">
        <v>-350</v>
      </c>
      <c r="N59" s="6">
        <v>684</v>
      </c>
      <c r="O59" s="6">
        <v>34688</v>
      </c>
      <c r="P59" s="48">
        <v>323</v>
      </c>
      <c r="Q59" s="87">
        <f t="shared" si="0"/>
        <v>143</v>
      </c>
      <c r="R59" s="73" t="str">
        <f t="shared" si="1"/>
        <v>Norrköping</v>
      </c>
      <c r="S59" s="73">
        <f t="shared" si="2"/>
        <v>323</v>
      </c>
      <c r="T59" s="74" t="str">
        <f ca="1" t="shared" si="3"/>
        <v>$Q$60</v>
      </c>
      <c r="U59" s="24">
        <v>133696</v>
      </c>
      <c r="V59" s="74">
        <f t="shared" si="4"/>
        <v>43183808</v>
      </c>
    </row>
    <row r="60" spans="1:22" ht="12.75">
      <c r="A60" s="110" t="s">
        <v>623</v>
      </c>
      <c r="B60" s="111" t="s">
        <v>108</v>
      </c>
      <c r="C60" t="s">
        <v>109</v>
      </c>
      <c r="D60" t="s">
        <v>109</v>
      </c>
      <c r="E60" s="6">
        <v>6660</v>
      </c>
      <c r="F60" s="6">
        <v>9851</v>
      </c>
      <c r="G60" s="6">
        <v>4889</v>
      </c>
      <c r="H60" s="6">
        <v>2510</v>
      </c>
      <c r="I60" s="6">
        <v>0</v>
      </c>
      <c r="J60" s="6">
        <v>9275</v>
      </c>
      <c r="K60" s="6">
        <v>103</v>
      </c>
      <c r="L60" s="6">
        <v>-51</v>
      </c>
      <c r="M60" s="6">
        <v>-350</v>
      </c>
      <c r="N60" s="6">
        <v>684</v>
      </c>
      <c r="O60" s="6">
        <v>33571</v>
      </c>
      <c r="P60" s="48">
        <v>-794</v>
      </c>
      <c r="Q60" s="87">
        <f t="shared" si="0"/>
        <v>51</v>
      </c>
      <c r="R60" s="73" t="str">
        <f t="shared" si="1"/>
        <v>Söderköping</v>
      </c>
      <c r="S60" s="73">
        <f t="shared" si="2"/>
        <v>-794</v>
      </c>
      <c r="T60" s="74" t="str">
        <f ca="1" t="shared" si="3"/>
        <v>$Q$61</v>
      </c>
      <c r="U60" s="24">
        <v>14177</v>
      </c>
      <c r="V60" s="74">
        <f t="shared" si="4"/>
        <v>-11256538</v>
      </c>
    </row>
    <row r="61" spans="1:22" ht="12.75">
      <c r="A61" s="110" t="s">
        <v>623</v>
      </c>
      <c r="B61" s="111" t="s">
        <v>112</v>
      </c>
      <c r="C61" t="s">
        <v>113</v>
      </c>
      <c r="D61" t="s">
        <v>113</v>
      </c>
      <c r="E61" s="6">
        <v>4046</v>
      </c>
      <c r="F61" s="6">
        <v>8444</v>
      </c>
      <c r="G61" s="6">
        <v>4416</v>
      </c>
      <c r="H61" s="6">
        <v>2706</v>
      </c>
      <c r="I61" s="6">
        <v>0</v>
      </c>
      <c r="J61" s="6">
        <v>14601</v>
      </c>
      <c r="K61" s="6">
        <v>279</v>
      </c>
      <c r="L61" s="6">
        <v>490</v>
      </c>
      <c r="M61" s="6">
        <v>-350</v>
      </c>
      <c r="N61" s="6">
        <v>684</v>
      </c>
      <c r="O61" s="6">
        <v>35316</v>
      </c>
      <c r="P61" s="48">
        <v>951</v>
      </c>
      <c r="Q61" s="87">
        <f t="shared" si="0"/>
        <v>183</v>
      </c>
      <c r="R61" s="73" t="str">
        <f t="shared" si="1"/>
        <v>Vadstena</v>
      </c>
      <c r="S61" s="73">
        <f t="shared" si="2"/>
        <v>951</v>
      </c>
      <c r="T61" s="74" t="str">
        <f ca="1" t="shared" si="3"/>
        <v>$Q$62</v>
      </c>
      <c r="U61" s="24">
        <v>7374</v>
      </c>
      <c r="V61" s="74">
        <f t="shared" si="4"/>
        <v>7012674</v>
      </c>
    </row>
    <row r="62" spans="1:22" ht="12.75">
      <c r="A62" s="110" t="s">
        <v>623</v>
      </c>
      <c r="B62" s="111" t="s">
        <v>102</v>
      </c>
      <c r="C62" t="s">
        <v>103</v>
      </c>
      <c r="D62" t="s">
        <v>103</v>
      </c>
      <c r="E62" s="6">
        <v>4274</v>
      </c>
      <c r="F62" s="6">
        <v>8407</v>
      </c>
      <c r="G62" s="6">
        <v>4229</v>
      </c>
      <c r="H62" s="6">
        <v>2231</v>
      </c>
      <c r="I62" s="6">
        <v>0</v>
      </c>
      <c r="J62" s="6">
        <v>13121</v>
      </c>
      <c r="K62" s="6">
        <v>805</v>
      </c>
      <c r="L62" s="6">
        <v>662</v>
      </c>
      <c r="M62" s="6">
        <v>-350</v>
      </c>
      <c r="N62" s="6">
        <v>684</v>
      </c>
      <c r="O62" s="6">
        <v>34063</v>
      </c>
      <c r="P62" s="48">
        <v>-302</v>
      </c>
      <c r="Q62" s="87">
        <f t="shared" si="0"/>
        <v>87</v>
      </c>
      <c r="R62" s="73" t="str">
        <f t="shared" si="1"/>
        <v>Valdemarsvik</v>
      </c>
      <c r="S62" s="73">
        <f t="shared" si="2"/>
        <v>-302</v>
      </c>
      <c r="T62" s="74" t="str">
        <f ca="1" t="shared" si="3"/>
        <v>$Q$63</v>
      </c>
      <c r="U62" s="24">
        <v>7596</v>
      </c>
      <c r="V62" s="74">
        <f t="shared" si="4"/>
        <v>-2293992</v>
      </c>
    </row>
    <row r="63" spans="1:22" ht="12.75">
      <c r="A63" s="110" t="s">
        <v>623</v>
      </c>
      <c r="B63" s="111" t="s">
        <v>92</v>
      </c>
      <c r="C63" t="s">
        <v>93</v>
      </c>
      <c r="D63" t="s">
        <v>93</v>
      </c>
      <c r="E63" s="6">
        <v>5172</v>
      </c>
      <c r="F63" s="6">
        <v>9615</v>
      </c>
      <c r="G63" s="6">
        <v>4366</v>
      </c>
      <c r="H63" s="6">
        <v>2187</v>
      </c>
      <c r="I63" s="6">
        <v>0</v>
      </c>
      <c r="J63" s="6">
        <v>13204</v>
      </c>
      <c r="K63" s="6">
        <v>1077</v>
      </c>
      <c r="L63" s="6">
        <v>1625</v>
      </c>
      <c r="M63" s="6">
        <v>-350</v>
      </c>
      <c r="N63" s="6">
        <v>684</v>
      </c>
      <c r="O63" s="6">
        <v>37580</v>
      </c>
      <c r="P63" s="48">
        <v>3215</v>
      </c>
      <c r="Q63" s="87">
        <f t="shared" si="0"/>
        <v>255</v>
      </c>
      <c r="R63" s="73" t="str">
        <f t="shared" si="1"/>
        <v>Ydre</v>
      </c>
      <c r="S63" s="73">
        <f t="shared" si="2"/>
        <v>3215</v>
      </c>
      <c r="T63" s="74" t="str">
        <f ca="1" t="shared" si="3"/>
        <v>$Q$64</v>
      </c>
      <c r="U63" s="24">
        <v>3613</v>
      </c>
      <c r="V63" s="74">
        <f t="shared" si="4"/>
        <v>11615795</v>
      </c>
    </row>
    <row r="64" spans="1:22" ht="12.75">
      <c r="A64" s="110" t="s">
        <v>623</v>
      </c>
      <c r="B64" s="111" t="s">
        <v>98</v>
      </c>
      <c r="C64" t="s">
        <v>99</v>
      </c>
      <c r="D64" t="s">
        <v>99</v>
      </c>
      <c r="E64" s="6">
        <v>5198</v>
      </c>
      <c r="F64" s="6">
        <v>10072</v>
      </c>
      <c r="G64" s="6">
        <v>4947</v>
      </c>
      <c r="H64" s="6">
        <v>2759</v>
      </c>
      <c r="I64" s="6">
        <v>0</v>
      </c>
      <c r="J64" s="6">
        <v>11366</v>
      </c>
      <c r="K64" s="6">
        <v>284</v>
      </c>
      <c r="L64" s="6">
        <v>-29</v>
      </c>
      <c r="M64" s="6">
        <v>-350</v>
      </c>
      <c r="N64" s="6">
        <v>684</v>
      </c>
      <c r="O64" s="6">
        <v>34931</v>
      </c>
      <c r="P64" s="48">
        <v>566</v>
      </c>
      <c r="Q64" s="87">
        <f t="shared" si="0"/>
        <v>163</v>
      </c>
      <c r="R64" s="73" t="str">
        <f t="shared" si="1"/>
        <v>Åtvidaberg</v>
      </c>
      <c r="S64" s="73">
        <f t="shared" si="2"/>
        <v>566</v>
      </c>
      <c r="T64" s="74" t="str">
        <f ca="1" t="shared" si="3"/>
        <v>$Q$65</v>
      </c>
      <c r="U64" s="24">
        <v>11455</v>
      </c>
      <c r="V64" s="74">
        <f t="shared" si="4"/>
        <v>6483530</v>
      </c>
    </row>
    <row r="65" spans="1:22" ht="12.75">
      <c r="A65" s="110" t="s">
        <v>623</v>
      </c>
      <c r="B65" s="111" t="s">
        <v>90</v>
      </c>
      <c r="C65" t="s">
        <v>91</v>
      </c>
      <c r="D65" t="s">
        <v>91</v>
      </c>
      <c r="E65" s="6">
        <v>4901</v>
      </c>
      <c r="F65" s="6">
        <v>9659</v>
      </c>
      <c r="G65" s="6">
        <v>5453</v>
      </c>
      <c r="H65" s="6">
        <v>2884</v>
      </c>
      <c r="I65" s="6">
        <v>0</v>
      </c>
      <c r="J65" s="6">
        <v>12390</v>
      </c>
      <c r="K65" s="6">
        <v>617</v>
      </c>
      <c r="L65" s="6">
        <v>662</v>
      </c>
      <c r="M65" s="6">
        <v>-350</v>
      </c>
      <c r="N65" s="6">
        <v>684</v>
      </c>
      <c r="O65" s="6">
        <v>36900</v>
      </c>
      <c r="P65" s="48">
        <v>2535</v>
      </c>
      <c r="Q65" s="87">
        <f t="shared" si="0"/>
        <v>242</v>
      </c>
      <c r="R65" s="73" t="str">
        <f t="shared" si="1"/>
        <v>Ödeshög</v>
      </c>
      <c r="S65" s="73">
        <f t="shared" si="2"/>
        <v>2535</v>
      </c>
      <c r="T65" s="74" t="str">
        <f ca="1" t="shared" si="3"/>
        <v>$Q$66</v>
      </c>
      <c r="U65" s="24">
        <v>5190</v>
      </c>
      <c r="V65" s="74">
        <f t="shared" si="4"/>
        <v>13156650</v>
      </c>
    </row>
    <row r="66" spans="1:22" ht="25.5">
      <c r="A66" s="110" t="s">
        <v>624</v>
      </c>
      <c r="B66" s="111" t="s">
        <v>116</v>
      </c>
      <c r="C66" s="107" t="s">
        <v>117</v>
      </c>
      <c r="D66" s="135" t="s">
        <v>645</v>
      </c>
      <c r="E66" s="6">
        <v>5703</v>
      </c>
      <c r="F66" s="6">
        <v>9134</v>
      </c>
      <c r="G66" s="6">
        <v>4821</v>
      </c>
      <c r="H66" s="6">
        <v>2394</v>
      </c>
      <c r="I66" s="6">
        <v>0</v>
      </c>
      <c r="J66" s="6">
        <v>10340</v>
      </c>
      <c r="K66" s="6">
        <v>536</v>
      </c>
      <c r="L66" s="6">
        <v>676</v>
      </c>
      <c r="M66" s="6">
        <v>-350</v>
      </c>
      <c r="N66" s="6">
        <v>522</v>
      </c>
      <c r="O66" s="6">
        <v>33776</v>
      </c>
      <c r="P66" s="48">
        <v>-589</v>
      </c>
      <c r="Q66" s="87">
        <f t="shared" si="0"/>
        <v>65</v>
      </c>
      <c r="R66" s="73" t="str">
        <f t="shared" si="1"/>
        <v>Aneby</v>
      </c>
      <c r="S66" s="73">
        <f t="shared" si="2"/>
        <v>-589</v>
      </c>
      <c r="T66" s="74" t="str">
        <f ca="1" t="shared" si="3"/>
        <v>$Q$67</v>
      </c>
      <c r="U66" s="24">
        <v>6361</v>
      </c>
      <c r="V66" s="74">
        <f t="shared" si="4"/>
        <v>-3746629</v>
      </c>
    </row>
    <row r="67" spans="1:22" ht="12.75">
      <c r="A67" s="110" t="s">
        <v>624</v>
      </c>
      <c r="B67" s="111" t="s">
        <v>138</v>
      </c>
      <c r="C67" t="s">
        <v>139</v>
      </c>
      <c r="D67" t="s">
        <v>139</v>
      </c>
      <c r="E67" s="6">
        <v>5533</v>
      </c>
      <c r="F67" s="6">
        <v>9240</v>
      </c>
      <c r="G67" s="6">
        <v>3910</v>
      </c>
      <c r="H67" s="6">
        <v>2850</v>
      </c>
      <c r="I67" s="6">
        <v>0</v>
      </c>
      <c r="J67" s="6">
        <v>12639</v>
      </c>
      <c r="K67" s="6">
        <v>104</v>
      </c>
      <c r="L67" s="6">
        <v>-11</v>
      </c>
      <c r="M67" s="6">
        <v>-350</v>
      </c>
      <c r="N67" s="6">
        <v>522</v>
      </c>
      <c r="O67" s="6">
        <v>34437</v>
      </c>
      <c r="P67" s="48">
        <v>72</v>
      </c>
      <c r="Q67" s="87">
        <f t="shared" si="0"/>
        <v>123</v>
      </c>
      <c r="R67" s="73" t="str">
        <f t="shared" si="1"/>
        <v>Eksjö</v>
      </c>
      <c r="S67" s="73">
        <f t="shared" si="2"/>
        <v>72</v>
      </c>
      <c r="T67" s="74" t="str">
        <f ca="1" t="shared" si="3"/>
        <v>$Q$68</v>
      </c>
      <c r="U67" s="24">
        <v>16466</v>
      </c>
      <c r="V67" s="74">
        <f t="shared" si="4"/>
        <v>1185552</v>
      </c>
    </row>
    <row r="68" spans="1:22" ht="12.75">
      <c r="A68" s="110" t="s">
        <v>624</v>
      </c>
      <c r="B68" s="111" t="s">
        <v>124</v>
      </c>
      <c r="C68" t="s">
        <v>125</v>
      </c>
      <c r="D68" t="s">
        <v>125</v>
      </c>
      <c r="E68" s="6">
        <v>6224</v>
      </c>
      <c r="F68" s="6">
        <v>10536</v>
      </c>
      <c r="G68" s="6">
        <v>4781</v>
      </c>
      <c r="H68" s="6">
        <v>3222</v>
      </c>
      <c r="I68" s="6">
        <v>179</v>
      </c>
      <c r="J68" s="6">
        <v>9355</v>
      </c>
      <c r="K68" s="6">
        <v>341</v>
      </c>
      <c r="L68" s="6">
        <v>-11</v>
      </c>
      <c r="M68" s="6">
        <v>-350</v>
      </c>
      <c r="N68" s="6">
        <v>522</v>
      </c>
      <c r="O68" s="6">
        <v>34799</v>
      </c>
      <c r="P68" s="48">
        <v>434</v>
      </c>
      <c r="Q68" s="87">
        <f t="shared" si="0"/>
        <v>154</v>
      </c>
      <c r="R68" s="73" t="str">
        <f t="shared" si="1"/>
        <v>Gislaved</v>
      </c>
      <c r="S68" s="73">
        <f t="shared" si="2"/>
        <v>434</v>
      </c>
      <c r="T68" s="74" t="str">
        <f ca="1" t="shared" si="3"/>
        <v>$Q$69</v>
      </c>
      <c r="U68" s="24">
        <v>28691</v>
      </c>
      <c r="V68" s="74">
        <f t="shared" si="4"/>
        <v>12451894</v>
      </c>
    </row>
    <row r="69" spans="1:22" ht="12.75">
      <c r="A69" s="110" t="s">
        <v>624</v>
      </c>
      <c r="B69" s="111" t="s">
        <v>118</v>
      </c>
      <c r="C69" t="s">
        <v>119</v>
      </c>
      <c r="D69" t="s">
        <v>119</v>
      </c>
      <c r="E69" s="6">
        <v>6115</v>
      </c>
      <c r="F69" s="6">
        <v>10715</v>
      </c>
      <c r="G69" s="6">
        <v>4933</v>
      </c>
      <c r="H69" s="6">
        <v>3213</v>
      </c>
      <c r="I69" s="6">
        <v>242</v>
      </c>
      <c r="J69" s="6">
        <v>8593</v>
      </c>
      <c r="K69" s="6">
        <v>588</v>
      </c>
      <c r="L69" s="6">
        <v>-11</v>
      </c>
      <c r="M69" s="6">
        <v>-350</v>
      </c>
      <c r="N69" s="6">
        <v>522</v>
      </c>
      <c r="O69" s="6">
        <v>34560</v>
      </c>
      <c r="P69" s="48">
        <v>195</v>
      </c>
      <c r="Q69" s="87">
        <f t="shared" si="0"/>
        <v>135</v>
      </c>
      <c r="R69" s="73" t="str">
        <f t="shared" si="1"/>
        <v>Gnosjö</v>
      </c>
      <c r="S69" s="73">
        <f t="shared" si="2"/>
        <v>195</v>
      </c>
      <c r="T69" s="74" t="str">
        <f ca="1" t="shared" si="3"/>
        <v>$Q$70</v>
      </c>
      <c r="U69" s="24">
        <v>9388</v>
      </c>
      <c r="V69" s="74">
        <f t="shared" si="4"/>
        <v>1830660</v>
      </c>
    </row>
    <row r="70" spans="1:22" ht="12.75">
      <c r="A70" s="110" t="s">
        <v>624</v>
      </c>
      <c r="B70" s="111" t="s">
        <v>122</v>
      </c>
      <c r="C70" t="s">
        <v>123</v>
      </c>
      <c r="D70" t="s">
        <v>123</v>
      </c>
      <c r="E70" s="6">
        <v>9194</v>
      </c>
      <c r="F70" s="6">
        <v>12258</v>
      </c>
      <c r="G70" s="6">
        <v>4364</v>
      </c>
      <c r="H70" s="6">
        <v>2031</v>
      </c>
      <c r="I70" s="6">
        <v>0</v>
      </c>
      <c r="J70" s="6">
        <v>6092</v>
      </c>
      <c r="K70" s="6">
        <v>0</v>
      </c>
      <c r="L70" s="6">
        <v>-59</v>
      </c>
      <c r="M70" s="6">
        <v>-350</v>
      </c>
      <c r="N70" s="6">
        <v>522</v>
      </c>
      <c r="O70" s="6">
        <v>34052</v>
      </c>
      <c r="P70" s="48">
        <v>-313</v>
      </c>
      <c r="Q70" s="87">
        <f t="shared" si="0"/>
        <v>85</v>
      </c>
      <c r="R70" s="73" t="str">
        <f t="shared" si="1"/>
        <v>Habo</v>
      </c>
      <c r="S70" s="73">
        <f t="shared" si="2"/>
        <v>-313</v>
      </c>
      <c r="T70" s="74" t="str">
        <f ca="1" t="shared" si="3"/>
        <v>$Q$71</v>
      </c>
      <c r="U70" s="24">
        <v>10948</v>
      </c>
      <c r="V70" s="74">
        <f t="shared" si="4"/>
        <v>-3426724</v>
      </c>
    </row>
    <row r="71" spans="1:22" ht="12.75">
      <c r="A71" s="110" t="s">
        <v>624</v>
      </c>
      <c r="B71" s="111" t="s">
        <v>128</v>
      </c>
      <c r="C71" t="s">
        <v>129</v>
      </c>
      <c r="D71" t="s">
        <v>129</v>
      </c>
      <c r="E71" s="6">
        <v>7091</v>
      </c>
      <c r="F71" s="6">
        <v>9076</v>
      </c>
      <c r="G71" s="6">
        <v>3911</v>
      </c>
      <c r="H71" s="6">
        <v>3474</v>
      </c>
      <c r="I71" s="6">
        <v>133</v>
      </c>
      <c r="J71" s="6">
        <v>9161</v>
      </c>
      <c r="K71" s="6">
        <v>18</v>
      </c>
      <c r="L71" s="6">
        <v>5</v>
      </c>
      <c r="M71" s="6">
        <v>-350</v>
      </c>
      <c r="N71" s="6">
        <v>522</v>
      </c>
      <c r="O71" s="6">
        <v>33041</v>
      </c>
      <c r="P71" s="48">
        <v>-1324</v>
      </c>
      <c r="Q71" s="87">
        <f t="shared" si="0"/>
        <v>32</v>
      </c>
      <c r="R71" s="73" t="str">
        <f t="shared" si="1"/>
        <v>Jönköping</v>
      </c>
      <c r="S71" s="73">
        <f t="shared" si="2"/>
        <v>-1324</v>
      </c>
      <c r="T71" s="74" t="str">
        <f ca="1" t="shared" si="3"/>
        <v>$Q$72</v>
      </c>
      <c r="U71" s="24">
        <v>130595</v>
      </c>
      <c r="V71" s="74">
        <f t="shared" si="4"/>
        <v>-172907780</v>
      </c>
    </row>
    <row r="72" spans="1:22" ht="12.75">
      <c r="A72" s="110" t="s">
        <v>624</v>
      </c>
      <c r="B72" s="111" t="s">
        <v>120</v>
      </c>
      <c r="C72" t="s">
        <v>121</v>
      </c>
      <c r="D72" t="s">
        <v>121</v>
      </c>
      <c r="E72" s="6">
        <v>7289</v>
      </c>
      <c r="F72" s="6">
        <v>9905</v>
      </c>
      <c r="G72" s="6">
        <v>5312</v>
      </c>
      <c r="H72" s="6">
        <v>2194</v>
      </c>
      <c r="I72" s="6">
        <v>0</v>
      </c>
      <c r="J72" s="6">
        <v>9597</v>
      </c>
      <c r="K72" s="6">
        <v>45</v>
      </c>
      <c r="L72" s="6">
        <v>505</v>
      </c>
      <c r="M72" s="6">
        <v>-350</v>
      </c>
      <c r="N72" s="6">
        <v>522</v>
      </c>
      <c r="O72" s="6">
        <v>35019</v>
      </c>
      <c r="P72" s="48">
        <v>654</v>
      </c>
      <c r="Q72" s="87">
        <f t="shared" si="0"/>
        <v>170</v>
      </c>
      <c r="R72" s="73" t="str">
        <f t="shared" si="1"/>
        <v>Mullsjö</v>
      </c>
      <c r="S72" s="73">
        <f t="shared" si="2"/>
        <v>654</v>
      </c>
      <c r="T72" s="74" t="str">
        <f ca="1" t="shared" si="3"/>
        <v>$Q$73</v>
      </c>
      <c r="U72" s="24">
        <v>7018</v>
      </c>
      <c r="V72" s="74">
        <f t="shared" si="4"/>
        <v>4589772</v>
      </c>
    </row>
    <row r="73" spans="1:22" ht="12.75">
      <c r="A73" s="110" t="s">
        <v>624</v>
      </c>
      <c r="B73" s="111" t="s">
        <v>130</v>
      </c>
      <c r="C73" t="s">
        <v>131</v>
      </c>
      <c r="D73" t="s">
        <v>131</v>
      </c>
      <c r="E73" s="6">
        <v>6260</v>
      </c>
      <c r="F73" s="6">
        <v>9766</v>
      </c>
      <c r="G73" s="6">
        <v>4516</v>
      </c>
      <c r="H73" s="6">
        <v>3576</v>
      </c>
      <c r="I73" s="6">
        <v>50</v>
      </c>
      <c r="J73" s="6">
        <v>11522</v>
      </c>
      <c r="K73" s="6">
        <v>26</v>
      </c>
      <c r="L73" s="6">
        <v>-11</v>
      </c>
      <c r="M73" s="6">
        <v>-350</v>
      </c>
      <c r="N73" s="6">
        <v>522</v>
      </c>
      <c r="O73" s="6">
        <v>35877</v>
      </c>
      <c r="P73" s="48">
        <v>1512</v>
      </c>
      <c r="Q73" s="87">
        <f t="shared" si="0"/>
        <v>211</v>
      </c>
      <c r="R73" s="73" t="str">
        <f t="shared" si="1"/>
        <v>Nässjö</v>
      </c>
      <c r="S73" s="73">
        <f t="shared" si="2"/>
        <v>1512</v>
      </c>
      <c r="T73" s="74" t="str">
        <f ca="1" t="shared" si="3"/>
        <v>$Q$74</v>
      </c>
      <c r="U73" s="24">
        <v>29493</v>
      </c>
      <c r="V73" s="74">
        <f t="shared" si="4"/>
        <v>44593416</v>
      </c>
    </row>
    <row r="74" spans="1:22" ht="12.75">
      <c r="A74" s="110" t="s">
        <v>624</v>
      </c>
      <c r="B74" s="111" t="s">
        <v>134</v>
      </c>
      <c r="C74" t="s">
        <v>135</v>
      </c>
      <c r="D74" t="s">
        <v>135</v>
      </c>
      <c r="E74" s="6">
        <v>6272</v>
      </c>
      <c r="F74" s="6">
        <v>10332</v>
      </c>
      <c r="G74" s="6">
        <v>4683</v>
      </c>
      <c r="H74" s="6">
        <v>2995</v>
      </c>
      <c r="I74" s="6">
        <v>36</v>
      </c>
      <c r="J74" s="6">
        <v>12207</v>
      </c>
      <c r="K74" s="6">
        <v>107</v>
      </c>
      <c r="L74" s="6">
        <v>-11</v>
      </c>
      <c r="M74" s="6">
        <v>-350</v>
      </c>
      <c r="N74" s="6">
        <v>522</v>
      </c>
      <c r="O74" s="6">
        <v>36793</v>
      </c>
      <c r="P74" s="48">
        <v>2428</v>
      </c>
      <c r="Q74" s="87">
        <f t="shared" si="0"/>
        <v>239</v>
      </c>
      <c r="R74" s="73" t="str">
        <f t="shared" si="1"/>
        <v>Sävsjö</v>
      </c>
      <c r="S74" s="73">
        <f t="shared" si="2"/>
        <v>2428</v>
      </c>
      <c r="T74" s="74" t="str">
        <f ca="1" t="shared" si="3"/>
        <v>$Q$75</v>
      </c>
      <c r="U74" s="24">
        <v>10946</v>
      </c>
      <c r="V74" s="74">
        <f t="shared" si="4"/>
        <v>26576888</v>
      </c>
    </row>
    <row r="75" spans="1:22" ht="12.75">
      <c r="A75" s="110" t="s">
        <v>624</v>
      </c>
      <c r="B75" s="111" t="s">
        <v>140</v>
      </c>
      <c r="C75" t="s">
        <v>141</v>
      </c>
      <c r="D75" t="s">
        <v>141</v>
      </c>
      <c r="E75" s="6">
        <v>6019</v>
      </c>
      <c r="F75" s="6">
        <v>9501</v>
      </c>
      <c r="G75" s="6">
        <v>4187</v>
      </c>
      <c r="H75" s="6">
        <v>3915</v>
      </c>
      <c r="I75" s="6">
        <v>0</v>
      </c>
      <c r="J75" s="6">
        <v>12405</v>
      </c>
      <c r="K75" s="6">
        <v>8</v>
      </c>
      <c r="L75" s="6">
        <v>-11</v>
      </c>
      <c r="M75" s="6">
        <v>-350</v>
      </c>
      <c r="N75" s="6">
        <v>522</v>
      </c>
      <c r="O75" s="6">
        <v>36196</v>
      </c>
      <c r="P75" s="48">
        <v>1831</v>
      </c>
      <c r="Q75" s="87">
        <f aca="true" t="shared" si="5" ref="Q75:Q138">RANK(P75,$P$10:$P$299,1)</f>
        <v>223</v>
      </c>
      <c r="R75" s="73" t="str">
        <f aca="true" t="shared" si="6" ref="R75:R138">C75</f>
        <v>Tranås</v>
      </c>
      <c r="S75" s="73">
        <f aca="true" t="shared" si="7" ref="S75:S138">P75</f>
        <v>1831</v>
      </c>
      <c r="T75" s="74" t="str">
        <f aca="true" ca="1" t="shared" si="8" ref="T75:T138">CELL("adress",Q76)</f>
        <v>$Q$76</v>
      </c>
      <c r="U75" s="24">
        <v>18149</v>
      </c>
      <c r="V75" s="74">
        <f aca="true" t="shared" si="9" ref="V75:V138">U75*P75</f>
        <v>33230819</v>
      </c>
    </row>
    <row r="76" spans="1:22" ht="12.75">
      <c r="A76" s="110" t="s">
        <v>624</v>
      </c>
      <c r="B76" s="111" t="s">
        <v>126</v>
      </c>
      <c r="C76" t="s">
        <v>127</v>
      </c>
      <c r="D76" t="s">
        <v>127</v>
      </c>
      <c r="E76" s="6">
        <v>7298</v>
      </c>
      <c r="F76" s="6">
        <v>10535</v>
      </c>
      <c r="G76" s="6">
        <v>4243</v>
      </c>
      <c r="H76" s="6">
        <v>2487</v>
      </c>
      <c r="I76" s="6">
        <v>80</v>
      </c>
      <c r="J76" s="6">
        <v>9658</v>
      </c>
      <c r="K76" s="6">
        <v>5</v>
      </c>
      <c r="L76" s="6">
        <v>-11</v>
      </c>
      <c r="M76" s="6">
        <v>-350</v>
      </c>
      <c r="N76" s="6">
        <v>522</v>
      </c>
      <c r="O76" s="6">
        <v>34467</v>
      </c>
      <c r="P76" s="48">
        <v>102</v>
      </c>
      <c r="Q76" s="87">
        <f t="shared" si="5"/>
        <v>129</v>
      </c>
      <c r="R76" s="73" t="str">
        <f t="shared" si="6"/>
        <v>Vaggeryd</v>
      </c>
      <c r="S76" s="73">
        <f t="shared" si="7"/>
        <v>102</v>
      </c>
      <c r="T76" s="74" t="str">
        <f ca="1" t="shared" si="8"/>
        <v>$Q$77</v>
      </c>
      <c r="U76" s="24">
        <v>13206</v>
      </c>
      <c r="V76" s="74">
        <f t="shared" si="9"/>
        <v>1347012</v>
      </c>
    </row>
    <row r="77" spans="1:22" ht="12.75">
      <c r="A77" s="110" t="s">
        <v>624</v>
      </c>
      <c r="B77" s="111" t="s">
        <v>136</v>
      </c>
      <c r="C77" t="s">
        <v>137</v>
      </c>
      <c r="D77" t="s">
        <v>137</v>
      </c>
      <c r="E77" s="6">
        <v>6266</v>
      </c>
      <c r="F77" s="6">
        <v>9845</v>
      </c>
      <c r="G77" s="6">
        <v>4458</v>
      </c>
      <c r="H77" s="6">
        <v>2643</v>
      </c>
      <c r="I77" s="6">
        <v>4</v>
      </c>
      <c r="J77" s="6">
        <v>11179</v>
      </c>
      <c r="K77" s="6">
        <v>87</v>
      </c>
      <c r="L77" s="6">
        <v>-11</v>
      </c>
      <c r="M77" s="6">
        <v>-350</v>
      </c>
      <c r="N77" s="6">
        <v>522</v>
      </c>
      <c r="O77" s="6">
        <v>34643</v>
      </c>
      <c r="P77" s="48">
        <v>278</v>
      </c>
      <c r="Q77" s="87">
        <f t="shared" si="5"/>
        <v>139</v>
      </c>
      <c r="R77" s="73" t="str">
        <f t="shared" si="6"/>
        <v>Vetlanda</v>
      </c>
      <c r="S77" s="73">
        <f t="shared" si="7"/>
        <v>278</v>
      </c>
      <c r="T77" s="74" t="str">
        <f ca="1" t="shared" si="8"/>
        <v>$Q$78</v>
      </c>
      <c r="U77" s="24">
        <v>26384</v>
      </c>
      <c r="V77" s="74">
        <f t="shared" si="9"/>
        <v>7334752</v>
      </c>
    </row>
    <row r="78" spans="1:22" ht="12.75">
      <c r="A78" s="110" t="s">
        <v>624</v>
      </c>
      <c r="B78" s="111" t="s">
        <v>132</v>
      </c>
      <c r="C78" t="s">
        <v>133</v>
      </c>
      <c r="D78" t="s">
        <v>133</v>
      </c>
      <c r="E78" s="6">
        <v>6400</v>
      </c>
      <c r="F78" s="6">
        <v>9984</v>
      </c>
      <c r="G78" s="6">
        <v>4077</v>
      </c>
      <c r="H78" s="6">
        <v>2849</v>
      </c>
      <c r="I78" s="6">
        <v>135</v>
      </c>
      <c r="J78" s="6">
        <v>10367</v>
      </c>
      <c r="K78" s="6">
        <v>28</v>
      </c>
      <c r="L78" s="6">
        <v>-11</v>
      </c>
      <c r="M78" s="6">
        <v>-350</v>
      </c>
      <c r="N78" s="6">
        <v>522</v>
      </c>
      <c r="O78" s="6">
        <v>34001</v>
      </c>
      <c r="P78" s="48">
        <v>-364</v>
      </c>
      <c r="Q78" s="87">
        <f t="shared" si="5"/>
        <v>84</v>
      </c>
      <c r="R78" s="73" t="str">
        <f t="shared" si="6"/>
        <v>Värnamo</v>
      </c>
      <c r="S78" s="73">
        <f t="shared" si="7"/>
        <v>-364</v>
      </c>
      <c r="T78" s="74" t="str">
        <f ca="1" t="shared" si="8"/>
        <v>$Q$79</v>
      </c>
      <c r="U78" s="24">
        <v>33106</v>
      </c>
      <c r="V78" s="74">
        <f t="shared" si="9"/>
        <v>-12050584</v>
      </c>
    </row>
    <row r="79" spans="1:22" ht="25.5">
      <c r="A79" s="110" t="s">
        <v>625</v>
      </c>
      <c r="B79" s="111" t="s">
        <v>148</v>
      </c>
      <c r="C79" s="107" t="s">
        <v>149</v>
      </c>
      <c r="D79" s="135" t="s">
        <v>646</v>
      </c>
      <c r="E79" s="6">
        <v>6724</v>
      </c>
      <c r="F79" s="6">
        <v>9894</v>
      </c>
      <c r="G79" s="6">
        <v>4401</v>
      </c>
      <c r="H79" s="6">
        <v>3650</v>
      </c>
      <c r="I79" s="6">
        <v>70</v>
      </c>
      <c r="J79" s="6">
        <v>10547</v>
      </c>
      <c r="K79" s="6">
        <v>17</v>
      </c>
      <c r="L79" s="6">
        <v>-78</v>
      </c>
      <c r="M79" s="6">
        <v>-350</v>
      </c>
      <c r="N79" s="6">
        <v>564</v>
      </c>
      <c r="O79" s="6">
        <v>35439</v>
      </c>
      <c r="P79" s="48">
        <v>1074</v>
      </c>
      <c r="Q79" s="87">
        <f t="shared" si="5"/>
        <v>193</v>
      </c>
      <c r="R79" s="73" t="str">
        <f t="shared" si="6"/>
        <v>Alvesta</v>
      </c>
      <c r="S79" s="73">
        <f t="shared" si="7"/>
        <v>1074</v>
      </c>
      <c r="T79" s="74" t="str">
        <f ca="1" t="shared" si="8"/>
        <v>$Q$80</v>
      </c>
      <c r="U79" s="24">
        <v>19241</v>
      </c>
      <c r="V79" s="74">
        <f t="shared" si="9"/>
        <v>20664834</v>
      </c>
    </row>
    <row r="80" spans="1:22" ht="12.75">
      <c r="A80" s="110" t="s">
        <v>625</v>
      </c>
      <c r="B80" s="111" t="s">
        <v>144</v>
      </c>
      <c r="C80" t="s">
        <v>145</v>
      </c>
      <c r="D80" t="s">
        <v>145</v>
      </c>
      <c r="E80" s="6">
        <v>5957</v>
      </c>
      <c r="F80" s="6">
        <v>10135</v>
      </c>
      <c r="G80" s="6">
        <v>4820</v>
      </c>
      <c r="H80" s="6">
        <v>3546</v>
      </c>
      <c r="I80" s="6">
        <v>89</v>
      </c>
      <c r="J80" s="6">
        <v>11790</v>
      </c>
      <c r="K80" s="6">
        <v>178</v>
      </c>
      <c r="L80" s="6">
        <v>-52</v>
      </c>
      <c r="M80" s="6">
        <v>-350</v>
      </c>
      <c r="N80" s="6">
        <v>421</v>
      </c>
      <c r="O80" s="6">
        <v>36534</v>
      </c>
      <c r="P80" s="48">
        <v>2169</v>
      </c>
      <c r="Q80" s="87">
        <f t="shared" si="5"/>
        <v>233</v>
      </c>
      <c r="R80" s="73" t="str">
        <f t="shared" si="6"/>
        <v>Lessebo</v>
      </c>
      <c r="S80" s="73">
        <f t="shared" si="7"/>
        <v>2169</v>
      </c>
      <c r="T80" s="74" t="str">
        <f ca="1" t="shared" si="8"/>
        <v>$Q$81</v>
      </c>
      <c r="U80" s="24">
        <v>8017</v>
      </c>
      <c r="V80" s="74">
        <f t="shared" si="9"/>
        <v>17388873</v>
      </c>
    </row>
    <row r="81" spans="1:22" ht="12.75">
      <c r="A81" s="110" t="s">
        <v>625</v>
      </c>
      <c r="B81" s="111" t="s">
        <v>156</v>
      </c>
      <c r="C81" t="s">
        <v>157</v>
      </c>
      <c r="D81" t="s">
        <v>157</v>
      </c>
      <c r="E81" s="6">
        <v>5875</v>
      </c>
      <c r="F81" s="6">
        <v>9443</v>
      </c>
      <c r="G81" s="6">
        <v>4302</v>
      </c>
      <c r="H81" s="6">
        <v>2628</v>
      </c>
      <c r="I81" s="6">
        <v>40</v>
      </c>
      <c r="J81" s="6">
        <v>10933</v>
      </c>
      <c r="K81" s="6">
        <v>42</v>
      </c>
      <c r="L81" s="6">
        <v>-52</v>
      </c>
      <c r="M81" s="6">
        <v>-350</v>
      </c>
      <c r="N81" s="6">
        <v>433</v>
      </c>
      <c r="O81" s="6">
        <v>33294</v>
      </c>
      <c r="P81" s="48">
        <v>-1071</v>
      </c>
      <c r="Q81" s="87">
        <f t="shared" si="5"/>
        <v>42</v>
      </c>
      <c r="R81" s="73" t="str">
        <f t="shared" si="6"/>
        <v>Ljungby</v>
      </c>
      <c r="S81" s="73">
        <f t="shared" si="7"/>
        <v>-1071</v>
      </c>
      <c r="T81" s="74" t="str">
        <f ca="1" t="shared" si="8"/>
        <v>$Q$82</v>
      </c>
      <c r="U81" s="24">
        <v>27312</v>
      </c>
      <c r="V81" s="74">
        <f t="shared" si="9"/>
        <v>-29251152</v>
      </c>
    </row>
    <row r="82" spans="1:22" ht="12.75">
      <c r="A82" s="110" t="s">
        <v>625</v>
      </c>
      <c r="B82" s="111" t="s">
        <v>152</v>
      </c>
      <c r="C82" t="s">
        <v>153</v>
      </c>
      <c r="D82" t="s">
        <v>153</v>
      </c>
      <c r="E82" s="6">
        <v>5639</v>
      </c>
      <c r="F82" s="6">
        <v>8997</v>
      </c>
      <c r="G82" s="6">
        <v>4212</v>
      </c>
      <c r="H82" s="6">
        <v>2761</v>
      </c>
      <c r="I82" s="6">
        <v>0</v>
      </c>
      <c r="J82" s="6">
        <v>12441</v>
      </c>
      <c r="K82" s="6">
        <v>74</v>
      </c>
      <c r="L82" s="6">
        <v>-78</v>
      </c>
      <c r="M82" s="6">
        <v>-350</v>
      </c>
      <c r="N82" s="6">
        <v>287</v>
      </c>
      <c r="O82" s="6">
        <v>33983</v>
      </c>
      <c r="P82" s="48">
        <v>-382</v>
      </c>
      <c r="Q82" s="87">
        <f t="shared" si="5"/>
        <v>83</v>
      </c>
      <c r="R82" s="73" t="str">
        <f t="shared" si="6"/>
        <v>Markaryd</v>
      </c>
      <c r="S82" s="73">
        <f t="shared" si="7"/>
        <v>-382</v>
      </c>
      <c r="T82" s="74" t="str">
        <f ca="1" t="shared" si="8"/>
        <v>$Q$83</v>
      </c>
      <c r="U82" s="24">
        <v>9499</v>
      </c>
      <c r="V82" s="74">
        <f t="shared" si="9"/>
        <v>-3628618</v>
      </c>
    </row>
    <row r="83" spans="1:22" ht="12.75">
      <c r="A83" s="110" t="s">
        <v>625</v>
      </c>
      <c r="B83" s="111" t="s">
        <v>146</v>
      </c>
      <c r="C83" t="s">
        <v>147</v>
      </c>
      <c r="D83" t="s">
        <v>147</v>
      </c>
      <c r="E83" s="6">
        <v>4813</v>
      </c>
      <c r="F83" s="6">
        <v>8710</v>
      </c>
      <c r="G83" s="6">
        <v>4502</v>
      </c>
      <c r="H83" s="6">
        <v>2560</v>
      </c>
      <c r="I83" s="6">
        <v>0</v>
      </c>
      <c r="J83" s="6">
        <v>15579</v>
      </c>
      <c r="K83" s="6">
        <v>796</v>
      </c>
      <c r="L83" s="6">
        <v>119</v>
      </c>
      <c r="M83" s="6">
        <v>-350</v>
      </c>
      <c r="N83" s="6">
        <v>425</v>
      </c>
      <c r="O83" s="6">
        <v>37154</v>
      </c>
      <c r="P83" s="48">
        <v>2789</v>
      </c>
      <c r="Q83" s="87">
        <f t="shared" si="5"/>
        <v>250</v>
      </c>
      <c r="R83" s="73" t="str">
        <f t="shared" si="6"/>
        <v>Tingsryd</v>
      </c>
      <c r="S83" s="73">
        <f t="shared" si="7"/>
        <v>2789</v>
      </c>
      <c r="T83" s="74" t="str">
        <f ca="1" t="shared" si="8"/>
        <v>$Q$84</v>
      </c>
      <c r="U83" s="24">
        <v>12141</v>
      </c>
      <c r="V83" s="74">
        <f t="shared" si="9"/>
        <v>33861249</v>
      </c>
    </row>
    <row r="84" spans="1:22" ht="12.75">
      <c r="A84" s="110" t="s">
        <v>625</v>
      </c>
      <c r="B84" s="111" t="s">
        <v>142</v>
      </c>
      <c r="C84" t="s">
        <v>143</v>
      </c>
      <c r="D84" t="s">
        <v>143</v>
      </c>
      <c r="E84" s="6">
        <v>5698</v>
      </c>
      <c r="F84" s="6">
        <v>9927</v>
      </c>
      <c r="G84" s="6">
        <v>4542</v>
      </c>
      <c r="H84" s="6">
        <v>2646</v>
      </c>
      <c r="I84" s="6">
        <v>0</v>
      </c>
      <c r="J84" s="6">
        <v>13153</v>
      </c>
      <c r="K84" s="6">
        <v>256</v>
      </c>
      <c r="L84" s="6">
        <v>569</v>
      </c>
      <c r="M84" s="6">
        <v>-350</v>
      </c>
      <c r="N84" s="6">
        <v>771</v>
      </c>
      <c r="O84" s="6">
        <v>37212</v>
      </c>
      <c r="P84" s="48">
        <v>2847</v>
      </c>
      <c r="Q84" s="87">
        <f t="shared" si="5"/>
        <v>251</v>
      </c>
      <c r="R84" s="73" t="str">
        <f t="shared" si="6"/>
        <v>Uppvidinge</v>
      </c>
      <c r="S84" s="73">
        <f t="shared" si="7"/>
        <v>2847</v>
      </c>
      <c r="T84" s="74" t="str">
        <f ca="1" t="shared" si="8"/>
        <v>$Q$85</v>
      </c>
      <c r="U84" s="24">
        <v>9237</v>
      </c>
      <c r="V84" s="74">
        <f t="shared" si="9"/>
        <v>26297739</v>
      </c>
    </row>
    <row r="85" spans="1:22" ht="12.75">
      <c r="A85" s="110" t="s">
        <v>625</v>
      </c>
      <c r="B85" s="111" t="s">
        <v>154</v>
      </c>
      <c r="C85" t="s">
        <v>155</v>
      </c>
      <c r="D85" t="s">
        <v>155</v>
      </c>
      <c r="E85" s="6">
        <v>7058</v>
      </c>
      <c r="F85" s="6">
        <v>9313</v>
      </c>
      <c r="G85" s="6">
        <v>3813</v>
      </c>
      <c r="H85" s="6">
        <v>3707</v>
      </c>
      <c r="I85" s="6">
        <v>133</v>
      </c>
      <c r="J85" s="6">
        <v>8551</v>
      </c>
      <c r="K85" s="6">
        <v>8</v>
      </c>
      <c r="L85" s="6">
        <v>-14</v>
      </c>
      <c r="M85" s="6">
        <v>-350</v>
      </c>
      <c r="N85" s="6">
        <v>591</v>
      </c>
      <c r="O85" s="6">
        <v>32810</v>
      </c>
      <c r="P85" s="48">
        <v>-1555</v>
      </c>
      <c r="Q85" s="87">
        <f t="shared" si="5"/>
        <v>29</v>
      </c>
      <c r="R85" s="73" t="str">
        <f t="shared" si="6"/>
        <v>Växjö</v>
      </c>
      <c r="S85" s="73">
        <f t="shared" si="7"/>
        <v>-1555</v>
      </c>
      <c r="T85" s="74" t="str">
        <f ca="1" t="shared" si="8"/>
        <v>$Q$86</v>
      </c>
      <c r="U85" s="24">
        <v>85789</v>
      </c>
      <c r="V85" s="74">
        <f t="shared" si="9"/>
        <v>-133401895</v>
      </c>
    </row>
    <row r="86" spans="1:22" ht="12.75">
      <c r="A86" s="110" t="s">
        <v>625</v>
      </c>
      <c r="B86" s="111" t="s">
        <v>150</v>
      </c>
      <c r="C86" t="s">
        <v>151</v>
      </c>
      <c r="D86" t="s">
        <v>151</v>
      </c>
      <c r="E86" s="6">
        <v>6798</v>
      </c>
      <c r="F86" s="6">
        <v>10049</v>
      </c>
      <c r="G86" s="6">
        <v>4232</v>
      </c>
      <c r="H86" s="6">
        <v>2418</v>
      </c>
      <c r="I86" s="6">
        <v>30</v>
      </c>
      <c r="J86" s="6">
        <v>11279</v>
      </c>
      <c r="K86" s="6">
        <v>19</v>
      </c>
      <c r="L86" s="6">
        <v>-78</v>
      </c>
      <c r="M86" s="6">
        <v>-350</v>
      </c>
      <c r="N86" s="6">
        <v>291</v>
      </c>
      <c r="O86" s="6">
        <v>34688</v>
      </c>
      <c r="P86" s="48">
        <v>323</v>
      </c>
      <c r="Q86" s="87">
        <f t="shared" si="5"/>
        <v>143</v>
      </c>
      <c r="R86" s="73" t="str">
        <f t="shared" si="6"/>
        <v>Älmhult</v>
      </c>
      <c r="S86" s="73">
        <f t="shared" si="7"/>
        <v>323</v>
      </c>
      <c r="T86" s="74" t="str">
        <f ca="1" t="shared" si="8"/>
        <v>$Q$87</v>
      </c>
      <c r="U86" s="24">
        <v>15768</v>
      </c>
      <c r="V86" s="74">
        <f t="shared" si="9"/>
        <v>5093064</v>
      </c>
    </row>
    <row r="87" spans="1:22" ht="25.5">
      <c r="A87" s="110" t="s">
        <v>626</v>
      </c>
      <c r="B87" s="111" t="s">
        <v>180</v>
      </c>
      <c r="C87" s="107" t="s">
        <v>181</v>
      </c>
      <c r="D87" s="135" t="s">
        <v>647</v>
      </c>
      <c r="E87" s="6">
        <v>4330</v>
      </c>
      <c r="F87" s="6">
        <v>8405</v>
      </c>
      <c r="G87" s="6">
        <v>3966</v>
      </c>
      <c r="H87" s="6">
        <v>2085</v>
      </c>
      <c r="I87" s="6">
        <v>0</v>
      </c>
      <c r="J87" s="6">
        <v>14672</v>
      </c>
      <c r="K87" s="6">
        <v>284</v>
      </c>
      <c r="L87" s="6">
        <v>-97</v>
      </c>
      <c r="M87" s="6">
        <v>-350</v>
      </c>
      <c r="N87" s="6">
        <v>522</v>
      </c>
      <c r="O87" s="6">
        <v>33817</v>
      </c>
      <c r="P87" s="48">
        <v>-548</v>
      </c>
      <c r="Q87" s="87">
        <f t="shared" si="5"/>
        <v>68</v>
      </c>
      <c r="R87" s="73" t="str">
        <f t="shared" si="6"/>
        <v>Borgholm</v>
      </c>
      <c r="S87" s="73">
        <f t="shared" si="7"/>
        <v>-548</v>
      </c>
      <c r="T87" s="74" t="str">
        <f ca="1" t="shared" si="8"/>
        <v>$Q$88</v>
      </c>
      <c r="U87" s="24">
        <v>10609</v>
      </c>
      <c r="V87" s="74">
        <f t="shared" si="9"/>
        <v>-5813732</v>
      </c>
    </row>
    <row r="88" spans="1:22" ht="12.75">
      <c r="A88" s="110" t="s">
        <v>626</v>
      </c>
      <c r="B88" s="111" t="s">
        <v>168</v>
      </c>
      <c r="C88" t="s">
        <v>169</v>
      </c>
      <c r="D88" t="s">
        <v>169</v>
      </c>
      <c r="E88" s="6">
        <v>4593</v>
      </c>
      <c r="F88" s="6">
        <v>8223</v>
      </c>
      <c r="G88" s="6">
        <v>4445</v>
      </c>
      <c r="H88" s="6">
        <v>2584</v>
      </c>
      <c r="I88" s="6">
        <v>5</v>
      </c>
      <c r="J88" s="6">
        <v>13569</v>
      </c>
      <c r="K88" s="6">
        <v>789</v>
      </c>
      <c r="L88" s="6">
        <v>-48</v>
      </c>
      <c r="M88" s="6">
        <v>-350</v>
      </c>
      <c r="N88" s="6">
        <v>522</v>
      </c>
      <c r="O88" s="6">
        <v>34332</v>
      </c>
      <c r="P88" s="48">
        <v>-33</v>
      </c>
      <c r="Q88" s="87">
        <f t="shared" si="5"/>
        <v>115</v>
      </c>
      <c r="R88" s="73" t="str">
        <f t="shared" si="6"/>
        <v>Emmaboda</v>
      </c>
      <c r="S88" s="73">
        <f t="shared" si="7"/>
        <v>-33</v>
      </c>
      <c r="T88" s="74" t="str">
        <f ca="1" t="shared" si="8"/>
        <v>$Q$89</v>
      </c>
      <c r="U88" s="24">
        <v>8980</v>
      </c>
      <c r="V88" s="74">
        <f t="shared" si="9"/>
        <v>-296340</v>
      </c>
    </row>
    <row r="89" spans="1:22" ht="12.75">
      <c r="A89" s="110" t="s">
        <v>626</v>
      </c>
      <c r="B89" s="111" t="s">
        <v>164</v>
      </c>
      <c r="C89" t="s">
        <v>165</v>
      </c>
      <c r="D89" t="s">
        <v>165</v>
      </c>
      <c r="E89" s="6">
        <v>4777</v>
      </c>
      <c r="F89" s="6">
        <v>7916</v>
      </c>
      <c r="G89" s="6">
        <v>4721</v>
      </c>
      <c r="H89" s="6">
        <v>2798</v>
      </c>
      <c r="I89" s="6">
        <v>30</v>
      </c>
      <c r="J89" s="6">
        <v>13446</v>
      </c>
      <c r="K89" s="6">
        <v>1045</v>
      </c>
      <c r="L89" s="6">
        <v>146</v>
      </c>
      <c r="M89" s="6">
        <v>-350</v>
      </c>
      <c r="N89" s="6">
        <v>522</v>
      </c>
      <c r="O89" s="6">
        <v>35051</v>
      </c>
      <c r="P89" s="48">
        <v>686</v>
      </c>
      <c r="Q89" s="87">
        <f t="shared" si="5"/>
        <v>172</v>
      </c>
      <c r="R89" s="73" t="str">
        <f t="shared" si="6"/>
        <v>Hultsfred</v>
      </c>
      <c r="S89" s="73">
        <f t="shared" si="7"/>
        <v>686</v>
      </c>
      <c r="T89" s="74" t="str">
        <f ca="1" t="shared" si="8"/>
        <v>$Q$90</v>
      </c>
      <c r="U89" s="24">
        <v>13660</v>
      </c>
      <c r="V89" s="74">
        <f t="shared" si="9"/>
        <v>9370760</v>
      </c>
    </row>
    <row r="90" spans="1:22" ht="12.75">
      <c r="A90" s="110" t="s">
        <v>626</v>
      </c>
      <c r="B90" s="111" t="s">
        <v>158</v>
      </c>
      <c r="C90" t="s">
        <v>159</v>
      </c>
      <c r="D90" t="s">
        <v>159</v>
      </c>
      <c r="E90" s="6">
        <v>4545</v>
      </c>
      <c r="F90" s="6">
        <v>9138</v>
      </c>
      <c r="G90" s="6">
        <v>4942</v>
      </c>
      <c r="H90" s="6">
        <v>3330</v>
      </c>
      <c r="I90" s="6">
        <v>0</v>
      </c>
      <c r="J90" s="6">
        <v>14596</v>
      </c>
      <c r="K90" s="6">
        <v>886</v>
      </c>
      <c r="L90" s="6">
        <v>1606</v>
      </c>
      <c r="M90" s="6">
        <v>-350</v>
      </c>
      <c r="N90" s="6">
        <v>522</v>
      </c>
      <c r="O90" s="6">
        <v>39215</v>
      </c>
      <c r="P90" s="48">
        <v>4850</v>
      </c>
      <c r="Q90" s="87">
        <f t="shared" si="5"/>
        <v>270</v>
      </c>
      <c r="R90" s="73" t="str">
        <f t="shared" si="6"/>
        <v>Högsby</v>
      </c>
      <c r="S90" s="73">
        <f t="shared" si="7"/>
        <v>4850</v>
      </c>
      <c r="T90" s="74" t="str">
        <f ca="1" t="shared" si="8"/>
        <v>$Q$91</v>
      </c>
      <c r="U90" s="24">
        <v>5707</v>
      </c>
      <c r="V90" s="74">
        <f t="shared" si="9"/>
        <v>27678950</v>
      </c>
    </row>
    <row r="91" spans="1:22" ht="12.75">
      <c r="A91" s="110" t="s">
        <v>626</v>
      </c>
      <c r="B91" s="111" t="s">
        <v>170</v>
      </c>
      <c r="C91" t="s">
        <v>171</v>
      </c>
      <c r="D91" t="s">
        <v>171</v>
      </c>
      <c r="E91" s="6">
        <v>6373</v>
      </c>
      <c r="F91" s="6">
        <v>8434</v>
      </c>
      <c r="G91" s="6">
        <v>3832</v>
      </c>
      <c r="H91" s="6">
        <v>3165</v>
      </c>
      <c r="I91" s="6">
        <v>40</v>
      </c>
      <c r="J91" s="6">
        <v>9536</v>
      </c>
      <c r="K91" s="6">
        <v>17</v>
      </c>
      <c r="L91" s="6">
        <v>-9</v>
      </c>
      <c r="M91" s="6">
        <v>-350</v>
      </c>
      <c r="N91" s="6">
        <v>522</v>
      </c>
      <c r="O91" s="6">
        <v>31560</v>
      </c>
      <c r="P91" s="48">
        <v>-2805</v>
      </c>
      <c r="Q91" s="87">
        <f t="shared" si="5"/>
        <v>8</v>
      </c>
      <c r="R91" s="73" t="str">
        <f t="shared" si="6"/>
        <v>Kalmar</v>
      </c>
      <c r="S91" s="73">
        <f t="shared" si="7"/>
        <v>-2805</v>
      </c>
      <c r="T91" s="74" t="str">
        <f ca="1" t="shared" si="8"/>
        <v>$Q$92</v>
      </c>
      <c r="U91" s="24">
        <v>64017</v>
      </c>
      <c r="V91" s="74">
        <f t="shared" si="9"/>
        <v>-179567685</v>
      </c>
    </row>
    <row r="92" spans="1:22" ht="12.75">
      <c r="A92" s="110" t="s">
        <v>626</v>
      </c>
      <c r="B92" s="111" t="s">
        <v>166</v>
      </c>
      <c r="C92" t="s">
        <v>694</v>
      </c>
      <c r="D92" t="s">
        <v>694</v>
      </c>
      <c r="E92" s="6">
        <v>5203</v>
      </c>
      <c r="F92" s="6">
        <v>8964</v>
      </c>
      <c r="G92" s="6">
        <v>4497</v>
      </c>
      <c r="H92" s="6">
        <v>2387</v>
      </c>
      <c r="I92" s="6">
        <v>0</v>
      </c>
      <c r="J92" s="6">
        <v>12002</v>
      </c>
      <c r="K92" s="6">
        <v>318</v>
      </c>
      <c r="L92" s="6">
        <v>-73</v>
      </c>
      <c r="M92" s="6">
        <v>-350</v>
      </c>
      <c r="N92" s="6">
        <v>522</v>
      </c>
      <c r="O92" s="6">
        <v>33470</v>
      </c>
      <c r="P92" s="48">
        <v>-895</v>
      </c>
      <c r="Q92" s="87">
        <f t="shared" si="5"/>
        <v>48</v>
      </c>
      <c r="R92" s="73" t="str">
        <f t="shared" si="6"/>
        <v>Mönsterås           </v>
      </c>
      <c r="S92" s="73">
        <f t="shared" si="7"/>
        <v>-895</v>
      </c>
      <c r="T92" s="74" t="str">
        <f ca="1" t="shared" si="8"/>
        <v>$Q$93</v>
      </c>
      <c r="U92" s="24">
        <v>12907</v>
      </c>
      <c r="V92" s="74">
        <f t="shared" si="9"/>
        <v>-11551765</v>
      </c>
    </row>
    <row r="93" spans="1:22" ht="12.75">
      <c r="A93" s="110" t="s">
        <v>626</v>
      </c>
      <c r="B93" s="111" t="s">
        <v>162</v>
      </c>
      <c r="C93" t="s">
        <v>163</v>
      </c>
      <c r="D93" t="s">
        <v>163</v>
      </c>
      <c r="E93" s="6">
        <v>6827</v>
      </c>
      <c r="F93" s="6">
        <v>9559</v>
      </c>
      <c r="G93" s="6">
        <v>3977</v>
      </c>
      <c r="H93" s="6">
        <v>1791</v>
      </c>
      <c r="I93" s="6">
        <v>0</v>
      </c>
      <c r="J93" s="6">
        <v>10339</v>
      </c>
      <c r="K93" s="6">
        <v>55</v>
      </c>
      <c r="L93" s="6">
        <v>-97</v>
      </c>
      <c r="M93" s="6">
        <v>-350</v>
      </c>
      <c r="N93" s="6">
        <v>522</v>
      </c>
      <c r="O93" s="6">
        <v>32623</v>
      </c>
      <c r="P93" s="48">
        <v>-1742</v>
      </c>
      <c r="Q93" s="87">
        <f t="shared" si="5"/>
        <v>22</v>
      </c>
      <c r="R93" s="73" t="str">
        <f t="shared" si="6"/>
        <v>Mörbylånga</v>
      </c>
      <c r="S93" s="73">
        <f t="shared" si="7"/>
        <v>-1742</v>
      </c>
      <c r="T93" s="74" t="str">
        <f ca="1" t="shared" si="8"/>
        <v>$Q$94</v>
      </c>
      <c r="U93" s="24">
        <v>14335</v>
      </c>
      <c r="V93" s="74">
        <f t="shared" si="9"/>
        <v>-24971570</v>
      </c>
    </row>
    <row r="94" spans="1:22" ht="12.75">
      <c r="A94" s="110" t="s">
        <v>626</v>
      </c>
      <c r="B94" s="111" t="s">
        <v>172</v>
      </c>
      <c r="C94" t="s">
        <v>173</v>
      </c>
      <c r="D94" t="s">
        <v>173</v>
      </c>
      <c r="E94" s="6">
        <v>5484</v>
      </c>
      <c r="F94" s="6">
        <v>8378</v>
      </c>
      <c r="G94" s="6">
        <v>4118</v>
      </c>
      <c r="H94" s="6">
        <v>2574</v>
      </c>
      <c r="I94" s="6">
        <v>0</v>
      </c>
      <c r="J94" s="6">
        <v>12297</v>
      </c>
      <c r="K94" s="6">
        <v>133</v>
      </c>
      <c r="L94" s="6">
        <v>-48</v>
      </c>
      <c r="M94" s="6">
        <v>-350</v>
      </c>
      <c r="N94" s="6">
        <v>522</v>
      </c>
      <c r="O94" s="6">
        <v>33108</v>
      </c>
      <c r="P94" s="48">
        <v>-1257</v>
      </c>
      <c r="Q94" s="87">
        <f t="shared" si="5"/>
        <v>35</v>
      </c>
      <c r="R94" s="73" t="str">
        <f t="shared" si="6"/>
        <v>Nybro</v>
      </c>
      <c r="S94" s="73">
        <f t="shared" si="7"/>
        <v>-1257</v>
      </c>
      <c r="T94" s="74" t="str">
        <f ca="1" t="shared" si="8"/>
        <v>$Q$95</v>
      </c>
      <c r="U94" s="24">
        <v>19480</v>
      </c>
      <c r="V94" s="74">
        <f t="shared" si="9"/>
        <v>-24486360</v>
      </c>
    </row>
    <row r="95" spans="1:22" ht="12.75">
      <c r="A95" s="110" t="s">
        <v>626</v>
      </c>
      <c r="B95" s="111" t="s">
        <v>174</v>
      </c>
      <c r="C95" t="s">
        <v>175</v>
      </c>
      <c r="D95" t="s">
        <v>175</v>
      </c>
      <c r="E95" s="6">
        <v>5720</v>
      </c>
      <c r="F95" s="6">
        <v>9216</v>
      </c>
      <c r="G95" s="6">
        <v>4173</v>
      </c>
      <c r="H95" s="6">
        <v>2933</v>
      </c>
      <c r="I95" s="6">
        <v>0</v>
      </c>
      <c r="J95" s="6">
        <v>11039</v>
      </c>
      <c r="K95" s="6">
        <v>22</v>
      </c>
      <c r="L95" s="6">
        <v>-73</v>
      </c>
      <c r="M95" s="6">
        <v>-350</v>
      </c>
      <c r="N95" s="6">
        <v>522</v>
      </c>
      <c r="O95" s="6">
        <v>33202</v>
      </c>
      <c r="P95" s="48">
        <v>-1163</v>
      </c>
      <c r="Q95" s="87">
        <f t="shared" si="5"/>
        <v>40</v>
      </c>
      <c r="R95" s="73" t="str">
        <f t="shared" si="6"/>
        <v>Oskarshamn</v>
      </c>
      <c r="S95" s="73">
        <f t="shared" si="7"/>
        <v>-1163</v>
      </c>
      <c r="T95" s="74" t="str">
        <f ca="1" t="shared" si="8"/>
        <v>$Q$96</v>
      </c>
      <c r="U95" s="24">
        <v>26227</v>
      </c>
      <c r="V95" s="74">
        <f t="shared" si="9"/>
        <v>-30502001</v>
      </c>
    </row>
    <row r="96" spans="1:22" ht="12.75">
      <c r="A96" s="110" t="s">
        <v>626</v>
      </c>
      <c r="B96" s="111" t="s">
        <v>160</v>
      </c>
      <c r="C96" t="s">
        <v>161</v>
      </c>
      <c r="D96" t="s">
        <v>161</v>
      </c>
      <c r="E96" s="6">
        <v>4956</v>
      </c>
      <c r="F96" s="6">
        <v>9215</v>
      </c>
      <c r="G96" s="6">
        <v>4273</v>
      </c>
      <c r="H96" s="6">
        <v>2659</v>
      </c>
      <c r="I96" s="6">
        <v>0</v>
      </c>
      <c r="J96" s="6">
        <v>13936</v>
      </c>
      <c r="K96" s="6">
        <v>576</v>
      </c>
      <c r="L96" s="6">
        <v>469</v>
      </c>
      <c r="M96" s="6">
        <v>-350</v>
      </c>
      <c r="N96" s="6">
        <v>522</v>
      </c>
      <c r="O96" s="6">
        <v>36256</v>
      </c>
      <c r="P96" s="48">
        <v>1891</v>
      </c>
      <c r="Q96" s="87">
        <f t="shared" si="5"/>
        <v>225</v>
      </c>
      <c r="R96" s="73" t="str">
        <f t="shared" si="6"/>
        <v>Torsås</v>
      </c>
      <c r="S96" s="73">
        <f t="shared" si="7"/>
        <v>1891</v>
      </c>
      <c r="T96" s="74" t="str">
        <f ca="1" t="shared" si="8"/>
        <v>$Q$97</v>
      </c>
      <c r="U96" s="24">
        <v>6873</v>
      </c>
      <c r="V96" s="74">
        <f t="shared" si="9"/>
        <v>12996843</v>
      </c>
    </row>
    <row r="97" spans="1:22" ht="12.75">
      <c r="A97" s="110" t="s">
        <v>626</v>
      </c>
      <c r="B97" s="111" t="s">
        <v>178</v>
      </c>
      <c r="C97" t="s">
        <v>179</v>
      </c>
      <c r="D97" t="s">
        <v>179</v>
      </c>
      <c r="E97" s="6">
        <v>5452</v>
      </c>
      <c r="F97" s="6">
        <v>9288</v>
      </c>
      <c r="G97" s="6">
        <v>4624</v>
      </c>
      <c r="H97" s="6">
        <v>2527</v>
      </c>
      <c r="I97" s="6">
        <v>0</v>
      </c>
      <c r="J97" s="6">
        <v>11552</v>
      </c>
      <c r="K97" s="6">
        <v>160</v>
      </c>
      <c r="L97" s="6">
        <v>-25</v>
      </c>
      <c r="M97" s="6">
        <v>-350</v>
      </c>
      <c r="N97" s="6">
        <v>522</v>
      </c>
      <c r="O97" s="6">
        <v>33750</v>
      </c>
      <c r="P97" s="48">
        <v>-615</v>
      </c>
      <c r="Q97" s="87">
        <f t="shared" si="5"/>
        <v>63</v>
      </c>
      <c r="R97" s="73" t="str">
        <f t="shared" si="6"/>
        <v>Vimmerby</v>
      </c>
      <c r="S97" s="73">
        <f t="shared" si="7"/>
        <v>-615</v>
      </c>
      <c r="T97" s="74" t="str">
        <f ca="1" t="shared" si="8"/>
        <v>$Q$98</v>
      </c>
      <c r="U97" s="24">
        <v>15295</v>
      </c>
      <c r="V97" s="74">
        <f t="shared" si="9"/>
        <v>-9406425</v>
      </c>
    </row>
    <row r="98" spans="1:22" ht="12.75">
      <c r="A98" s="110" t="s">
        <v>626</v>
      </c>
      <c r="B98" s="111" t="s">
        <v>176</v>
      </c>
      <c r="C98" t="s">
        <v>177</v>
      </c>
      <c r="D98" t="s">
        <v>177</v>
      </c>
      <c r="E98" s="6">
        <v>5370</v>
      </c>
      <c r="F98" s="6">
        <v>8454</v>
      </c>
      <c r="G98" s="6">
        <v>3920</v>
      </c>
      <c r="H98" s="6">
        <v>3462</v>
      </c>
      <c r="I98" s="6">
        <v>0</v>
      </c>
      <c r="J98" s="6">
        <v>12676</v>
      </c>
      <c r="K98" s="6">
        <v>231</v>
      </c>
      <c r="L98" s="6">
        <v>-73</v>
      </c>
      <c r="M98" s="6">
        <v>-350</v>
      </c>
      <c r="N98" s="6">
        <v>522</v>
      </c>
      <c r="O98" s="6">
        <v>34212</v>
      </c>
      <c r="P98" s="48">
        <v>-153</v>
      </c>
      <c r="Q98" s="87">
        <f t="shared" si="5"/>
        <v>103</v>
      </c>
      <c r="R98" s="73" t="str">
        <f t="shared" si="6"/>
        <v>Västervik</v>
      </c>
      <c r="S98" s="73">
        <f t="shared" si="7"/>
        <v>-153</v>
      </c>
      <c r="T98" s="74" t="str">
        <f ca="1" t="shared" si="8"/>
        <v>$Q$99</v>
      </c>
      <c r="U98" s="24">
        <v>35816</v>
      </c>
      <c r="V98" s="74">
        <f t="shared" si="9"/>
        <v>-5479848</v>
      </c>
    </row>
    <row r="99" spans="1:22" ht="25.5">
      <c r="A99" s="110" t="s">
        <v>627</v>
      </c>
      <c r="B99" s="111" t="s">
        <v>182</v>
      </c>
      <c r="C99" s="107" t="s">
        <v>183</v>
      </c>
      <c r="D99" s="135" t="s">
        <v>648</v>
      </c>
      <c r="E99" s="6">
        <v>5518</v>
      </c>
      <c r="F99" s="6">
        <v>8624</v>
      </c>
      <c r="G99" s="6">
        <v>3983</v>
      </c>
      <c r="H99" s="6">
        <v>3152</v>
      </c>
      <c r="I99" s="6">
        <v>0</v>
      </c>
      <c r="J99" s="6">
        <v>10813</v>
      </c>
      <c r="K99" s="6">
        <v>178</v>
      </c>
      <c r="L99" s="6">
        <v>-103</v>
      </c>
      <c r="M99" s="6">
        <v>-350</v>
      </c>
      <c r="N99" s="6">
        <v>318</v>
      </c>
      <c r="O99" s="6">
        <v>32133</v>
      </c>
      <c r="P99" s="48">
        <v>-2232</v>
      </c>
      <c r="Q99" s="87">
        <f t="shared" si="5"/>
        <v>12</v>
      </c>
      <c r="R99" s="73" t="str">
        <f t="shared" si="6"/>
        <v>Gotland</v>
      </c>
      <c r="S99" s="73">
        <f t="shared" si="7"/>
        <v>-2232</v>
      </c>
      <c r="T99" s="74" t="str">
        <f ca="1" t="shared" si="8"/>
        <v>$Q$100</v>
      </c>
      <c r="U99" s="24">
        <v>57147</v>
      </c>
      <c r="V99" s="74">
        <f t="shared" si="9"/>
        <v>-127552104</v>
      </c>
    </row>
    <row r="100" spans="1:22" ht="25.5">
      <c r="A100" s="110" t="s">
        <v>628</v>
      </c>
      <c r="B100" s="111" t="s">
        <v>190</v>
      </c>
      <c r="C100" s="107" t="s">
        <v>191</v>
      </c>
      <c r="D100" s="135" t="s">
        <v>649</v>
      </c>
      <c r="E100" s="6">
        <v>5636</v>
      </c>
      <c r="F100" s="6">
        <v>8485</v>
      </c>
      <c r="G100" s="6">
        <v>3898</v>
      </c>
      <c r="H100" s="6">
        <v>2794</v>
      </c>
      <c r="I100" s="6">
        <v>0</v>
      </c>
      <c r="J100" s="6">
        <v>11554</v>
      </c>
      <c r="K100" s="6">
        <v>24</v>
      </c>
      <c r="L100" s="6">
        <v>-156</v>
      </c>
      <c r="M100" s="6">
        <v>-350</v>
      </c>
      <c r="N100" s="6">
        <v>357</v>
      </c>
      <c r="O100" s="6">
        <v>32242</v>
      </c>
      <c r="P100" s="48">
        <v>-2123</v>
      </c>
      <c r="Q100" s="87">
        <f t="shared" si="5"/>
        <v>14</v>
      </c>
      <c r="R100" s="73" t="str">
        <f t="shared" si="6"/>
        <v>Karlshamn</v>
      </c>
      <c r="S100" s="73">
        <f t="shared" si="7"/>
        <v>-2123</v>
      </c>
      <c r="T100" s="74" t="str">
        <f ca="1" t="shared" si="8"/>
        <v>$Q$101</v>
      </c>
      <c r="U100" s="24">
        <v>31233</v>
      </c>
      <c r="V100" s="74">
        <f t="shared" si="9"/>
        <v>-66307659</v>
      </c>
    </row>
    <row r="101" spans="1:22" ht="12.75">
      <c r="A101" s="110" t="s">
        <v>628</v>
      </c>
      <c r="B101" s="111" t="s">
        <v>186</v>
      </c>
      <c r="C101" t="s">
        <v>187</v>
      </c>
      <c r="D101" t="s">
        <v>187</v>
      </c>
      <c r="E101" s="6">
        <v>6735</v>
      </c>
      <c r="F101" s="6">
        <v>9424</v>
      </c>
      <c r="G101" s="6">
        <v>3747</v>
      </c>
      <c r="H101" s="6">
        <v>3514</v>
      </c>
      <c r="I101" s="6">
        <v>33</v>
      </c>
      <c r="J101" s="6">
        <v>10163</v>
      </c>
      <c r="K101" s="6">
        <v>0</v>
      </c>
      <c r="L101" s="6">
        <v>-92</v>
      </c>
      <c r="M101" s="6">
        <v>-350</v>
      </c>
      <c r="N101" s="6">
        <v>606</v>
      </c>
      <c r="O101" s="6">
        <v>33780</v>
      </c>
      <c r="P101" s="48">
        <v>-585</v>
      </c>
      <c r="Q101" s="87">
        <f t="shared" si="5"/>
        <v>67</v>
      </c>
      <c r="R101" s="73" t="str">
        <f t="shared" si="6"/>
        <v>Karlskrona</v>
      </c>
      <c r="S101" s="73">
        <f t="shared" si="7"/>
        <v>-585</v>
      </c>
      <c r="T101" s="74" t="str">
        <f ca="1" t="shared" si="8"/>
        <v>$Q$102</v>
      </c>
      <c r="U101" s="24">
        <v>64001</v>
      </c>
      <c r="V101" s="74">
        <f t="shared" si="9"/>
        <v>-37440585</v>
      </c>
    </row>
    <row r="102" spans="1:22" ht="12.75">
      <c r="A102" s="110" t="s">
        <v>628</v>
      </c>
      <c r="B102" s="111" t="s">
        <v>184</v>
      </c>
      <c r="C102" t="s">
        <v>185</v>
      </c>
      <c r="D102" t="s">
        <v>185</v>
      </c>
      <c r="E102" s="6">
        <v>4865</v>
      </c>
      <c r="F102" s="6">
        <v>8253</v>
      </c>
      <c r="G102" s="6">
        <v>4352</v>
      </c>
      <c r="H102" s="6">
        <v>2360</v>
      </c>
      <c r="I102" s="6">
        <v>0</v>
      </c>
      <c r="J102" s="6">
        <v>12219</v>
      </c>
      <c r="K102" s="6">
        <v>625</v>
      </c>
      <c r="L102" s="6">
        <v>-132</v>
      </c>
      <c r="M102" s="6">
        <v>-350</v>
      </c>
      <c r="N102" s="6">
        <v>297</v>
      </c>
      <c r="O102" s="6">
        <v>32489</v>
      </c>
      <c r="P102" s="48">
        <v>-1876</v>
      </c>
      <c r="Q102" s="87">
        <f t="shared" si="5"/>
        <v>17</v>
      </c>
      <c r="R102" s="73" t="str">
        <f t="shared" si="6"/>
        <v>Olofström</v>
      </c>
      <c r="S102" s="73">
        <f t="shared" si="7"/>
        <v>-1876</v>
      </c>
      <c r="T102" s="74" t="str">
        <f ca="1" t="shared" si="8"/>
        <v>$Q$103</v>
      </c>
      <c r="U102" s="24">
        <v>12902</v>
      </c>
      <c r="V102" s="74">
        <f t="shared" si="9"/>
        <v>-24204152</v>
      </c>
    </row>
    <row r="103" spans="1:22" ht="12.75">
      <c r="A103" s="110" t="s">
        <v>628</v>
      </c>
      <c r="B103" s="111" t="s">
        <v>188</v>
      </c>
      <c r="C103" t="s">
        <v>189</v>
      </c>
      <c r="D103" t="s">
        <v>189</v>
      </c>
      <c r="E103" s="6">
        <v>5903</v>
      </c>
      <c r="F103" s="6">
        <v>8723</v>
      </c>
      <c r="G103" s="6">
        <v>3889</v>
      </c>
      <c r="H103" s="6">
        <v>3162</v>
      </c>
      <c r="I103" s="6">
        <v>0</v>
      </c>
      <c r="J103" s="6">
        <v>11444</v>
      </c>
      <c r="K103" s="6">
        <v>126</v>
      </c>
      <c r="L103" s="6">
        <v>-156</v>
      </c>
      <c r="M103" s="6">
        <v>-350</v>
      </c>
      <c r="N103" s="6">
        <v>377</v>
      </c>
      <c r="O103" s="6">
        <v>33118</v>
      </c>
      <c r="P103" s="48">
        <v>-1247</v>
      </c>
      <c r="Q103" s="87">
        <f t="shared" si="5"/>
        <v>37</v>
      </c>
      <c r="R103" s="73" t="str">
        <f t="shared" si="6"/>
        <v>Ronneby</v>
      </c>
      <c r="S103" s="73">
        <f t="shared" si="7"/>
        <v>-1247</v>
      </c>
      <c r="T103" s="74" t="str">
        <f ca="1" t="shared" si="8"/>
        <v>$Q$104</v>
      </c>
      <c r="U103" s="24">
        <v>27870</v>
      </c>
      <c r="V103" s="74">
        <f t="shared" si="9"/>
        <v>-34753890</v>
      </c>
    </row>
    <row r="104" spans="1:22" ht="12.75">
      <c r="A104" s="110" t="s">
        <v>628</v>
      </c>
      <c r="B104" s="111" t="s">
        <v>192</v>
      </c>
      <c r="C104" t="s">
        <v>193</v>
      </c>
      <c r="D104" t="s">
        <v>193</v>
      </c>
      <c r="E104" s="6">
        <v>5728</v>
      </c>
      <c r="F104" s="6">
        <v>9040</v>
      </c>
      <c r="G104" s="6">
        <v>3647</v>
      </c>
      <c r="H104" s="6">
        <v>2990</v>
      </c>
      <c r="I104" s="6">
        <v>0</v>
      </c>
      <c r="J104" s="6">
        <v>11704</v>
      </c>
      <c r="K104" s="6">
        <v>0</v>
      </c>
      <c r="L104" s="6">
        <v>-156</v>
      </c>
      <c r="M104" s="6">
        <v>-350</v>
      </c>
      <c r="N104" s="6">
        <v>372</v>
      </c>
      <c r="O104" s="6">
        <v>32975</v>
      </c>
      <c r="P104" s="48">
        <v>-1390</v>
      </c>
      <c r="Q104" s="87">
        <f t="shared" si="5"/>
        <v>30</v>
      </c>
      <c r="R104" s="73" t="str">
        <f t="shared" si="6"/>
        <v>Sölvesborg</v>
      </c>
      <c r="S104" s="73">
        <f t="shared" si="7"/>
        <v>-1390</v>
      </c>
      <c r="T104" s="74" t="str">
        <f ca="1" t="shared" si="8"/>
        <v>$Q$105</v>
      </c>
      <c r="U104" s="24">
        <v>16783</v>
      </c>
      <c r="V104" s="74">
        <f t="shared" si="9"/>
        <v>-23328370</v>
      </c>
    </row>
    <row r="105" spans="1:22" ht="25.5">
      <c r="A105" s="110" t="s">
        <v>629</v>
      </c>
      <c r="B105" s="111" t="s">
        <v>206</v>
      </c>
      <c r="C105" s="107" t="s">
        <v>207</v>
      </c>
      <c r="D105" s="135" t="s">
        <v>650</v>
      </c>
      <c r="E105" s="6">
        <v>7301</v>
      </c>
      <c r="F105" s="6">
        <v>10306</v>
      </c>
      <c r="G105" s="6">
        <v>4992</v>
      </c>
      <c r="H105" s="6">
        <v>3598</v>
      </c>
      <c r="I105" s="6">
        <v>118</v>
      </c>
      <c r="J105" s="6">
        <v>8539</v>
      </c>
      <c r="K105" s="6">
        <v>0</v>
      </c>
      <c r="L105" s="6">
        <v>-31</v>
      </c>
      <c r="M105" s="6">
        <v>-350</v>
      </c>
      <c r="N105" s="6">
        <v>953</v>
      </c>
      <c r="O105" s="6">
        <v>35426</v>
      </c>
      <c r="P105" s="48">
        <v>1061</v>
      </c>
      <c r="Q105" s="87">
        <f t="shared" si="5"/>
        <v>192</v>
      </c>
      <c r="R105" s="73" t="str">
        <f t="shared" si="6"/>
        <v>Bjuv</v>
      </c>
      <c r="S105" s="73">
        <f t="shared" si="7"/>
        <v>1061</v>
      </c>
      <c r="T105" s="74" t="str">
        <f ca="1" t="shared" si="8"/>
        <v>$Q$106</v>
      </c>
      <c r="U105" s="24">
        <v>14805</v>
      </c>
      <c r="V105" s="74">
        <f t="shared" si="9"/>
        <v>15708105</v>
      </c>
    </row>
    <row r="106" spans="1:22" ht="12.75">
      <c r="A106" s="110" t="s">
        <v>629</v>
      </c>
      <c r="B106" s="111" t="s">
        <v>224</v>
      </c>
      <c r="C106" t="s">
        <v>225</v>
      </c>
      <c r="D106" t="s">
        <v>225</v>
      </c>
      <c r="E106" s="6">
        <v>6293</v>
      </c>
      <c r="F106" s="6">
        <v>9572</v>
      </c>
      <c r="G106" s="6">
        <v>4184</v>
      </c>
      <c r="H106" s="6">
        <v>2778</v>
      </c>
      <c r="I106" s="6">
        <v>0</v>
      </c>
      <c r="J106" s="6">
        <v>10308</v>
      </c>
      <c r="K106" s="6">
        <v>29</v>
      </c>
      <c r="L106" s="6">
        <v>-31</v>
      </c>
      <c r="M106" s="6">
        <v>-350</v>
      </c>
      <c r="N106" s="6">
        <v>953</v>
      </c>
      <c r="O106" s="6">
        <v>33736</v>
      </c>
      <c r="P106" s="48">
        <v>-629</v>
      </c>
      <c r="Q106" s="87">
        <f t="shared" si="5"/>
        <v>60</v>
      </c>
      <c r="R106" s="73" t="str">
        <f t="shared" si="6"/>
        <v>Bromölla</v>
      </c>
      <c r="S106" s="73">
        <f t="shared" si="7"/>
        <v>-629</v>
      </c>
      <c r="T106" s="74" t="str">
        <f ca="1" t="shared" si="8"/>
        <v>$Q$107</v>
      </c>
      <c r="U106" s="24">
        <v>12307</v>
      </c>
      <c r="V106" s="74">
        <f t="shared" si="9"/>
        <v>-7741103</v>
      </c>
    </row>
    <row r="107" spans="1:22" ht="12.75">
      <c r="A107" s="110" t="s">
        <v>629</v>
      </c>
      <c r="B107" s="111" t="s">
        <v>198</v>
      </c>
      <c r="C107" t="s">
        <v>199</v>
      </c>
      <c r="D107" t="s">
        <v>199</v>
      </c>
      <c r="E107" s="6">
        <v>8433</v>
      </c>
      <c r="F107" s="6">
        <v>9957</v>
      </c>
      <c r="G107" s="6">
        <v>4076</v>
      </c>
      <c r="H107" s="6">
        <v>4285</v>
      </c>
      <c r="I107" s="6">
        <v>443</v>
      </c>
      <c r="J107" s="6">
        <v>7896</v>
      </c>
      <c r="K107" s="6">
        <v>60</v>
      </c>
      <c r="L107" s="6">
        <v>22</v>
      </c>
      <c r="M107" s="6">
        <v>-14</v>
      </c>
      <c r="N107" s="6">
        <v>953</v>
      </c>
      <c r="O107" s="6">
        <v>36111</v>
      </c>
      <c r="P107" s="48">
        <v>1746</v>
      </c>
      <c r="Q107" s="87">
        <f t="shared" si="5"/>
        <v>218</v>
      </c>
      <c r="R107" s="73" t="str">
        <f t="shared" si="6"/>
        <v>Burlöv</v>
      </c>
      <c r="S107" s="73">
        <f t="shared" si="7"/>
        <v>1746</v>
      </c>
      <c r="T107" s="74" t="str">
        <f ca="1" t="shared" si="8"/>
        <v>$Q$108</v>
      </c>
      <c r="U107" s="24">
        <v>17159</v>
      </c>
      <c r="V107" s="74">
        <f t="shared" si="9"/>
        <v>29959614</v>
      </c>
    </row>
    <row r="108" spans="1:22" ht="12.75">
      <c r="A108" s="110" t="s">
        <v>629</v>
      </c>
      <c r="B108" s="111" t="s">
        <v>234</v>
      </c>
      <c r="C108" t="s">
        <v>235</v>
      </c>
      <c r="D108" t="s">
        <v>235</v>
      </c>
      <c r="E108" s="6">
        <v>5017</v>
      </c>
      <c r="F108" s="6">
        <v>7808</v>
      </c>
      <c r="G108" s="6">
        <v>4076</v>
      </c>
      <c r="H108" s="6">
        <v>2060</v>
      </c>
      <c r="I108" s="6">
        <v>0</v>
      </c>
      <c r="J108" s="6">
        <v>13812</v>
      </c>
      <c r="K108" s="6">
        <v>113</v>
      </c>
      <c r="L108" s="6">
        <v>-31</v>
      </c>
      <c r="M108" s="6">
        <v>76</v>
      </c>
      <c r="N108" s="6">
        <v>953</v>
      </c>
      <c r="O108" s="6">
        <v>33884</v>
      </c>
      <c r="P108" s="48">
        <v>-481</v>
      </c>
      <c r="Q108" s="87">
        <f t="shared" si="5"/>
        <v>70</v>
      </c>
      <c r="R108" s="73" t="str">
        <f t="shared" si="6"/>
        <v>Båstad</v>
      </c>
      <c r="S108" s="73">
        <f t="shared" si="7"/>
        <v>-481</v>
      </c>
      <c r="T108" s="74" t="str">
        <f ca="1" t="shared" si="8"/>
        <v>$Q$109</v>
      </c>
      <c r="U108" s="24">
        <v>14272</v>
      </c>
      <c r="V108" s="74">
        <f t="shared" si="9"/>
        <v>-6864832</v>
      </c>
    </row>
    <row r="109" spans="1:22" ht="12.75">
      <c r="A109" s="110" t="s">
        <v>629</v>
      </c>
      <c r="B109" s="111" t="s">
        <v>246</v>
      </c>
      <c r="C109" t="s">
        <v>247</v>
      </c>
      <c r="D109" t="s">
        <v>247</v>
      </c>
      <c r="E109" s="6">
        <v>7240</v>
      </c>
      <c r="F109" s="6">
        <v>10052</v>
      </c>
      <c r="G109" s="6">
        <v>4519</v>
      </c>
      <c r="H109" s="6">
        <v>3309</v>
      </c>
      <c r="I109" s="6">
        <v>78</v>
      </c>
      <c r="J109" s="6">
        <v>8986</v>
      </c>
      <c r="K109" s="6">
        <v>0</v>
      </c>
      <c r="L109" s="6">
        <v>22</v>
      </c>
      <c r="M109" s="6">
        <v>-350</v>
      </c>
      <c r="N109" s="6">
        <v>953</v>
      </c>
      <c r="O109" s="6">
        <v>34809</v>
      </c>
      <c r="P109" s="48">
        <v>444</v>
      </c>
      <c r="Q109" s="87">
        <f t="shared" si="5"/>
        <v>156</v>
      </c>
      <c r="R109" s="73" t="str">
        <f t="shared" si="6"/>
        <v>Eslöv</v>
      </c>
      <c r="S109" s="73">
        <f t="shared" si="7"/>
        <v>444</v>
      </c>
      <c r="T109" s="74" t="str">
        <f ca="1" t="shared" si="8"/>
        <v>$Q$110</v>
      </c>
      <c r="U109" s="24">
        <v>31826</v>
      </c>
      <c r="V109" s="74">
        <f t="shared" si="9"/>
        <v>14130744</v>
      </c>
    </row>
    <row r="110" spans="1:22" ht="12.75">
      <c r="A110" s="110" t="s">
        <v>629</v>
      </c>
      <c r="B110" s="111" t="s">
        <v>242</v>
      </c>
      <c r="C110" t="s">
        <v>243</v>
      </c>
      <c r="D110" t="s">
        <v>243</v>
      </c>
      <c r="E110" s="6">
        <v>6840</v>
      </c>
      <c r="F110" s="6">
        <v>8808</v>
      </c>
      <c r="G110" s="6">
        <v>3702</v>
      </c>
      <c r="H110" s="6">
        <v>4514</v>
      </c>
      <c r="I110" s="6">
        <v>213</v>
      </c>
      <c r="J110" s="6">
        <v>9441</v>
      </c>
      <c r="K110" s="6">
        <v>21</v>
      </c>
      <c r="L110" s="6">
        <v>33</v>
      </c>
      <c r="M110" s="6">
        <v>96</v>
      </c>
      <c r="N110" s="6">
        <v>953</v>
      </c>
      <c r="O110" s="6">
        <v>34621</v>
      </c>
      <c r="P110" s="48">
        <v>256</v>
      </c>
      <c r="Q110" s="87">
        <f t="shared" si="5"/>
        <v>136</v>
      </c>
      <c r="R110" s="73" t="str">
        <f t="shared" si="6"/>
        <v>Helsingborg</v>
      </c>
      <c r="S110" s="73">
        <f t="shared" si="7"/>
        <v>256</v>
      </c>
      <c r="T110" s="74" t="str">
        <f ca="1" t="shared" si="8"/>
        <v>$Q$111</v>
      </c>
      <c r="U110" s="24">
        <v>132784</v>
      </c>
      <c r="V110" s="74">
        <f t="shared" si="9"/>
        <v>33992704</v>
      </c>
    </row>
    <row r="111" spans="1:22" ht="12.75">
      <c r="A111" s="110" t="s">
        <v>629</v>
      </c>
      <c r="B111" s="111" t="s">
        <v>258</v>
      </c>
      <c r="C111" t="s">
        <v>259</v>
      </c>
      <c r="D111" t="s">
        <v>259</v>
      </c>
      <c r="E111" s="6">
        <v>6126</v>
      </c>
      <c r="F111" s="6">
        <v>9136</v>
      </c>
      <c r="G111" s="6">
        <v>4251</v>
      </c>
      <c r="H111" s="6">
        <v>2966</v>
      </c>
      <c r="I111" s="6">
        <v>76</v>
      </c>
      <c r="J111" s="6">
        <v>10990</v>
      </c>
      <c r="K111" s="6">
        <v>74</v>
      </c>
      <c r="L111" s="6">
        <v>-31</v>
      </c>
      <c r="M111" s="6">
        <v>-350</v>
      </c>
      <c r="N111" s="6">
        <v>953</v>
      </c>
      <c r="O111" s="6">
        <v>34191</v>
      </c>
      <c r="P111" s="48">
        <v>-174</v>
      </c>
      <c r="Q111" s="87">
        <f t="shared" si="5"/>
        <v>101</v>
      </c>
      <c r="R111" s="73" t="str">
        <f t="shared" si="6"/>
        <v>Hässleholm</v>
      </c>
      <c r="S111" s="73">
        <f t="shared" si="7"/>
        <v>-174</v>
      </c>
      <c r="T111" s="74" t="str">
        <f ca="1" t="shared" si="8"/>
        <v>$Q$112</v>
      </c>
      <c r="U111" s="24">
        <v>50214</v>
      </c>
      <c r="V111" s="74">
        <f t="shared" si="9"/>
        <v>-8737236</v>
      </c>
    </row>
    <row r="112" spans="1:22" ht="12.75">
      <c r="A112" s="110" t="s">
        <v>629</v>
      </c>
      <c r="B112" s="111" t="s">
        <v>244</v>
      </c>
      <c r="C112" t="s">
        <v>695</v>
      </c>
      <c r="D112" t="s">
        <v>695</v>
      </c>
      <c r="E112" s="6">
        <v>6661</v>
      </c>
      <c r="F112" s="6">
        <v>10098</v>
      </c>
      <c r="G112" s="6">
        <v>3824</v>
      </c>
      <c r="H112" s="6">
        <v>2103</v>
      </c>
      <c r="I112" s="6">
        <v>2</v>
      </c>
      <c r="J112" s="6">
        <v>11127</v>
      </c>
      <c r="K112" s="6">
        <v>0</v>
      </c>
      <c r="L112" s="6">
        <v>-31</v>
      </c>
      <c r="M112" s="6">
        <v>-93</v>
      </c>
      <c r="N112" s="6">
        <v>953</v>
      </c>
      <c r="O112" s="6">
        <v>34644</v>
      </c>
      <c r="P112" s="48">
        <v>279</v>
      </c>
      <c r="Q112" s="87">
        <f t="shared" si="5"/>
        <v>140</v>
      </c>
      <c r="R112" s="73" t="str">
        <f t="shared" si="6"/>
        <v>Höganäs             </v>
      </c>
      <c r="S112" s="73">
        <f t="shared" si="7"/>
        <v>279</v>
      </c>
      <c r="T112" s="74" t="str">
        <f ca="1" t="shared" si="8"/>
        <v>$Q$113</v>
      </c>
      <c r="U112" s="24">
        <v>25031</v>
      </c>
      <c r="V112" s="74">
        <f t="shared" si="9"/>
        <v>6983649</v>
      </c>
    </row>
    <row r="113" spans="1:22" ht="12.75">
      <c r="A113" s="110" t="s">
        <v>629</v>
      </c>
      <c r="B113" s="111" t="s">
        <v>218</v>
      </c>
      <c r="C113" t="s">
        <v>219</v>
      </c>
      <c r="D113" t="s">
        <v>219</v>
      </c>
      <c r="E113" s="6">
        <v>6291</v>
      </c>
      <c r="F113" s="6">
        <v>9222</v>
      </c>
      <c r="G113" s="6">
        <v>4408</v>
      </c>
      <c r="H113" s="6">
        <v>3099</v>
      </c>
      <c r="I113" s="6">
        <v>0</v>
      </c>
      <c r="J113" s="6">
        <v>10544</v>
      </c>
      <c r="K113" s="6">
        <v>53</v>
      </c>
      <c r="L113" s="6">
        <v>-31</v>
      </c>
      <c r="M113" s="6">
        <v>-350</v>
      </c>
      <c r="N113" s="6">
        <v>953</v>
      </c>
      <c r="O113" s="6">
        <v>34189</v>
      </c>
      <c r="P113" s="48">
        <v>-176</v>
      </c>
      <c r="Q113" s="87">
        <f t="shared" si="5"/>
        <v>100</v>
      </c>
      <c r="R113" s="73" t="str">
        <f t="shared" si="6"/>
        <v>Hörby</v>
      </c>
      <c r="S113" s="73">
        <f t="shared" si="7"/>
        <v>-176</v>
      </c>
      <c r="T113" s="74" t="str">
        <f ca="1" t="shared" si="8"/>
        <v>$Q$114</v>
      </c>
      <c r="U113" s="24">
        <v>14921</v>
      </c>
      <c r="V113" s="74">
        <f t="shared" si="9"/>
        <v>-2626096</v>
      </c>
    </row>
    <row r="114" spans="1:22" ht="12.75">
      <c r="A114" s="110" t="s">
        <v>629</v>
      </c>
      <c r="B114" s="111" t="s">
        <v>220</v>
      </c>
      <c r="C114" t="s">
        <v>221</v>
      </c>
      <c r="D114" t="s">
        <v>221</v>
      </c>
      <c r="E114" s="6">
        <v>7214</v>
      </c>
      <c r="F114" s="6">
        <v>10280</v>
      </c>
      <c r="G114" s="6">
        <v>4235</v>
      </c>
      <c r="H114" s="6">
        <v>2594</v>
      </c>
      <c r="I114" s="6">
        <v>0</v>
      </c>
      <c r="J114" s="6">
        <v>9020</v>
      </c>
      <c r="K114" s="6">
        <v>0</v>
      </c>
      <c r="L114" s="6">
        <v>22</v>
      </c>
      <c r="M114" s="6">
        <v>-350</v>
      </c>
      <c r="N114" s="6">
        <v>953</v>
      </c>
      <c r="O114" s="6">
        <v>33968</v>
      </c>
      <c r="P114" s="48">
        <v>-397</v>
      </c>
      <c r="Q114" s="87">
        <f t="shared" si="5"/>
        <v>81</v>
      </c>
      <c r="R114" s="73" t="str">
        <f t="shared" si="6"/>
        <v>Höör</v>
      </c>
      <c r="S114" s="73">
        <f t="shared" si="7"/>
        <v>-397</v>
      </c>
      <c r="T114" s="74" t="str">
        <f ca="1" t="shared" si="8"/>
        <v>$Q$115</v>
      </c>
      <c r="U114" s="24">
        <v>15644</v>
      </c>
      <c r="V114" s="74">
        <f t="shared" si="9"/>
        <v>-6210668</v>
      </c>
    </row>
    <row r="115" spans="1:22" ht="12.75">
      <c r="A115" s="110" t="s">
        <v>629</v>
      </c>
      <c r="B115" s="111" t="s">
        <v>230</v>
      </c>
      <c r="C115" t="s">
        <v>231</v>
      </c>
      <c r="D115" t="s">
        <v>231</v>
      </c>
      <c r="E115" s="6">
        <v>5858</v>
      </c>
      <c r="F115" s="6">
        <v>9452</v>
      </c>
      <c r="G115" s="6">
        <v>4262</v>
      </c>
      <c r="H115" s="6">
        <v>2882</v>
      </c>
      <c r="I115" s="6">
        <v>0</v>
      </c>
      <c r="J115" s="6">
        <v>10129</v>
      </c>
      <c r="K115" s="6">
        <v>20</v>
      </c>
      <c r="L115" s="6">
        <v>-31</v>
      </c>
      <c r="M115" s="6">
        <v>-350</v>
      </c>
      <c r="N115" s="6">
        <v>953</v>
      </c>
      <c r="O115" s="6">
        <v>33175</v>
      </c>
      <c r="P115" s="48">
        <v>-1190</v>
      </c>
      <c r="Q115" s="87">
        <f t="shared" si="5"/>
        <v>39</v>
      </c>
      <c r="R115" s="73" t="str">
        <f t="shared" si="6"/>
        <v>Klippan</v>
      </c>
      <c r="S115" s="73">
        <f t="shared" si="7"/>
        <v>-1190</v>
      </c>
      <c r="T115" s="74" t="str">
        <f ca="1" t="shared" si="8"/>
        <v>$Q$116</v>
      </c>
      <c r="U115" s="24">
        <v>16716</v>
      </c>
      <c r="V115" s="74">
        <f t="shared" si="9"/>
        <v>-19892040</v>
      </c>
    </row>
    <row r="116" spans="1:22" ht="12.75">
      <c r="A116" s="110" t="s">
        <v>629</v>
      </c>
      <c r="B116" s="111" t="s">
        <v>252</v>
      </c>
      <c r="C116" t="s">
        <v>253</v>
      </c>
      <c r="D116" t="s">
        <v>253</v>
      </c>
      <c r="E116" s="6">
        <v>6693</v>
      </c>
      <c r="F116" s="6">
        <v>9408</v>
      </c>
      <c r="G116" s="6">
        <v>4048</v>
      </c>
      <c r="H116" s="6">
        <v>3744</v>
      </c>
      <c r="I116" s="6">
        <v>182</v>
      </c>
      <c r="J116" s="6">
        <v>10077</v>
      </c>
      <c r="K116" s="6">
        <v>13</v>
      </c>
      <c r="L116" s="6">
        <v>33</v>
      </c>
      <c r="M116" s="6">
        <v>-350</v>
      </c>
      <c r="N116" s="6">
        <v>953</v>
      </c>
      <c r="O116" s="6">
        <v>34801</v>
      </c>
      <c r="P116" s="48">
        <v>436</v>
      </c>
      <c r="Q116" s="87">
        <f t="shared" si="5"/>
        <v>155</v>
      </c>
      <c r="R116" s="73" t="str">
        <f t="shared" si="6"/>
        <v>Kristianstad</v>
      </c>
      <c r="S116" s="73">
        <f t="shared" si="7"/>
        <v>436</v>
      </c>
      <c r="T116" s="74" t="str">
        <f ca="1" t="shared" si="8"/>
        <v>$Q$117</v>
      </c>
      <c r="U116" s="24">
        <v>80993</v>
      </c>
      <c r="V116" s="74">
        <f t="shared" si="9"/>
        <v>35312948</v>
      </c>
    </row>
    <row r="117" spans="1:22" ht="12.75">
      <c r="A117" s="110" t="s">
        <v>629</v>
      </c>
      <c r="B117" s="111" t="s">
        <v>208</v>
      </c>
      <c r="C117" t="s">
        <v>209</v>
      </c>
      <c r="D117" t="s">
        <v>209</v>
      </c>
      <c r="E117" s="6">
        <v>8630</v>
      </c>
      <c r="F117" s="6">
        <v>11456</v>
      </c>
      <c r="G117" s="6">
        <v>3829</v>
      </c>
      <c r="H117" s="6">
        <v>2185</v>
      </c>
      <c r="I117" s="6">
        <v>0</v>
      </c>
      <c r="J117" s="6">
        <v>6907</v>
      </c>
      <c r="K117" s="6">
        <v>59</v>
      </c>
      <c r="L117" s="6">
        <v>22</v>
      </c>
      <c r="M117" s="6">
        <v>-76</v>
      </c>
      <c r="N117" s="6">
        <v>953</v>
      </c>
      <c r="O117" s="6">
        <v>33965</v>
      </c>
      <c r="P117" s="48">
        <v>-400</v>
      </c>
      <c r="Q117" s="87">
        <f t="shared" si="5"/>
        <v>80</v>
      </c>
      <c r="R117" s="73" t="str">
        <f t="shared" si="6"/>
        <v>Kävlinge</v>
      </c>
      <c r="S117" s="73">
        <f t="shared" si="7"/>
        <v>-400</v>
      </c>
      <c r="T117" s="74" t="str">
        <f ca="1" t="shared" si="8"/>
        <v>$Q$118</v>
      </c>
      <c r="U117" s="24">
        <v>29637</v>
      </c>
      <c r="V117" s="74">
        <f t="shared" si="9"/>
        <v>-11854800</v>
      </c>
    </row>
    <row r="118" spans="1:22" ht="12.75">
      <c r="A118" s="110" t="s">
        <v>629</v>
      </c>
      <c r="B118" s="111" t="s">
        <v>240</v>
      </c>
      <c r="C118" t="s">
        <v>241</v>
      </c>
      <c r="D118" t="s">
        <v>241</v>
      </c>
      <c r="E118" s="6">
        <v>6997</v>
      </c>
      <c r="F118" s="6">
        <v>9173</v>
      </c>
      <c r="G118" s="6">
        <v>3758</v>
      </c>
      <c r="H118" s="6">
        <v>4822</v>
      </c>
      <c r="I118" s="6">
        <v>354</v>
      </c>
      <c r="J118" s="6">
        <v>9798</v>
      </c>
      <c r="K118" s="6">
        <v>76</v>
      </c>
      <c r="L118" s="6">
        <v>-31</v>
      </c>
      <c r="M118" s="6">
        <v>-272</v>
      </c>
      <c r="N118" s="6">
        <v>953</v>
      </c>
      <c r="O118" s="6">
        <v>35628</v>
      </c>
      <c r="P118" s="48">
        <v>1263</v>
      </c>
      <c r="Q118" s="87">
        <f t="shared" si="5"/>
        <v>205</v>
      </c>
      <c r="R118" s="73" t="str">
        <f t="shared" si="6"/>
        <v>Landskrona</v>
      </c>
      <c r="S118" s="73">
        <f t="shared" si="7"/>
        <v>1263</v>
      </c>
      <c r="T118" s="74" t="str">
        <f ca="1" t="shared" si="8"/>
        <v>$Q$119</v>
      </c>
      <c r="U118" s="24">
        <v>42937</v>
      </c>
      <c r="V118" s="74">
        <f t="shared" si="9"/>
        <v>54229431</v>
      </c>
    </row>
    <row r="119" spans="1:22" ht="12.75">
      <c r="A119" s="110" t="s">
        <v>629</v>
      </c>
      <c r="B119" s="111" t="s">
        <v>210</v>
      </c>
      <c r="C119" t="s">
        <v>211</v>
      </c>
      <c r="D119" t="s">
        <v>211</v>
      </c>
      <c r="E119" s="6">
        <v>9201</v>
      </c>
      <c r="F119" s="6">
        <v>11540</v>
      </c>
      <c r="G119" s="6">
        <v>4092</v>
      </c>
      <c r="H119" s="6">
        <v>1620</v>
      </c>
      <c r="I119" s="6">
        <v>0</v>
      </c>
      <c r="J119" s="6">
        <v>7764</v>
      </c>
      <c r="K119" s="6">
        <v>160</v>
      </c>
      <c r="L119" s="6">
        <v>22</v>
      </c>
      <c r="M119" s="6">
        <v>275</v>
      </c>
      <c r="N119" s="6">
        <v>953</v>
      </c>
      <c r="O119" s="6">
        <v>35627</v>
      </c>
      <c r="P119" s="48">
        <v>1262</v>
      </c>
      <c r="Q119" s="87">
        <f t="shared" si="5"/>
        <v>204</v>
      </c>
      <c r="R119" s="73" t="str">
        <f t="shared" si="6"/>
        <v>Lomma</v>
      </c>
      <c r="S119" s="73">
        <f t="shared" si="7"/>
        <v>1262</v>
      </c>
      <c r="T119" s="74" t="str">
        <f ca="1" t="shared" si="8"/>
        <v>$Q$120</v>
      </c>
      <c r="U119" s="24">
        <v>22505</v>
      </c>
      <c r="V119" s="74">
        <f t="shared" si="9"/>
        <v>28401310</v>
      </c>
    </row>
    <row r="120" spans="1:22" ht="12.75">
      <c r="A120" s="110" t="s">
        <v>629</v>
      </c>
      <c r="B120" s="111" t="s">
        <v>238</v>
      </c>
      <c r="C120" t="s">
        <v>239</v>
      </c>
      <c r="D120" t="s">
        <v>239</v>
      </c>
      <c r="E120" s="6">
        <v>6643</v>
      </c>
      <c r="F120" s="6">
        <v>8430</v>
      </c>
      <c r="G120" s="6">
        <v>2948</v>
      </c>
      <c r="H120" s="6">
        <v>3119</v>
      </c>
      <c r="I120" s="6">
        <v>84</v>
      </c>
      <c r="J120" s="6">
        <v>7146</v>
      </c>
      <c r="K120" s="6">
        <v>0</v>
      </c>
      <c r="L120" s="6">
        <v>86</v>
      </c>
      <c r="M120" s="6">
        <v>-96</v>
      </c>
      <c r="N120" s="6">
        <v>953</v>
      </c>
      <c r="O120" s="6">
        <v>29313</v>
      </c>
      <c r="P120" s="48">
        <v>-5052</v>
      </c>
      <c r="Q120" s="87">
        <f t="shared" si="5"/>
        <v>1</v>
      </c>
      <c r="R120" s="73" t="str">
        <f t="shared" si="6"/>
        <v>Lund</v>
      </c>
      <c r="S120" s="73">
        <f t="shared" si="7"/>
        <v>-5052</v>
      </c>
      <c r="T120" s="74" t="str">
        <f ca="1" t="shared" si="8"/>
        <v>$Q$121</v>
      </c>
      <c r="U120" s="24">
        <v>114308</v>
      </c>
      <c r="V120" s="74">
        <f t="shared" si="9"/>
        <v>-577484016</v>
      </c>
    </row>
    <row r="121" spans="1:22" ht="12.75">
      <c r="A121" s="110" t="s">
        <v>629</v>
      </c>
      <c r="B121" s="111" t="s">
        <v>236</v>
      </c>
      <c r="C121" t="s">
        <v>237</v>
      </c>
      <c r="D121" t="s">
        <v>237</v>
      </c>
      <c r="E121" s="6">
        <v>7776</v>
      </c>
      <c r="F121" s="6">
        <v>7769</v>
      </c>
      <c r="G121" s="6">
        <v>3012</v>
      </c>
      <c r="H121" s="6">
        <v>5971</v>
      </c>
      <c r="I121" s="6">
        <v>467</v>
      </c>
      <c r="J121" s="6">
        <v>8761</v>
      </c>
      <c r="K121" s="6">
        <v>313</v>
      </c>
      <c r="L121" s="6">
        <v>148</v>
      </c>
      <c r="M121" s="6">
        <v>191</v>
      </c>
      <c r="N121" s="6">
        <v>953</v>
      </c>
      <c r="O121" s="6">
        <v>35361</v>
      </c>
      <c r="P121" s="48">
        <v>996</v>
      </c>
      <c r="Q121" s="87">
        <f t="shared" si="5"/>
        <v>187</v>
      </c>
      <c r="R121" s="73" t="str">
        <f t="shared" si="6"/>
        <v>Malmö</v>
      </c>
      <c r="S121" s="73">
        <f t="shared" si="7"/>
        <v>996</v>
      </c>
      <c r="T121" s="74" t="str">
        <f ca="1" t="shared" si="8"/>
        <v>$Q$122</v>
      </c>
      <c r="U121" s="24">
        <v>312089</v>
      </c>
      <c r="V121" s="74">
        <f t="shared" si="9"/>
        <v>310840644</v>
      </c>
    </row>
    <row r="122" spans="1:22" ht="12.75">
      <c r="A122" s="110" t="s">
        <v>629</v>
      </c>
      <c r="B122" s="111" t="s">
        <v>226</v>
      </c>
      <c r="C122" t="s">
        <v>227</v>
      </c>
      <c r="D122" t="s">
        <v>227</v>
      </c>
      <c r="E122" s="6">
        <v>6022</v>
      </c>
      <c r="F122" s="6">
        <v>9281</v>
      </c>
      <c r="G122" s="6">
        <v>4359</v>
      </c>
      <c r="H122" s="6">
        <v>2853</v>
      </c>
      <c r="I122" s="6">
        <v>0</v>
      </c>
      <c r="J122" s="6">
        <v>12292</v>
      </c>
      <c r="K122" s="6">
        <v>60</v>
      </c>
      <c r="L122" s="6">
        <v>-7</v>
      </c>
      <c r="M122" s="6">
        <v>-350</v>
      </c>
      <c r="N122" s="6">
        <v>953</v>
      </c>
      <c r="O122" s="6">
        <v>35463</v>
      </c>
      <c r="P122" s="48">
        <v>1098</v>
      </c>
      <c r="Q122" s="87">
        <f t="shared" si="5"/>
        <v>195</v>
      </c>
      <c r="R122" s="73" t="str">
        <f t="shared" si="6"/>
        <v>Osby</v>
      </c>
      <c r="S122" s="73">
        <f t="shared" si="7"/>
        <v>1098</v>
      </c>
      <c r="T122" s="74" t="str">
        <f ca="1" t="shared" si="8"/>
        <v>$Q$123</v>
      </c>
      <c r="U122" s="24">
        <v>12686</v>
      </c>
      <c r="V122" s="74">
        <f t="shared" si="9"/>
        <v>13929228</v>
      </c>
    </row>
    <row r="123" spans="1:22" ht="12.75">
      <c r="A123" s="110" t="s">
        <v>629</v>
      </c>
      <c r="B123" s="111" t="s">
        <v>228</v>
      </c>
      <c r="C123" t="s">
        <v>229</v>
      </c>
      <c r="D123" t="s">
        <v>229</v>
      </c>
      <c r="E123" s="6">
        <v>6464</v>
      </c>
      <c r="F123" s="6">
        <v>9245</v>
      </c>
      <c r="G123" s="6">
        <v>4493</v>
      </c>
      <c r="H123" s="6">
        <v>3656</v>
      </c>
      <c r="I123" s="6">
        <v>40</v>
      </c>
      <c r="J123" s="6">
        <v>10425</v>
      </c>
      <c r="K123" s="6">
        <v>138</v>
      </c>
      <c r="L123" s="6">
        <v>511</v>
      </c>
      <c r="M123" s="6">
        <v>-350</v>
      </c>
      <c r="N123" s="6">
        <v>953</v>
      </c>
      <c r="O123" s="6">
        <v>35575</v>
      </c>
      <c r="P123" s="48">
        <v>1210</v>
      </c>
      <c r="Q123" s="87">
        <f t="shared" si="5"/>
        <v>202</v>
      </c>
      <c r="R123" s="73" t="str">
        <f t="shared" si="6"/>
        <v>Perstorp</v>
      </c>
      <c r="S123" s="73">
        <f t="shared" si="7"/>
        <v>1210</v>
      </c>
      <c r="T123" s="74" t="str">
        <f ca="1" t="shared" si="8"/>
        <v>$Q$124</v>
      </c>
      <c r="U123" s="24">
        <v>7126</v>
      </c>
      <c r="V123" s="74">
        <f t="shared" si="9"/>
        <v>8622460</v>
      </c>
    </row>
    <row r="124" spans="1:22" ht="12.75">
      <c r="A124" s="110" t="s">
        <v>629</v>
      </c>
      <c r="B124" s="111" t="s">
        <v>254</v>
      </c>
      <c r="C124" t="s">
        <v>255</v>
      </c>
      <c r="D124" t="s">
        <v>255</v>
      </c>
      <c r="E124" s="6">
        <v>4327</v>
      </c>
      <c r="F124" s="6">
        <v>7619</v>
      </c>
      <c r="G124" s="6">
        <v>4223</v>
      </c>
      <c r="H124" s="6">
        <v>2311</v>
      </c>
      <c r="I124" s="6">
        <v>0</v>
      </c>
      <c r="J124" s="6">
        <v>14820</v>
      </c>
      <c r="K124" s="6">
        <v>196</v>
      </c>
      <c r="L124" s="6">
        <v>-31</v>
      </c>
      <c r="M124" s="6">
        <v>-300</v>
      </c>
      <c r="N124" s="6">
        <v>953</v>
      </c>
      <c r="O124" s="6">
        <v>34118</v>
      </c>
      <c r="P124" s="48">
        <v>-247</v>
      </c>
      <c r="Q124" s="87">
        <f t="shared" si="5"/>
        <v>96</v>
      </c>
      <c r="R124" s="73" t="str">
        <f t="shared" si="6"/>
        <v>Simrishamn</v>
      </c>
      <c r="S124" s="73">
        <f t="shared" si="7"/>
        <v>-247</v>
      </c>
      <c r="T124" s="74" t="str">
        <f ca="1" t="shared" si="8"/>
        <v>$Q$125</v>
      </c>
      <c r="U124" s="24">
        <v>18928</v>
      </c>
      <c r="V124" s="74">
        <f t="shared" si="9"/>
        <v>-4675216</v>
      </c>
    </row>
    <row r="125" spans="1:22" ht="12.75">
      <c r="A125" s="110" t="s">
        <v>629</v>
      </c>
      <c r="B125" s="111" t="s">
        <v>216</v>
      </c>
      <c r="C125" t="s">
        <v>217</v>
      </c>
      <c r="D125" t="s">
        <v>217</v>
      </c>
      <c r="E125" s="6">
        <v>6546</v>
      </c>
      <c r="F125" s="6">
        <v>9052</v>
      </c>
      <c r="G125" s="6">
        <v>3750</v>
      </c>
      <c r="H125" s="6">
        <v>2354</v>
      </c>
      <c r="I125" s="6">
        <v>0</v>
      </c>
      <c r="J125" s="6">
        <v>9749</v>
      </c>
      <c r="K125" s="6">
        <v>96</v>
      </c>
      <c r="L125" s="6">
        <v>-31</v>
      </c>
      <c r="M125" s="6">
        <v>-350</v>
      </c>
      <c r="N125" s="6">
        <v>953</v>
      </c>
      <c r="O125" s="6">
        <v>32119</v>
      </c>
      <c r="P125" s="48">
        <v>-2246</v>
      </c>
      <c r="Q125" s="87">
        <f t="shared" si="5"/>
        <v>11</v>
      </c>
      <c r="R125" s="73" t="str">
        <f t="shared" si="6"/>
        <v>Sjöbo</v>
      </c>
      <c r="S125" s="73">
        <f t="shared" si="7"/>
        <v>-2246</v>
      </c>
      <c r="T125" s="74" t="str">
        <f ca="1" t="shared" si="8"/>
        <v>$Q$126</v>
      </c>
      <c r="U125" s="24">
        <v>18403</v>
      </c>
      <c r="V125" s="74">
        <f t="shared" si="9"/>
        <v>-41333138</v>
      </c>
    </row>
    <row r="126" spans="1:22" ht="12.75">
      <c r="A126" s="110" t="s">
        <v>629</v>
      </c>
      <c r="B126" s="111" t="s">
        <v>214</v>
      </c>
      <c r="C126" t="s">
        <v>215</v>
      </c>
      <c r="D126" t="s">
        <v>215</v>
      </c>
      <c r="E126" s="6">
        <v>7291</v>
      </c>
      <c r="F126" s="6">
        <v>10359</v>
      </c>
      <c r="G126" s="6">
        <v>4331</v>
      </c>
      <c r="H126" s="6">
        <v>2526</v>
      </c>
      <c r="I126" s="6">
        <v>0</v>
      </c>
      <c r="J126" s="6">
        <v>8763</v>
      </c>
      <c r="K126" s="6">
        <v>1</v>
      </c>
      <c r="L126" s="6">
        <v>22</v>
      </c>
      <c r="M126" s="6">
        <v>-325</v>
      </c>
      <c r="N126" s="6">
        <v>953</v>
      </c>
      <c r="O126" s="6">
        <v>33921</v>
      </c>
      <c r="P126" s="48">
        <v>-444</v>
      </c>
      <c r="Q126" s="87">
        <f t="shared" si="5"/>
        <v>75</v>
      </c>
      <c r="R126" s="73" t="str">
        <f t="shared" si="6"/>
        <v>Skurup</v>
      </c>
      <c r="S126" s="73">
        <f t="shared" si="7"/>
        <v>-444</v>
      </c>
      <c r="T126" s="74" t="str">
        <f ca="1" t="shared" si="8"/>
        <v>$Q$127</v>
      </c>
      <c r="U126" s="24">
        <v>15031</v>
      </c>
      <c r="V126" s="74">
        <f t="shared" si="9"/>
        <v>-6673764</v>
      </c>
    </row>
    <row r="127" spans="1:22" ht="12.75">
      <c r="A127" s="110" t="s">
        <v>629</v>
      </c>
      <c r="B127" s="111" t="s">
        <v>196</v>
      </c>
      <c r="C127" t="s">
        <v>197</v>
      </c>
      <c r="D127" t="s">
        <v>197</v>
      </c>
      <c r="E127" s="6">
        <v>8822</v>
      </c>
      <c r="F127" s="6">
        <v>11589</v>
      </c>
      <c r="G127" s="6">
        <v>4313</v>
      </c>
      <c r="H127" s="6">
        <v>2157</v>
      </c>
      <c r="I127" s="6">
        <v>0</v>
      </c>
      <c r="J127" s="6">
        <v>6263</v>
      </c>
      <c r="K127" s="6">
        <v>11</v>
      </c>
      <c r="L127" s="6">
        <v>22</v>
      </c>
      <c r="M127" s="6">
        <v>-49</v>
      </c>
      <c r="N127" s="6">
        <v>953</v>
      </c>
      <c r="O127" s="6">
        <v>34081</v>
      </c>
      <c r="P127" s="48">
        <v>-284</v>
      </c>
      <c r="Q127" s="87">
        <f t="shared" si="5"/>
        <v>91</v>
      </c>
      <c r="R127" s="73" t="str">
        <f t="shared" si="6"/>
        <v>Staffanstorp</v>
      </c>
      <c r="S127" s="73">
        <f t="shared" si="7"/>
        <v>-284</v>
      </c>
      <c r="T127" s="74" t="str">
        <f ca="1" t="shared" si="8"/>
        <v>$Q$128</v>
      </c>
      <c r="U127" s="24">
        <v>22650</v>
      </c>
      <c r="V127" s="74">
        <f t="shared" si="9"/>
        <v>-6432600</v>
      </c>
    </row>
    <row r="128" spans="1:22" ht="12.75">
      <c r="A128" s="110" t="s">
        <v>629</v>
      </c>
      <c r="B128" s="111" t="s">
        <v>194</v>
      </c>
      <c r="C128" t="s">
        <v>195</v>
      </c>
      <c r="D128" t="s">
        <v>195</v>
      </c>
      <c r="E128" s="6">
        <v>6732</v>
      </c>
      <c r="F128" s="6">
        <v>10326</v>
      </c>
      <c r="G128" s="6">
        <v>4787</v>
      </c>
      <c r="H128" s="6">
        <v>2963</v>
      </c>
      <c r="I128" s="6">
        <v>8</v>
      </c>
      <c r="J128" s="6">
        <v>8907</v>
      </c>
      <c r="K128" s="6">
        <v>21</v>
      </c>
      <c r="L128" s="6">
        <v>-31</v>
      </c>
      <c r="M128" s="6">
        <v>-350</v>
      </c>
      <c r="N128" s="6">
        <v>953</v>
      </c>
      <c r="O128" s="6">
        <v>34316</v>
      </c>
      <c r="P128" s="48">
        <v>-49</v>
      </c>
      <c r="Q128" s="87">
        <f t="shared" si="5"/>
        <v>114</v>
      </c>
      <c r="R128" s="73" t="str">
        <f t="shared" si="6"/>
        <v>Svalöv</v>
      </c>
      <c r="S128" s="73">
        <f t="shared" si="7"/>
        <v>-49</v>
      </c>
      <c r="T128" s="74" t="str">
        <f ca="1" t="shared" si="8"/>
        <v>$Q$129</v>
      </c>
      <c r="U128" s="24">
        <v>13307</v>
      </c>
      <c r="V128" s="74">
        <f t="shared" si="9"/>
        <v>-652043</v>
      </c>
    </row>
    <row r="129" spans="1:22" ht="12.75">
      <c r="A129" s="110" t="s">
        <v>629</v>
      </c>
      <c r="B129" s="111" t="s">
        <v>212</v>
      </c>
      <c r="C129" t="s">
        <v>213</v>
      </c>
      <c r="D129" t="s">
        <v>213</v>
      </c>
      <c r="E129" s="6">
        <v>8732</v>
      </c>
      <c r="F129" s="6">
        <v>11532</v>
      </c>
      <c r="G129" s="6">
        <v>4301</v>
      </c>
      <c r="H129" s="6">
        <v>2152</v>
      </c>
      <c r="I129" s="6">
        <v>0</v>
      </c>
      <c r="J129" s="6">
        <v>6656</v>
      </c>
      <c r="K129" s="6">
        <v>0</v>
      </c>
      <c r="L129" s="6">
        <v>22</v>
      </c>
      <c r="M129" s="6">
        <v>-123</v>
      </c>
      <c r="N129" s="6">
        <v>953</v>
      </c>
      <c r="O129" s="6">
        <v>34225</v>
      </c>
      <c r="P129" s="48">
        <v>-140</v>
      </c>
      <c r="Q129" s="87">
        <f t="shared" si="5"/>
        <v>105</v>
      </c>
      <c r="R129" s="73" t="str">
        <f t="shared" si="6"/>
        <v>Svedala</v>
      </c>
      <c r="S129" s="73">
        <f t="shared" si="7"/>
        <v>-140</v>
      </c>
      <c r="T129" s="74" t="str">
        <f ca="1" t="shared" si="8"/>
        <v>$Q$130</v>
      </c>
      <c r="U129" s="24">
        <v>20056</v>
      </c>
      <c r="V129" s="74">
        <f t="shared" si="9"/>
        <v>-2807840</v>
      </c>
    </row>
    <row r="130" spans="1:22" ht="12.75">
      <c r="A130" s="110" t="s">
        <v>629</v>
      </c>
      <c r="B130" s="111" t="s">
        <v>222</v>
      </c>
      <c r="C130" t="s">
        <v>223</v>
      </c>
      <c r="D130" t="s">
        <v>223</v>
      </c>
      <c r="E130" s="6">
        <v>6374</v>
      </c>
      <c r="F130" s="6">
        <v>8863</v>
      </c>
      <c r="G130" s="6">
        <v>3918</v>
      </c>
      <c r="H130" s="6">
        <v>2848</v>
      </c>
      <c r="I130" s="6">
        <v>0</v>
      </c>
      <c r="J130" s="6">
        <v>11620</v>
      </c>
      <c r="K130" s="6">
        <v>56</v>
      </c>
      <c r="L130" s="6">
        <v>-31</v>
      </c>
      <c r="M130" s="6">
        <v>-350</v>
      </c>
      <c r="N130" s="6">
        <v>953</v>
      </c>
      <c r="O130" s="6">
        <v>34251</v>
      </c>
      <c r="P130" s="48">
        <v>-114</v>
      </c>
      <c r="Q130" s="87">
        <f t="shared" si="5"/>
        <v>107</v>
      </c>
      <c r="R130" s="73" t="str">
        <f t="shared" si="6"/>
        <v>Tomelilla</v>
      </c>
      <c r="S130" s="73">
        <f t="shared" si="7"/>
        <v>-114</v>
      </c>
      <c r="T130" s="74" t="str">
        <f ca="1" t="shared" si="8"/>
        <v>$Q$131</v>
      </c>
      <c r="U130" s="24">
        <v>12856</v>
      </c>
      <c r="V130" s="74">
        <f t="shared" si="9"/>
        <v>-1465584</v>
      </c>
    </row>
    <row r="131" spans="1:22" ht="12.75">
      <c r="A131" s="110" t="s">
        <v>629</v>
      </c>
      <c r="B131" s="111" t="s">
        <v>250</v>
      </c>
      <c r="C131" t="s">
        <v>251</v>
      </c>
      <c r="D131" t="s">
        <v>251</v>
      </c>
      <c r="E131" s="6">
        <v>6536</v>
      </c>
      <c r="F131" s="6">
        <v>9224</v>
      </c>
      <c r="G131" s="6">
        <v>3996</v>
      </c>
      <c r="H131" s="6">
        <v>3257</v>
      </c>
      <c r="I131" s="6">
        <v>59</v>
      </c>
      <c r="J131" s="6">
        <v>9674</v>
      </c>
      <c r="K131" s="6">
        <v>0</v>
      </c>
      <c r="L131" s="6">
        <v>22</v>
      </c>
      <c r="M131" s="6">
        <v>-252</v>
      </c>
      <c r="N131" s="6">
        <v>953</v>
      </c>
      <c r="O131" s="6">
        <v>33469</v>
      </c>
      <c r="P131" s="48">
        <v>-896</v>
      </c>
      <c r="Q131" s="87">
        <f t="shared" si="5"/>
        <v>47</v>
      </c>
      <c r="R131" s="73" t="str">
        <f t="shared" si="6"/>
        <v>Trelleborg</v>
      </c>
      <c r="S131" s="73">
        <f t="shared" si="7"/>
        <v>-896</v>
      </c>
      <c r="T131" s="74" t="str">
        <f ca="1" t="shared" si="8"/>
        <v>$Q$132</v>
      </c>
      <c r="U131" s="24">
        <v>42775</v>
      </c>
      <c r="V131" s="74">
        <f t="shared" si="9"/>
        <v>-38326400</v>
      </c>
    </row>
    <row r="132" spans="1:22" ht="12.75">
      <c r="A132" s="110" t="s">
        <v>629</v>
      </c>
      <c r="B132" s="111" t="s">
        <v>200</v>
      </c>
      <c r="C132" t="s">
        <v>201</v>
      </c>
      <c r="D132" t="s">
        <v>201</v>
      </c>
      <c r="E132" s="6">
        <v>7624</v>
      </c>
      <c r="F132" s="6">
        <v>11458</v>
      </c>
      <c r="G132" s="6">
        <v>4355</v>
      </c>
      <c r="H132" s="6">
        <v>1744</v>
      </c>
      <c r="I132" s="6">
        <v>0</v>
      </c>
      <c r="J132" s="6">
        <v>7948</v>
      </c>
      <c r="K132" s="6">
        <v>0</v>
      </c>
      <c r="L132" s="6">
        <v>22</v>
      </c>
      <c r="M132" s="6">
        <v>580</v>
      </c>
      <c r="N132" s="6">
        <v>953</v>
      </c>
      <c r="O132" s="6">
        <v>34684</v>
      </c>
      <c r="P132" s="48">
        <v>319</v>
      </c>
      <c r="Q132" s="87">
        <f t="shared" si="5"/>
        <v>142</v>
      </c>
      <c r="R132" s="73" t="str">
        <f t="shared" si="6"/>
        <v>Vellinge</v>
      </c>
      <c r="S132" s="73">
        <f t="shared" si="7"/>
        <v>319</v>
      </c>
      <c r="T132" s="74" t="str">
        <f ca="1" t="shared" si="8"/>
        <v>$Q$133</v>
      </c>
      <c r="U132" s="24">
        <v>33833</v>
      </c>
      <c r="V132" s="74">
        <f t="shared" si="9"/>
        <v>10792727</v>
      </c>
    </row>
    <row r="133" spans="1:22" ht="12.75">
      <c r="A133" s="110" t="s">
        <v>629</v>
      </c>
      <c r="B133" s="111" t="s">
        <v>248</v>
      </c>
      <c r="C133" t="s">
        <v>249</v>
      </c>
      <c r="D133" t="s">
        <v>249</v>
      </c>
      <c r="E133" s="6">
        <v>5561</v>
      </c>
      <c r="F133" s="6">
        <v>8049</v>
      </c>
      <c r="G133" s="6">
        <v>3499</v>
      </c>
      <c r="H133" s="6">
        <v>2321</v>
      </c>
      <c r="I133" s="6">
        <v>0</v>
      </c>
      <c r="J133" s="6">
        <v>12208</v>
      </c>
      <c r="K133" s="6">
        <v>23</v>
      </c>
      <c r="L133" s="6">
        <v>-31</v>
      </c>
      <c r="M133" s="6">
        <v>-277</v>
      </c>
      <c r="N133" s="6">
        <v>953</v>
      </c>
      <c r="O133" s="6">
        <v>32306</v>
      </c>
      <c r="P133" s="48">
        <v>-2059</v>
      </c>
      <c r="Q133" s="87">
        <f t="shared" si="5"/>
        <v>15</v>
      </c>
      <c r="R133" s="73" t="str">
        <f t="shared" si="6"/>
        <v>Ystad</v>
      </c>
      <c r="S133" s="73">
        <f t="shared" si="7"/>
        <v>-2059</v>
      </c>
      <c r="T133" s="74" t="str">
        <f ca="1" t="shared" si="8"/>
        <v>$Q$134</v>
      </c>
      <c r="U133" s="24">
        <v>28590</v>
      </c>
      <c r="V133" s="74">
        <f t="shared" si="9"/>
        <v>-58866810</v>
      </c>
    </row>
    <row r="134" spans="1:22" ht="12.75">
      <c r="A134" s="110" t="s">
        <v>629</v>
      </c>
      <c r="B134" s="111" t="s">
        <v>232</v>
      </c>
      <c r="C134" t="s">
        <v>233</v>
      </c>
      <c r="D134" t="s">
        <v>233</v>
      </c>
      <c r="E134" s="6">
        <v>7532</v>
      </c>
      <c r="F134" s="6">
        <v>10773</v>
      </c>
      <c r="G134" s="6">
        <v>4552</v>
      </c>
      <c r="H134" s="6">
        <v>3597</v>
      </c>
      <c r="I134" s="6">
        <v>213</v>
      </c>
      <c r="J134" s="6">
        <v>7938</v>
      </c>
      <c r="K134" s="6">
        <v>0</v>
      </c>
      <c r="L134" s="6">
        <v>-31</v>
      </c>
      <c r="M134" s="6">
        <v>-350</v>
      </c>
      <c r="N134" s="6">
        <v>953</v>
      </c>
      <c r="O134" s="6">
        <v>35177</v>
      </c>
      <c r="P134" s="48">
        <v>812</v>
      </c>
      <c r="Q134" s="87">
        <f t="shared" si="5"/>
        <v>175</v>
      </c>
      <c r="R134" s="73" t="str">
        <f t="shared" si="6"/>
        <v>Åstorp</v>
      </c>
      <c r="S134" s="73">
        <f t="shared" si="7"/>
        <v>812</v>
      </c>
      <c r="T134" s="74" t="str">
        <f ca="1" t="shared" si="8"/>
        <v>$Q$135</v>
      </c>
      <c r="U134" s="24">
        <v>14898</v>
      </c>
      <c r="V134" s="74">
        <f t="shared" si="9"/>
        <v>12097176</v>
      </c>
    </row>
    <row r="135" spans="1:22" ht="12.75">
      <c r="A135" s="110" t="s">
        <v>629</v>
      </c>
      <c r="B135" s="111" t="s">
        <v>256</v>
      </c>
      <c r="C135" t="s">
        <v>257</v>
      </c>
      <c r="D135" t="s">
        <v>257</v>
      </c>
      <c r="E135" s="6">
        <v>6065</v>
      </c>
      <c r="F135" s="6">
        <v>8819</v>
      </c>
      <c r="G135" s="6">
        <v>4208</v>
      </c>
      <c r="H135" s="6">
        <v>2389</v>
      </c>
      <c r="I135" s="6">
        <v>0</v>
      </c>
      <c r="J135" s="6">
        <v>11463</v>
      </c>
      <c r="K135" s="6">
        <v>20</v>
      </c>
      <c r="L135" s="6">
        <v>-31</v>
      </c>
      <c r="M135" s="6">
        <v>-200</v>
      </c>
      <c r="N135" s="6">
        <v>953</v>
      </c>
      <c r="O135" s="6">
        <v>33686</v>
      </c>
      <c r="P135" s="48">
        <v>-679</v>
      </c>
      <c r="Q135" s="87">
        <f t="shared" si="5"/>
        <v>57</v>
      </c>
      <c r="R135" s="73" t="str">
        <f t="shared" si="6"/>
        <v>Ängelholm</v>
      </c>
      <c r="S135" s="73">
        <f t="shared" si="7"/>
        <v>-679</v>
      </c>
      <c r="T135" s="74" t="str">
        <f ca="1" t="shared" si="8"/>
        <v>$Q$136</v>
      </c>
      <c r="U135" s="24">
        <v>39856</v>
      </c>
      <c r="V135" s="74">
        <f t="shared" si="9"/>
        <v>-27062224</v>
      </c>
    </row>
    <row r="136" spans="1:22" ht="12.75">
      <c r="A136" s="110" t="s">
        <v>629</v>
      </c>
      <c r="B136" s="111" t="s">
        <v>204</v>
      </c>
      <c r="C136" t="s">
        <v>205</v>
      </c>
      <c r="D136" t="s">
        <v>205</v>
      </c>
      <c r="E136" s="6">
        <v>5991</v>
      </c>
      <c r="F136" s="6">
        <v>9116</v>
      </c>
      <c r="G136" s="6">
        <v>4868</v>
      </c>
      <c r="H136" s="6">
        <v>2963</v>
      </c>
      <c r="I136" s="6">
        <v>0</v>
      </c>
      <c r="J136" s="6">
        <v>11925</v>
      </c>
      <c r="K136" s="6">
        <v>60</v>
      </c>
      <c r="L136" s="6">
        <v>-31</v>
      </c>
      <c r="M136" s="6">
        <v>-350</v>
      </c>
      <c r="N136" s="6">
        <v>953</v>
      </c>
      <c r="O136" s="6">
        <v>35495</v>
      </c>
      <c r="P136" s="48">
        <v>1130</v>
      </c>
      <c r="Q136" s="87">
        <f t="shared" si="5"/>
        <v>197</v>
      </c>
      <c r="R136" s="73" t="str">
        <f t="shared" si="6"/>
        <v>Örkelljunga</v>
      </c>
      <c r="S136" s="73">
        <f t="shared" si="7"/>
        <v>1130</v>
      </c>
      <c r="T136" s="74" t="str">
        <f ca="1" t="shared" si="8"/>
        <v>$Q$137</v>
      </c>
      <c r="U136" s="24">
        <v>9641</v>
      </c>
      <c r="V136" s="74">
        <f t="shared" si="9"/>
        <v>10894330</v>
      </c>
    </row>
    <row r="137" spans="1:22" ht="12.75">
      <c r="A137" s="110" t="s">
        <v>629</v>
      </c>
      <c r="B137" s="111" t="s">
        <v>202</v>
      </c>
      <c r="C137" t="s">
        <v>203</v>
      </c>
      <c r="D137" t="s">
        <v>203</v>
      </c>
      <c r="E137" s="6">
        <v>5791</v>
      </c>
      <c r="F137" s="6">
        <v>9480</v>
      </c>
      <c r="G137" s="6">
        <v>4964</v>
      </c>
      <c r="H137" s="6">
        <v>3113</v>
      </c>
      <c r="I137" s="6">
        <v>0</v>
      </c>
      <c r="J137" s="6">
        <v>11172</v>
      </c>
      <c r="K137" s="6">
        <v>333</v>
      </c>
      <c r="L137" s="6">
        <v>-31</v>
      </c>
      <c r="M137" s="6">
        <v>-350</v>
      </c>
      <c r="N137" s="6">
        <v>953</v>
      </c>
      <c r="O137" s="6">
        <v>35425</v>
      </c>
      <c r="P137" s="48">
        <v>1060</v>
      </c>
      <c r="Q137" s="87">
        <f t="shared" si="5"/>
        <v>191</v>
      </c>
      <c r="R137" s="73" t="str">
        <f t="shared" si="6"/>
        <v>Östra Göinge</v>
      </c>
      <c r="S137" s="73">
        <f t="shared" si="7"/>
        <v>1060</v>
      </c>
      <c r="T137" s="74" t="str">
        <f ca="1" t="shared" si="8"/>
        <v>$Q$138</v>
      </c>
      <c r="U137" s="24">
        <v>13650</v>
      </c>
      <c r="V137" s="74">
        <f t="shared" si="9"/>
        <v>14469000</v>
      </c>
    </row>
    <row r="138" spans="1:22" ht="25.5">
      <c r="A138" s="110" t="s">
        <v>630</v>
      </c>
      <c r="B138" s="111" t="s">
        <v>266</v>
      </c>
      <c r="C138" s="107" t="s">
        <v>267</v>
      </c>
      <c r="D138" s="135" t="s">
        <v>709</v>
      </c>
      <c r="E138" s="6">
        <v>6310</v>
      </c>
      <c r="F138" s="6">
        <v>9392</v>
      </c>
      <c r="G138" s="6">
        <v>4334</v>
      </c>
      <c r="H138" s="6">
        <v>2921</v>
      </c>
      <c r="I138" s="6">
        <v>65</v>
      </c>
      <c r="J138" s="6">
        <v>10932</v>
      </c>
      <c r="K138" s="6">
        <v>65</v>
      </c>
      <c r="L138" s="6">
        <v>-148</v>
      </c>
      <c r="M138" s="6">
        <v>-325</v>
      </c>
      <c r="N138" s="6">
        <v>745</v>
      </c>
      <c r="O138" s="6">
        <v>34291</v>
      </c>
      <c r="P138" s="48">
        <v>-74</v>
      </c>
      <c r="Q138" s="87">
        <f t="shared" si="5"/>
        <v>112</v>
      </c>
      <c r="R138" s="73" t="str">
        <f t="shared" si="6"/>
        <v>Falkenberg</v>
      </c>
      <c r="S138" s="73">
        <f t="shared" si="7"/>
        <v>-74</v>
      </c>
      <c r="T138" s="74" t="str">
        <f ca="1" t="shared" si="8"/>
        <v>$Q$139</v>
      </c>
      <c r="U138" s="24">
        <v>41738</v>
      </c>
      <c r="V138" s="74">
        <f t="shared" si="9"/>
        <v>-3088612</v>
      </c>
    </row>
    <row r="139" spans="1:22" ht="12.75">
      <c r="A139" s="110" t="s">
        <v>630</v>
      </c>
      <c r="B139" s="111" t="s">
        <v>262</v>
      </c>
      <c r="C139" t="s">
        <v>263</v>
      </c>
      <c r="D139" t="s">
        <v>263</v>
      </c>
      <c r="E139" s="6">
        <v>6517</v>
      </c>
      <c r="F139" s="6">
        <v>8713</v>
      </c>
      <c r="G139" s="6">
        <v>3877</v>
      </c>
      <c r="H139" s="6">
        <v>3117</v>
      </c>
      <c r="I139" s="6">
        <v>115</v>
      </c>
      <c r="J139" s="6">
        <v>9743</v>
      </c>
      <c r="K139" s="6">
        <v>0</v>
      </c>
      <c r="L139" s="6">
        <v>-84</v>
      </c>
      <c r="M139" s="6">
        <v>-254</v>
      </c>
      <c r="N139" s="6">
        <v>745</v>
      </c>
      <c r="O139" s="6">
        <v>32489</v>
      </c>
      <c r="P139" s="48">
        <v>-1876</v>
      </c>
      <c r="Q139" s="87">
        <f aca="true" t="shared" si="10" ref="Q139:Q202">RANK(P139,$P$10:$P$299,1)</f>
        <v>17</v>
      </c>
      <c r="R139" s="73" t="str">
        <f aca="true" t="shared" si="11" ref="R139:R202">C139</f>
        <v>Halmstad</v>
      </c>
      <c r="S139" s="73">
        <f aca="true" t="shared" si="12" ref="S139:S202">P139</f>
        <v>-1876</v>
      </c>
      <c r="T139" s="74" t="str">
        <f aca="true" ca="1" t="shared" si="13" ref="T139:T202">CELL("adress",Q140)</f>
        <v>$Q$140</v>
      </c>
      <c r="U139" s="24">
        <v>94006</v>
      </c>
      <c r="V139" s="74">
        <f aca="true" t="shared" si="14" ref="V139:V202">U139*P139</f>
        <v>-176355256</v>
      </c>
    </row>
    <row r="140" spans="1:22" ht="12.75">
      <c r="A140" s="110" t="s">
        <v>630</v>
      </c>
      <c r="B140" s="111" t="s">
        <v>260</v>
      </c>
      <c r="C140" t="s">
        <v>261</v>
      </c>
      <c r="D140" t="s">
        <v>261</v>
      </c>
      <c r="E140" s="6">
        <v>6007</v>
      </c>
      <c r="F140" s="6">
        <v>10185</v>
      </c>
      <c r="G140" s="6">
        <v>5424</v>
      </c>
      <c r="H140" s="6">
        <v>3039</v>
      </c>
      <c r="I140" s="6">
        <v>74</v>
      </c>
      <c r="J140" s="6">
        <v>11432</v>
      </c>
      <c r="K140" s="6">
        <v>278</v>
      </c>
      <c r="L140" s="6">
        <v>70</v>
      </c>
      <c r="M140" s="6">
        <v>-350</v>
      </c>
      <c r="N140" s="6">
        <v>745</v>
      </c>
      <c r="O140" s="6">
        <v>36904</v>
      </c>
      <c r="P140" s="48">
        <v>2539</v>
      </c>
      <c r="Q140" s="87">
        <f t="shared" si="10"/>
        <v>243</v>
      </c>
      <c r="R140" s="73" t="str">
        <f t="shared" si="11"/>
        <v>Hylte</v>
      </c>
      <c r="S140" s="73">
        <f t="shared" si="12"/>
        <v>2539</v>
      </c>
      <c r="T140" s="74" t="str">
        <f ca="1" t="shared" si="13"/>
        <v>$Q$141</v>
      </c>
      <c r="U140" s="24">
        <v>10001</v>
      </c>
      <c r="V140" s="74">
        <f t="shared" si="14"/>
        <v>25392539</v>
      </c>
    </row>
    <row r="141" spans="1:22" ht="12.75">
      <c r="A141" s="110" t="s">
        <v>630</v>
      </c>
      <c r="B141" s="111" t="s">
        <v>270</v>
      </c>
      <c r="C141" t="s">
        <v>271</v>
      </c>
      <c r="D141" t="s">
        <v>271</v>
      </c>
      <c r="E141" s="6">
        <v>8347</v>
      </c>
      <c r="F141" s="6">
        <v>11703</v>
      </c>
      <c r="G141" s="6">
        <v>4439</v>
      </c>
      <c r="H141" s="6">
        <v>2342</v>
      </c>
      <c r="I141" s="6">
        <v>0</v>
      </c>
      <c r="J141" s="6">
        <v>7533</v>
      </c>
      <c r="K141" s="6">
        <v>0</v>
      </c>
      <c r="L141" s="6">
        <v>-63</v>
      </c>
      <c r="M141" s="6">
        <v>117</v>
      </c>
      <c r="N141" s="6">
        <v>745</v>
      </c>
      <c r="O141" s="6">
        <v>35163</v>
      </c>
      <c r="P141" s="48">
        <v>798</v>
      </c>
      <c r="Q141" s="87">
        <f t="shared" si="10"/>
        <v>174</v>
      </c>
      <c r="R141" s="73" t="str">
        <f t="shared" si="11"/>
        <v>Kungsbacka</v>
      </c>
      <c r="S141" s="73">
        <f t="shared" si="12"/>
        <v>798</v>
      </c>
      <c r="T141" s="74" t="str">
        <f ca="1" t="shared" si="13"/>
        <v>$Q$142</v>
      </c>
      <c r="U141" s="24">
        <v>77266</v>
      </c>
      <c r="V141" s="74">
        <f t="shared" si="14"/>
        <v>61658268</v>
      </c>
    </row>
    <row r="142" spans="1:22" ht="12.75">
      <c r="A142" s="110" t="s">
        <v>630</v>
      </c>
      <c r="B142" s="111" t="s">
        <v>264</v>
      </c>
      <c r="C142" t="s">
        <v>265</v>
      </c>
      <c r="D142" t="s">
        <v>265</v>
      </c>
      <c r="E142" s="6">
        <v>5654</v>
      </c>
      <c r="F142" s="6">
        <v>9488</v>
      </c>
      <c r="G142" s="6">
        <v>4041</v>
      </c>
      <c r="H142" s="6">
        <v>2760</v>
      </c>
      <c r="I142" s="6">
        <v>0</v>
      </c>
      <c r="J142" s="6">
        <v>11038</v>
      </c>
      <c r="K142" s="6">
        <v>67</v>
      </c>
      <c r="L142" s="6">
        <v>-148</v>
      </c>
      <c r="M142" s="6">
        <v>-350</v>
      </c>
      <c r="N142" s="6">
        <v>745</v>
      </c>
      <c r="O142" s="6">
        <v>33295</v>
      </c>
      <c r="P142" s="48">
        <v>-1070</v>
      </c>
      <c r="Q142" s="87">
        <f t="shared" si="10"/>
        <v>43</v>
      </c>
      <c r="R142" s="73" t="str">
        <f t="shared" si="11"/>
        <v>Laholm</v>
      </c>
      <c r="S142" s="73">
        <f t="shared" si="12"/>
        <v>-1070</v>
      </c>
      <c r="T142" s="74" t="str">
        <f ca="1" t="shared" si="13"/>
        <v>$Q$143</v>
      </c>
      <c r="U142" s="24">
        <v>23471</v>
      </c>
      <c r="V142" s="74">
        <f t="shared" si="14"/>
        <v>-25113970</v>
      </c>
    </row>
    <row r="143" spans="1:22" ht="12.75">
      <c r="A143" s="110" t="s">
        <v>630</v>
      </c>
      <c r="B143" s="111" t="s">
        <v>268</v>
      </c>
      <c r="C143" t="s">
        <v>269</v>
      </c>
      <c r="D143" t="s">
        <v>269</v>
      </c>
      <c r="E143" s="6">
        <v>6920</v>
      </c>
      <c r="F143" s="6">
        <v>9208</v>
      </c>
      <c r="G143" s="6">
        <v>4006</v>
      </c>
      <c r="H143" s="6">
        <v>2553</v>
      </c>
      <c r="I143" s="6">
        <v>0</v>
      </c>
      <c r="J143" s="6">
        <v>10076</v>
      </c>
      <c r="K143" s="6">
        <v>0</v>
      </c>
      <c r="L143" s="6">
        <v>-148</v>
      </c>
      <c r="M143" s="6">
        <v>-251</v>
      </c>
      <c r="N143" s="6">
        <v>745</v>
      </c>
      <c r="O143" s="6">
        <v>33109</v>
      </c>
      <c r="P143" s="48">
        <v>-1256</v>
      </c>
      <c r="Q143" s="87">
        <f t="shared" si="10"/>
        <v>36</v>
      </c>
      <c r="R143" s="73" t="str">
        <f t="shared" si="11"/>
        <v>Varberg</v>
      </c>
      <c r="S143" s="73">
        <f t="shared" si="12"/>
        <v>-1256</v>
      </c>
      <c r="T143" s="74" t="str">
        <f ca="1" t="shared" si="13"/>
        <v>$Q$144</v>
      </c>
      <c r="U143" s="24">
        <v>59844</v>
      </c>
      <c r="V143" s="74">
        <f t="shared" si="14"/>
        <v>-75164064</v>
      </c>
    </row>
    <row r="144" spans="1:22" ht="25.5">
      <c r="A144" s="110" t="s">
        <v>631</v>
      </c>
      <c r="B144" s="111" t="s">
        <v>294</v>
      </c>
      <c r="C144" s="112" t="s">
        <v>295</v>
      </c>
      <c r="D144" s="138" t="s">
        <v>651</v>
      </c>
      <c r="E144" s="6">
        <v>7915</v>
      </c>
      <c r="F144" s="6">
        <v>10879</v>
      </c>
      <c r="G144" s="6">
        <v>4719</v>
      </c>
      <c r="H144" s="6">
        <v>2945</v>
      </c>
      <c r="I144" s="6">
        <v>84</v>
      </c>
      <c r="J144" s="6">
        <v>6921</v>
      </c>
      <c r="K144" s="6">
        <v>7</v>
      </c>
      <c r="L144" s="6">
        <v>-13</v>
      </c>
      <c r="M144" s="6">
        <v>-200</v>
      </c>
      <c r="N144" s="6">
        <v>955</v>
      </c>
      <c r="O144" s="6">
        <v>34212</v>
      </c>
      <c r="P144" s="48">
        <v>-153</v>
      </c>
      <c r="Q144" s="87">
        <f t="shared" si="10"/>
        <v>103</v>
      </c>
      <c r="R144" s="73" t="str">
        <f t="shared" si="11"/>
        <v>Ale</v>
      </c>
      <c r="S144" s="73">
        <f t="shared" si="12"/>
        <v>-153</v>
      </c>
      <c r="T144" s="74" t="str">
        <f ca="1" t="shared" si="13"/>
        <v>$Q$145</v>
      </c>
      <c r="U144" s="24">
        <v>27989</v>
      </c>
      <c r="V144" s="74">
        <f t="shared" si="14"/>
        <v>-4282317</v>
      </c>
    </row>
    <row r="145" spans="1:22" ht="12.75">
      <c r="A145" s="110" t="s">
        <v>631</v>
      </c>
      <c r="B145" s="111" t="s">
        <v>348</v>
      </c>
      <c r="C145" t="s">
        <v>349</v>
      </c>
      <c r="D145" t="s">
        <v>349</v>
      </c>
      <c r="E145" s="6">
        <v>6955</v>
      </c>
      <c r="F145" s="6">
        <v>9476</v>
      </c>
      <c r="G145" s="6">
        <v>4053</v>
      </c>
      <c r="H145" s="6">
        <v>2899</v>
      </c>
      <c r="I145" s="6">
        <v>0</v>
      </c>
      <c r="J145" s="6">
        <v>9760</v>
      </c>
      <c r="K145" s="6">
        <v>7</v>
      </c>
      <c r="L145" s="6">
        <v>-13</v>
      </c>
      <c r="M145" s="6">
        <v>-350</v>
      </c>
      <c r="N145" s="6">
        <v>955</v>
      </c>
      <c r="O145" s="6">
        <v>33742</v>
      </c>
      <c r="P145" s="48">
        <v>-623</v>
      </c>
      <c r="Q145" s="87">
        <f t="shared" si="10"/>
        <v>61</v>
      </c>
      <c r="R145" s="73" t="str">
        <f t="shared" si="11"/>
        <v>Alingsås</v>
      </c>
      <c r="S145" s="73">
        <f t="shared" si="12"/>
        <v>-623</v>
      </c>
      <c r="T145" s="74" t="str">
        <f ca="1" t="shared" si="13"/>
        <v>$Q$146</v>
      </c>
      <c r="U145" s="24">
        <v>38565</v>
      </c>
      <c r="V145" s="74">
        <f t="shared" si="14"/>
        <v>-24025995</v>
      </c>
    </row>
    <row r="146" spans="1:22" ht="12.75">
      <c r="A146" s="110" t="s">
        <v>631</v>
      </c>
      <c r="B146" s="111" t="s">
        <v>312</v>
      </c>
      <c r="C146" t="s">
        <v>313</v>
      </c>
      <c r="D146" t="s">
        <v>313</v>
      </c>
      <c r="E146" s="6">
        <v>4367</v>
      </c>
      <c r="F146" s="6">
        <v>8200</v>
      </c>
      <c r="G146" s="6">
        <v>4344</v>
      </c>
      <c r="H146" s="6">
        <v>2965</v>
      </c>
      <c r="I146" s="6">
        <v>0</v>
      </c>
      <c r="J146" s="6">
        <v>14430</v>
      </c>
      <c r="K146" s="6">
        <v>906</v>
      </c>
      <c r="L146" s="6">
        <v>141</v>
      </c>
      <c r="M146" s="6">
        <v>-350</v>
      </c>
      <c r="N146" s="6">
        <v>955</v>
      </c>
      <c r="O146" s="6">
        <v>35958</v>
      </c>
      <c r="P146" s="48">
        <v>1593</v>
      </c>
      <c r="Q146" s="87">
        <f t="shared" si="10"/>
        <v>213</v>
      </c>
      <c r="R146" s="73" t="str">
        <f t="shared" si="11"/>
        <v>Bengtsfors</v>
      </c>
      <c r="S146" s="73">
        <f t="shared" si="12"/>
        <v>1593</v>
      </c>
      <c r="T146" s="74" t="str">
        <f ca="1" t="shared" si="13"/>
        <v>$Q$147</v>
      </c>
      <c r="U146" s="24">
        <v>9549</v>
      </c>
      <c r="V146" s="74">
        <f t="shared" si="14"/>
        <v>15211557</v>
      </c>
    </row>
    <row r="147" spans="1:22" ht="12.75">
      <c r="A147" s="110" t="s">
        <v>631</v>
      </c>
      <c r="B147" s="111" t="s">
        <v>300</v>
      </c>
      <c r="C147" t="s">
        <v>301</v>
      </c>
      <c r="D147" t="s">
        <v>301</v>
      </c>
      <c r="E147" s="6">
        <v>8186</v>
      </c>
      <c r="F147" s="6">
        <v>10700</v>
      </c>
      <c r="G147" s="6">
        <v>4347</v>
      </c>
      <c r="H147" s="6">
        <v>2330</v>
      </c>
      <c r="I147" s="6">
        <v>0</v>
      </c>
      <c r="J147" s="6">
        <v>7581</v>
      </c>
      <c r="K147" s="6">
        <v>31</v>
      </c>
      <c r="L147" s="6">
        <v>-52</v>
      </c>
      <c r="M147" s="6">
        <v>-300</v>
      </c>
      <c r="N147" s="6">
        <v>955</v>
      </c>
      <c r="O147" s="6">
        <v>33778</v>
      </c>
      <c r="P147" s="48">
        <v>-587</v>
      </c>
      <c r="Q147" s="87">
        <f t="shared" si="10"/>
        <v>66</v>
      </c>
      <c r="R147" s="73" t="str">
        <f t="shared" si="11"/>
        <v>Bollebygd</v>
      </c>
      <c r="S147" s="73">
        <f t="shared" si="12"/>
        <v>-587</v>
      </c>
      <c r="T147" s="74" t="str">
        <f ca="1" t="shared" si="13"/>
        <v>$Q$148</v>
      </c>
      <c r="U147" s="24">
        <v>8564</v>
      </c>
      <c r="V147" s="74">
        <f t="shared" si="14"/>
        <v>-5027068</v>
      </c>
    </row>
    <row r="148" spans="1:22" ht="12.75">
      <c r="A148" s="110" t="s">
        <v>631</v>
      </c>
      <c r="B148" s="111" t="s">
        <v>350</v>
      </c>
      <c r="C148" t="s">
        <v>351</v>
      </c>
      <c r="D148" t="s">
        <v>351</v>
      </c>
      <c r="E148" s="6">
        <v>6853</v>
      </c>
      <c r="F148" s="6">
        <v>9096</v>
      </c>
      <c r="G148" s="6">
        <v>3899</v>
      </c>
      <c r="H148" s="6">
        <v>3766</v>
      </c>
      <c r="I148" s="6">
        <v>139</v>
      </c>
      <c r="J148" s="6">
        <v>9579</v>
      </c>
      <c r="K148" s="6">
        <v>6</v>
      </c>
      <c r="L148" s="6">
        <v>11</v>
      </c>
      <c r="M148" s="6">
        <v>-350</v>
      </c>
      <c r="N148" s="6">
        <v>955</v>
      </c>
      <c r="O148" s="6">
        <v>33954</v>
      </c>
      <c r="P148" s="48">
        <v>-411</v>
      </c>
      <c r="Q148" s="87">
        <f t="shared" si="10"/>
        <v>77</v>
      </c>
      <c r="R148" s="73" t="str">
        <f t="shared" si="11"/>
        <v>Borås</v>
      </c>
      <c r="S148" s="73">
        <f t="shared" si="12"/>
        <v>-411</v>
      </c>
      <c r="T148" s="74" t="str">
        <f ca="1" t="shared" si="13"/>
        <v>$Q$149</v>
      </c>
      <c r="U148" s="24">
        <v>105783</v>
      </c>
      <c r="V148" s="74">
        <f t="shared" si="14"/>
        <v>-43476813</v>
      </c>
    </row>
    <row r="149" spans="1:22" ht="12.75">
      <c r="A149" s="110" t="s">
        <v>631</v>
      </c>
      <c r="B149" s="111" t="s">
        <v>290</v>
      </c>
      <c r="C149" t="s">
        <v>291</v>
      </c>
      <c r="D149" t="s">
        <v>291</v>
      </c>
      <c r="E149" s="6">
        <v>4933</v>
      </c>
      <c r="F149" s="6">
        <v>8894</v>
      </c>
      <c r="G149" s="6">
        <v>3989</v>
      </c>
      <c r="H149" s="6">
        <v>2778</v>
      </c>
      <c r="I149" s="6">
        <v>0</v>
      </c>
      <c r="J149" s="6">
        <v>11844</v>
      </c>
      <c r="K149" s="6">
        <v>768</v>
      </c>
      <c r="L149" s="6">
        <v>1599</v>
      </c>
      <c r="M149" s="6">
        <v>-350</v>
      </c>
      <c r="N149" s="6">
        <v>955</v>
      </c>
      <c r="O149" s="6">
        <v>35410</v>
      </c>
      <c r="P149" s="48">
        <v>1045</v>
      </c>
      <c r="Q149" s="87">
        <f t="shared" si="10"/>
        <v>189</v>
      </c>
      <c r="R149" s="73" t="str">
        <f t="shared" si="11"/>
        <v>Dals-Ed</v>
      </c>
      <c r="S149" s="73">
        <f t="shared" si="12"/>
        <v>1045</v>
      </c>
      <c r="T149" s="74" t="str">
        <f ca="1" t="shared" si="13"/>
        <v>$Q$150</v>
      </c>
      <c r="U149" s="24">
        <v>4751</v>
      </c>
      <c r="V149" s="74">
        <f t="shared" si="14"/>
        <v>4964795</v>
      </c>
    </row>
    <row r="150" spans="1:22" ht="12.75">
      <c r="A150" s="110" t="s">
        <v>631</v>
      </c>
      <c r="B150" s="111" t="s">
        <v>304</v>
      </c>
      <c r="C150" t="s">
        <v>305</v>
      </c>
      <c r="D150" t="s">
        <v>305</v>
      </c>
      <c r="E150" s="6">
        <v>6050</v>
      </c>
      <c r="F150" s="6">
        <v>9282</v>
      </c>
      <c r="G150" s="6">
        <v>4696</v>
      </c>
      <c r="H150" s="6">
        <v>2319</v>
      </c>
      <c r="I150" s="6">
        <v>0</v>
      </c>
      <c r="J150" s="6">
        <v>11447</v>
      </c>
      <c r="K150" s="6">
        <v>452</v>
      </c>
      <c r="L150" s="6">
        <v>464</v>
      </c>
      <c r="M150" s="6">
        <v>-350</v>
      </c>
      <c r="N150" s="6">
        <v>955</v>
      </c>
      <c r="O150" s="6">
        <v>35315</v>
      </c>
      <c r="P150" s="48">
        <v>950</v>
      </c>
      <c r="Q150" s="87">
        <f t="shared" si="10"/>
        <v>182</v>
      </c>
      <c r="R150" s="73" t="str">
        <f t="shared" si="11"/>
        <v>Essunga</v>
      </c>
      <c r="S150" s="73">
        <f t="shared" si="12"/>
        <v>950</v>
      </c>
      <c r="T150" s="74" t="str">
        <f ca="1" t="shared" si="13"/>
        <v>$Q$151</v>
      </c>
      <c r="U150" s="24">
        <v>5532</v>
      </c>
      <c r="V150" s="74">
        <f t="shared" si="14"/>
        <v>5255400</v>
      </c>
    </row>
    <row r="151" spans="1:22" ht="12.75">
      <c r="A151" s="110" t="s">
        <v>631</v>
      </c>
      <c r="B151" s="111" t="s">
        <v>368</v>
      </c>
      <c r="C151" t="s">
        <v>369</v>
      </c>
      <c r="D151" t="s">
        <v>369</v>
      </c>
      <c r="E151" s="6">
        <v>6428</v>
      </c>
      <c r="F151" s="6">
        <v>9748</v>
      </c>
      <c r="G151" s="6">
        <v>4158</v>
      </c>
      <c r="H151" s="6">
        <v>3107</v>
      </c>
      <c r="I151" s="6">
        <v>51</v>
      </c>
      <c r="J151" s="6">
        <v>11547</v>
      </c>
      <c r="K151" s="6">
        <v>22</v>
      </c>
      <c r="L151" s="6">
        <v>-55</v>
      </c>
      <c r="M151" s="6">
        <v>-350</v>
      </c>
      <c r="N151" s="6">
        <v>955</v>
      </c>
      <c r="O151" s="6">
        <v>35611</v>
      </c>
      <c r="P151" s="48">
        <v>1246</v>
      </c>
      <c r="Q151" s="87">
        <f t="shared" si="10"/>
        <v>203</v>
      </c>
      <c r="R151" s="73" t="str">
        <f t="shared" si="11"/>
        <v>Falköping</v>
      </c>
      <c r="S151" s="73">
        <f t="shared" si="12"/>
        <v>1246</v>
      </c>
      <c r="T151" s="74" t="str">
        <f ca="1" t="shared" si="13"/>
        <v>$Q$152</v>
      </c>
      <c r="U151" s="24">
        <v>31974</v>
      </c>
      <c r="V151" s="74">
        <f t="shared" si="14"/>
        <v>39839604</v>
      </c>
    </row>
    <row r="152" spans="1:22" ht="12.75">
      <c r="A152" s="110" t="s">
        <v>631</v>
      </c>
      <c r="B152" s="111" t="s">
        <v>292</v>
      </c>
      <c r="C152" t="s">
        <v>293</v>
      </c>
      <c r="D152" t="s">
        <v>293</v>
      </c>
      <c r="E152" s="6">
        <v>5541</v>
      </c>
      <c r="F152" s="6">
        <v>9260</v>
      </c>
      <c r="G152" s="6">
        <v>5335</v>
      </c>
      <c r="H152" s="6">
        <v>2286</v>
      </c>
      <c r="I152" s="6">
        <v>0</v>
      </c>
      <c r="J152" s="6">
        <v>11745</v>
      </c>
      <c r="K152" s="6">
        <v>546</v>
      </c>
      <c r="L152" s="6">
        <v>658</v>
      </c>
      <c r="M152" s="6">
        <v>-350</v>
      </c>
      <c r="N152" s="6">
        <v>955</v>
      </c>
      <c r="O152" s="6">
        <v>35976</v>
      </c>
      <c r="P152" s="48">
        <v>1611</v>
      </c>
      <c r="Q152" s="87">
        <f t="shared" si="10"/>
        <v>215</v>
      </c>
      <c r="R152" s="73" t="str">
        <f t="shared" si="11"/>
        <v>Färgelanda</v>
      </c>
      <c r="S152" s="73">
        <f t="shared" si="12"/>
        <v>1611</v>
      </c>
      <c r="T152" s="74" t="str">
        <f ca="1" t="shared" si="13"/>
        <v>$Q$153</v>
      </c>
      <c r="U152" s="24">
        <v>6541</v>
      </c>
      <c r="V152" s="74">
        <f t="shared" si="14"/>
        <v>10537551</v>
      </c>
    </row>
    <row r="153" spans="1:22" ht="12.75">
      <c r="A153" s="110" t="s">
        <v>631</v>
      </c>
      <c r="B153" s="111" t="s">
        <v>302</v>
      </c>
      <c r="C153" t="s">
        <v>303</v>
      </c>
      <c r="D153" t="s">
        <v>303</v>
      </c>
      <c r="E153" s="6">
        <v>6194</v>
      </c>
      <c r="F153" s="6">
        <v>9367</v>
      </c>
      <c r="G153" s="6">
        <v>4637</v>
      </c>
      <c r="H153" s="6">
        <v>2050</v>
      </c>
      <c r="I153" s="6">
        <v>0</v>
      </c>
      <c r="J153" s="6">
        <v>10995</v>
      </c>
      <c r="K153" s="6">
        <v>330</v>
      </c>
      <c r="L153" s="6">
        <v>464</v>
      </c>
      <c r="M153" s="6">
        <v>-350</v>
      </c>
      <c r="N153" s="6">
        <v>955</v>
      </c>
      <c r="O153" s="6">
        <v>34642</v>
      </c>
      <c r="P153" s="48">
        <v>277</v>
      </c>
      <c r="Q153" s="87">
        <f t="shared" si="10"/>
        <v>138</v>
      </c>
      <c r="R153" s="73" t="str">
        <f t="shared" si="11"/>
        <v>Grästorp</v>
      </c>
      <c r="S153" s="73">
        <f t="shared" si="12"/>
        <v>277</v>
      </c>
      <c r="T153" s="74" t="str">
        <f ca="1" t="shared" si="13"/>
        <v>$Q$154</v>
      </c>
      <c r="U153" s="24">
        <v>5619</v>
      </c>
      <c r="V153" s="74">
        <f t="shared" si="14"/>
        <v>1556463</v>
      </c>
    </row>
    <row r="154" spans="1:22" ht="12.75">
      <c r="A154" s="110" t="s">
        <v>631</v>
      </c>
      <c r="B154" s="111" t="s">
        <v>308</v>
      </c>
      <c r="C154" t="s">
        <v>309</v>
      </c>
      <c r="D154" t="s">
        <v>309</v>
      </c>
      <c r="E154" s="6">
        <v>4360</v>
      </c>
      <c r="F154" s="6">
        <v>8381</v>
      </c>
      <c r="G154" s="6">
        <v>3889</v>
      </c>
      <c r="H154" s="6">
        <v>2937</v>
      </c>
      <c r="I154" s="6">
        <v>0</v>
      </c>
      <c r="J154" s="6">
        <v>13852</v>
      </c>
      <c r="K154" s="6">
        <v>1003</v>
      </c>
      <c r="L154" s="6">
        <v>487</v>
      </c>
      <c r="M154" s="6">
        <v>-350</v>
      </c>
      <c r="N154" s="6">
        <v>955</v>
      </c>
      <c r="O154" s="6">
        <v>35514</v>
      </c>
      <c r="P154" s="48">
        <v>1149</v>
      </c>
      <c r="Q154" s="87">
        <f t="shared" si="10"/>
        <v>198</v>
      </c>
      <c r="R154" s="73" t="str">
        <f t="shared" si="11"/>
        <v>Gullspång</v>
      </c>
      <c r="S154" s="73">
        <f t="shared" si="12"/>
        <v>1149</v>
      </c>
      <c r="T154" s="74" t="str">
        <f ca="1" t="shared" si="13"/>
        <v>$Q$155</v>
      </c>
      <c r="U154" s="24">
        <v>5177</v>
      </c>
      <c r="V154" s="74">
        <f t="shared" si="14"/>
        <v>5948373</v>
      </c>
    </row>
    <row r="155" spans="1:22" ht="12.75">
      <c r="A155" s="110" t="s">
        <v>631</v>
      </c>
      <c r="B155" s="111" t="s">
        <v>332</v>
      </c>
      <c r="C155" t="s">
        <v>333</v>
      </c>
      <c r="D155" t="s">
        <v>333</v>
      </c>
      <c r="E155" s="6">
        <v>7182</v>
      </c>
      <c r="F155" s="6">
        <v>7914</v>
      </c>
      <c r="G155" s="6">
        <v>3176</v>
      </c>
      <c r="H155" s="6">
        <v>5753</v>
      </c>
      <c r="I155" s="6">
        <v>285</v>
      </c>
      <c r="J155" s="6">
        <v>8045</v>
      </c>
      <c r="K155" s="6">
        <v>129</v>
      </c>
      <c r="L155" s="6">
        <v>128</v>
      </c>
      <c r="M155" s="6">
        <v>193</v>
      </c>
      <c r="N155" s="6">
        <v>955</v>
      </c>
      <c r="O155" s="6">
        <v>33760</v>
      </c>
      <c r="P155" s="48">
        <v>-605</v>
      </c>
      <c r="Q155" s="87">
        <f t="shared" si="10"/>
        <v>64</v>
      </c>
      <c r="R155" s="73" t="str">
        <f t="shared" si="11"/>
        <v>Göteborg</v>
      </c>
      <c r="S155" s="73">
        <f t="shared" si="12"/>
        <v>-605</v>
      </c>
      <c r="T155" s="74" t="str">
        <f ca="1" t="shared" si="13"/>
        <v>$Q$156</v>
      </c>
      <c r="U155" s="24">
        <v>532857</v>
      </c>
      <c r="V155" s="74">
        <f t="shared" si="14"/>
        <v>-322378485</v>
      </c>
    </row>
    <row r="156" spans="1:22" ht="12.75">
      <c r="A156" s="110" t="s">
        <v>631</v>
      </c>
      <c r="B156" s="111" t="s">
        <v>326</v>
      </c>
      <c r="C156" t="s">
        <v>327</v>
      </c>
      <c r="D156" t="s">
        <v>327</v>
      </c>
      <c r="E156" s="6">
        <v>6464</v>
      </c>
      <c r="F156" s="6">
        <v>9637</v>
      </c>
      <c r="G156" s="6">
        <v>4941</v>
      </c>
      <c r="H156" s="6">
        <v>2423</v>
      </c>
      <c r="I156" s="6">
        <v>0</v>
      </c>
      <c r="J156" s="6">
        <v>9476</v>
      </c>
      <c r="K156" s="6">
        <v>103</v>
      </c>
      <c r="L156" s="6">
        <v>-78</v>
      </c>
      <c r="M156" s="6">
        <v>-350</v>
      </c>
      <c r="N156" s="6">
        <v>955</v>
      </c>
      <c r="O156" s="6">
        <v>33571</v>
      </c>
      <c r="P156" s="48">
        <v>-794</v>
      </c>
      <c r="Q156" s="87">
        <f t="shared" si="10"/>
        <v>51</v>
      </c>
      <c r="R156" s="73" t="str">
        <f t="shared" si="11"/>
        <v>Götene</v>
      </c>
      <c r="S156" s="73">
        <f t="shared" si="12"/>
        <v>-794</v>
      </c>
      <c r="T156" s="74" t="str">
        <f ca="1" t="shared" si="13"/>
        <v>$Q$157</v>
      </c>
      <c r="U156" s="24">
        <v>13068</v>
      </c>
      <c r="V156" s="74">
        <f t="shared" si="14"/>
        <v>-10375992</v>
      </c>
    </row>
    <row r="157" spans="1:22" ht="12.75">
      <c r="A157" s="110" t="s">
        <v>631</v>
      </c>
      <c r="B157" s="111" t="s">
        <v>322</v>
      </c>
      <c r="C157" t="s">
        <v>323</v>
      </c>
      <c r="D157" t="s">
        <v>323</v>
      </c>
      <c r="E157" s="6">
        <v>5991</v>
      </c>
      <c r="F157" s="6">
        <v>9500</v>
      </c>
      <c r="G157" s="6">
        <v>4877</v>
      </c>
      <c r="H157" s="6">
        <v>2944</v>
      </c>
      <c r="I157" s="6">
        <v>0</v>
      </c>
      <c r="J157" s="6">
        <v>10680</v>
      </c>
      <c r="K157" s="6">
        <v>162</v>
      </c>
      <c r="L157" s="6">
        <v>-55</v>
      </c>
      <c r="M157" s="6">
        <v>-350</v>
      </c>
      <c r="N157" s="6">
        <v>955</v>
      </c>
      <c r="O157" s="6">
        <v>34704</v>
      </c>
      <c r="P157" s="48">
        <v>339</v>
      </c>
      <c r="Q157" s="87">
        <f t="shared" si="10"/>
        <v>146</v>
      </c>
      <c r="R157" s="73" t="str">
        <f t="shared" si="11"/>
        <v>Herrljunga</v>
      </c>
      <c r="S157" s="73">
        <f t="shared" si="12"/>
        <v>339</v>
      </c>
      <c r="T157" s="74" t="str">
        <f ca="1" t="shared" si="13"/>
        <v>$Q$158</v>
      </c>
      <c r="U157" s="24">
        <v>9260</v>
      </c>
      <c r="V157" s="74">
        <f t="shared" si="14"/>
        <v>3139140</v>
      </c>
    </row>
    <row r="158" spans="1:22" ht="12.75">
      <c r="A158" s="110" t="s">
        <v>631</v>
      </c>
      <c r="B158" s="111" t="s">
        <v>364</v>
      </c>
      <c r="C158" t="s">
        <v>365</v>
      </c>
      <c r="D158" t="s">
        <v>365</v>
      </c>
      <c r="E158" s="6">
        <v>5701</v>
      </c>
      <c r="F158" s="6">
        <v>9076</v>
      </c>
      <c r="G158" s="6">
        <v>4446</v>
      </c>
      <c r="H158" s="6">
        <v>2633</v>
      </c>
      <c r="I158" s="6">
        <v>0</v>
      </c>
      <c r="J158" s="6">
        <v>11978</v>
      </c>
      <c r="K158" s="6">
        <v>104</v>
      </c>
      <c r="L158" s="6">
        <v>-78</v>
      </c>
      <c r="M158" s="6">
        <v>-350</v>
      </c>
      <c r="N158" s="6">
        <v>955</v>
      </c>
      <c r="O158" s="6">
        <v>34465</v>
      </c>
      <c r="P158" s="48">
        <v>100</v>
      </c>
      <c r="Q158" s="87">
        <f t="shared" si="10"/>
        <v>128</v>
      </c>
      <c r="R158" s="73" t="str">
        <f t="shared" si="11"/>
        <v>Hjo</v>
      </c>
      <c r="S158" s="73">
        <f t="shared" si="12"/>
        <v>100</v>
      </c>
      <c r="T158" s="74" t="str">
        <f ca="1" t="shared" si="13"/>
        <v>$Q$159</v>
      </c>
      <c r="U158" s="24">
        <v>8807</v>
      </c>
      <c r="V158" s="74">
        <f t="shared" si="14"/>
        <v>880700</v>
      </c>
    </row>
    <row r="159" spans="1:22" ht="12.75">
      <c r="A159" s="110" t="s">
        <v>631</v>
      </c>
      <c r="B159" s="111" t="s">
        <v>272</v>
      </c>
      <c r="C159" t="s">
        <v>273</v>
      </c>
      <c r="D159" t="s">
        <v>273</v>
      </c>
      <c r="E159" s="6">
        <v>9545</v>
      </c>
      <c r="F159" s="6">
        <v>11600</v>
      </c>
      <c r="G159" s="6">
        <v>4699</v>
      </c>
      <c r="H159" s="6">
        <v>2404</v>
      </c>
      <c r="I159" s="6">
        <v>0</v>
      </c>
      <c r="J159" s="6">
        <v>6052</v>
      </c>
      <c r="K159" s="6">
        <v>107</v>
      </c>
      <c r="L159" s="6">
        <v>64</v>
      </c>
      <c r="M159" s="6">
        <v>-39</v>
      </c>
      <c r="N159" s="6">
        <v>955</v>
      </c>
      <c r="O159" s="6">
        <v>35387</v>
      </c>
      <c r="P159" s="48">
        <v>1022</v>
      </c>
      <c r="Q159" s="87">
        <f t="shared" si="10"/>
        <v>188</v>
      </c>
      <c r="R159" s="73" t="str">
        <f t="shared" si="11"/>
        <v>Härryda</v>
      </c>
      <c r="S159" s="73">
        <f t="shared" si="12"/>
        <v>1022</v>
      </c>
      <c r="T159" s="74" t="str">
        <f ca="1" t="shared" si="13"/>
        <v>$Q$160</v>
      </c>
      <c r="U159" s="24">
        <v>35638</v>
      </c>
      <c r="V159" s="74">
        <f t="shared" si="14"/>
        <v>36422036</v>
      </c>
    </row>
    <row r="160" spans="1:22" ht="12.75">
      <c r="A160" s="110" t="s">
        <v>631</v>
      </c>
      <c r="B160" s="111" t="s">
        <v>306</v>
      </c>
      <c r="C160" t="s">
        <v>307</v>
      </c>
      <c r="D160" t="s">
        <v>307</v>
      </c>
      <c r="E160" s="6">
        <v>4430</v>
      </c>
      <c r="F160" s="6">
        <v>8119</v>
      </c>
      <c r="G160" s="6">
        <v>4155</v>
      </c>
      <c r="H160" s="6">
        <v>2008</v>
      </c>
      <c r="I160" s="6">
        <v>0</v>
      </c>
      <c r="J160" s="6">
        <v>13776</v>
      </c>
      <c r="K160" s="6">
        <v>340</v>
      </c>
      <c r="L160" s="6">
        <v>464</v>
      </c>
      <c r="M160" s="6">
        <v>-350</v>
      </c>
      <c r="N160" s="6">
        <v>955</v>
      </c>
      <c r="O160" s="6">
        <v>33897</v>
      </c>
      <c r="P160" s="48">
        <v>-468</v>
      </c>
      <c r="Q160" s="87">
        <f t="shared" si="10"/>
        <v>72</v>
      </c>
      <c r="R160" s="73" t="str">
        <f t="shared" si="11"/>
        <v>Karlsborg</v>
      </c>
      <c r="S160" s="73">
        <f t="shared" si="12"/>
        <v>-468</v>
      </c>
      <c r="T160" s="74" t="str">
        <f ca="1" t="shared" si="13"/>
        <v>$Q$161</v>
      </c>
      <c r="U160" s="24">
        <v>6725</v>
      </c>
      <c r="V160" s="74">
        <f t="shared" si="14"/>
        <v>-3147300</v>
      </c>
    </row>
    <row r="161" spans="1:22" ht="12.75">
      <c r="A161" s="110" t="s">
        <v>631</v>
      </c>
      <c r="B161" s="111" t="s">
        <v>336</v>
      </c>
      <c r="C161" t="s">
        <v>337</v>
      </c>
      <c r="D161" t="s">
        <v>337</v>
      </c>
      <c r="E161" s="6">
        <v>7860</v>
      </c>
      <c r="F161" s="6">
        <v>9784</v>
      </c>
      <c r="G161" s="6">
        <v>4191</v>
      </c>
      <c r="H161" s="6">
        <v>2683</v>
      </c>
      <c r="I161" s="6">
        <v>0</v>
      </c>
      <c r="J161" s="6">
        <v>8390</v>
      </c>
      <c r="K161" s="6">
        <v>14</v>
      </c>
      <c r="L161" s="6">
        <v>-63</v>
      </c>
      <c r="M161" s="6">
        <v>-102</v>
      </c>
      <c r="N161" s="6">
        <v>955</v>
      </c>
      <c r="O161" s="6">
        <v>33712</v>
      </c>
      <c r="P161" s="48">
        <v>-653</v>
      </c>
      <c r="Q161" s="87">
        <f t="shared" si="10"/>
        <v>58</v>
      </c>
      <c r="R161" s="73" t="str">
        <f t="shared" si="11"/>
        <v>Kungälv</v>
      </c>
      <c r="S161" s="73">
        <f t="shared" si="12"/>
        <v>-653</v>
      </c>
      <c r="T161" s="74" t="str">
        <f ca="1" t="shared" si="13"/>
        <v>$Q$162</v>
      </c>
      <c r="U161" s="24">
        <v>42102</v>
      </c>
      <c r="V161" s="74">
        <f t="shared" si="14"/>
        <v>-27492606</v>
      </c>
    </row>
    <row r="162" spans="1:22" ht="12.75">
      <c r="A162" s="110" t="s">
        <v>631</v>
      </c>
      <c r="B162" s="111" t="s">
        <v>296</v>
      </c>
      <c r="C162" t="s">
        <v>297</v>
      </c>
      <c r="D162" t="s">
        <v>297</v>
      </c>
      <c r="E162" s="6">
        <v>8886</v>
      </c>
      <c r="F162" s="6">
        <v>11735</v>
      </c>
      <c r="G162" s="6">
        <v>4793</v>
      </c>
      <c r="H162" s="6">
        <v>2464</v>
      </c>
      <c r="I162" s="6">
        <v>0</v>
      </c>
      <c r="J162" s="6">
        <v>6658</v>
      </c>
      <c r="K162" s="6">
        <v>0</v>
      </c>
      <c r="L162" s="6">
        <v>-13</v>
      </c>
      <c r="M162" s="6">
        <v>-142</v>
      </c>
      <c r="N162" s="6">
        <v>955</v>
      </c>
      <c r="O162" s="6">
        <v>35336</v>
      </c>
      <c r="P162" s="48">
        <v>971</v>
      </c>
      <c r="Q162" s="87">
        <f t="shared" si="10"/>
        <v>186</v>
      </c>
      <c r="R162" s="73" t="str">
        <f t="shared" si="11"/>
        <v>Lerum</v>
      </c>
      <c r="S162" s="73">
        <f t="shared" si="12"/>
        <v>971</v>
      </c>
      <c r="T162" s="74" t="str">
        <f ca="1" t="shared" si="13"/>
        <v>$Q$163</v>
      </c>
      <c r="U162" s="24">
        <v>39250</v>
      </c>
      <c r="V162" s="74">
        <f t="shared" si="14"/>
        <v>38111750</v>
      </c>
    </row>
    <row r="163" spans="1:22" ht="12.75">
      <c r="A163" s="110" t="s">
        <v>631</v>
      </c>
      <c r="B163" s="111" t="s">
        <v>358</v>
      </c>
      <c r="C163" t="s">
        <v>359</v>
      </c>
      <c r="D163" t="s">
        <v>359</v>
      </c>
      <c r="E163" s="6">
        <v>6139</v>
      </c>
      <c r="F163" s="6">
        <v>9148</v>
      </c>
      <c r="G163" s="6">
        <v>4184</v>
      </c>
      <c r="H163" s="6">
        <v>2695</v>
      </c>
      <c r="I163" s="6">
        <v>0</v>
      </c>
      <c r="J163" s="6">
        <v>10348</v>
      </c>
      <c r="K163" s="6">
        <v>81</v>
      </c>
      <c r="L163" s="6">
        <v>-78</v>
      </c>
      <c r="M163" s="6">
        <v>-350</v>
      </c>
      <c r="N163" s="6">
        <v>955</v>
      </c>
      <c r="O163" s="6">
        <v>33122</v>
      </c>
      <c r="P163" s="48">
        <v>-1243</v>
      </c>
      <c r="Q163" s="87">
        <f t="shared" si="10"/>
        <v>38</v>
      </c>
      <c r="R163" s="73" t="str">
        <f t="shared" si="11"/>
        <v>Lidköping</v>
      </c>
      <c r="S163" s="73">
        <f t="shared" si="12"/>
        <v>-1243</v>
      </c>
      <c r="T163" s="74" t="str">
        <f ca="1" t="shared" si="13"/>
        <v>$Q$164</v>
      </c>
      <c r="U163" s="24">
        <v>38359</v>
      </c>
      <c r="V163" s="74">
        <f t="shared" si="14"/>
        <v>-47680237</v>
      </c>
    </row>
    <row r="164" spans="1:22" ht="12.75">
      <c r="A164" s="110" t="s">
        <v>631</v>
      </c>
      <c r="B164" s="111" t="s">
        <v>316</v>
      </c>
      <c r="C164" t="s">
        <v>317</v>
      </c>
      <c r="D164" t="s">
        <v>317</v>
      </c>
      <c r="E164" s="6">
        <v>6859</v>
      </c>
      <c r="F164" s="6">
        <v>9418</v>
      </c>
      <c r="G164" s="6">
        <v>4393</v>
      </c>
      <c r="H164" s="6">
        <v>3610</v>
      </c>
      <c r="I164" s="6">
        <v>17</v>
      </c>
      <c r="J164" s="6">
        <v>8388</v>
      </c>
      <c r="K164" s="6">
        <v>397</v>
      </c>
      <c r="L164" s="6">
        <v>-13</v>
      </c>
      <c r="M164" s="6">
        <v>-350</v>
      </c>
      <c r="N164" s="6">
        <v>955</v>
      </c>
      <c r="O164" s="6">
        <v>33674</v>
      </c>
      <c r="P164" s="48">
        <v>-691</v>
      </c>
      <c r="Q164" s="87">
        <f t="shared" si="10"/>
        <v>56</v>
      </c>
      <c r="R164" s="73" t="str">
        <f t="shared" si="11"/>
        <v>Lilla Edet</v>
      </c>
      <c r="S164" s="73">
        <f t="shared" si="12"/>
        <v>-691</v>
      </c>
      <c r="T164" s="74" t="str">
        <f ca="1" t="shared" si="13"/>
        <v>$Q$165</v>
      </c>
      <c r="U164" s="24">
        <v>12757</v>
      </c>
      <c r="V164" s="74">
        <f t="shared" si="14"/>
        <v>-8815087</v>
      </c>
    </row>
    <row r="165" spans="1:22" ht="12.75">
      <c r="A165" s="110" t="s">
        <v>631</v>
      </c>
      <c r="B165" s="111" t="s">
        <v>338</v>
      </c>
      <c r="C165" t="s">
        <v>339</v>
      </c>
      <c r="D165" t="s">
        <v>339</v>
      </c>
      <c r="E165" s="6">
        <v>5055</v>
      </c>
      <c r="F165" s="6">
        <v>8242</v>
      </c>
      <c r="G165" s="6">
        <v>3982</v>
      </c>
      <c r="H165" s="6">
        <v>2930</v>
      </c>
      <c r="I165" s="6">
        <v>0</v>
      </c>
      <c r="J165" s="6">
        <v>12973</v>
      </c>
      <c r="K165" s="6">
        <v>222</v>
      </c>
      <c r="L165" s="6">
        <v>-128</v>
      </c>
      <c r="M165" s="6">
        <v>-274</v>
      </c>
      <c r="N165" s="6">
        <v>955</v>
      </c>
      <c r="O165" s="6">
        <v>33957</v>
      </c>
      <c r="P165" s="48">
        <v>-408</v>
      </c>
      <c r="Q165" s="87">
        <f t="shared" si="10"/>
        <v>79</v>
      </c>
      <c r="R165" s="73" t="str">
        <f t="shared" si="11"/>
        <v>Lysekil</v>
      </c>
      <c r="S165" s="73">
        <f t="shared" si="12"/>
        <v>-408</v>
      </c>
      <c r="T165" s="74" t="str">
        <f ca="1" t="shared" si="13"/>
        <v>$Q$166</v>
      </c>
      <c r="U165" s="24">
        <v>14359</v>
      </c>
      <c r="V165" s="74">
        <f t="shared" si="14"/>
        <v>-5858472</v>
      </c>
    </row>
    <row r="166" spans="1:22" ht="12.75">
      <c r="A166" s="110" t="s">
        <v>631</v>
      </c>
      <c r="B166" s="111" t="s">
        <v>356</v>
      </c>
      <c r="C166" t="s">
        <v>357</v>
      </c>
      <c r="D166" t="s">
        <v>357</v>
      </c>
      <c r="E166" s="6">
        <v>5528</v>
      </c>
      <c r="F166" s="6">
        <v>8857</v>
      </c>
      <c r="G166" s="6">
        <v>4043</v>
      </c>
      <c r="H166" s="6">
        <v>2633</v>
      </c>
      <c r="I166" s="6">
        <v>0</v>
      </c>
      <c r="J166" s="6">
        <v>11354</v>
      </c>
      <c r="K166" s="6">
        <v>113</v>
      </c>
      <c r="L166" s="6">
        <v>-78</v>
      </c>
      <c r="M166" s="6">
        <v>-350</v>
      </c>
      <c r="N166" s="6">
        <v>955</v>
      </c>
      <c r="O166" s="6">
        <v>33055</v>
      </c>
      <c r="P166" s="48">
        <v>-1310</v>
      </c>
      <c r="Q166" s="87">
        <f t="shared" si="10"/>
        <v>33</v>
      </c>
      <c r="R166" s="73" t="str">
        <f t="shared" si="11"/>
        <v>Mariestad</v>
      </c>
      <c r="S166" s="73">
        <f t="shared" si="12"/>
        <v>-1310</v>
      </c>
      <c r="T166" s="74" t="str">
        <f ca="1" t="shared" si="13"/>
        <v>$Q$167</v>
      </c>
      <c r="U166" s="24">
        <v>23782</v>
      </c>
      <c r="V166" s="74">
        <f t="shared" si="14"/>
        <v>-31154420</v>
      </c>
    </row>
    <row r="167" spans="1:22" ht="12.75">
      <c r="A167" s="110" t="s">
        <v>631</v>
      </c>
      <c r="B167" s="111" t="s">
        <v>318</v>
      </c>
      <c r="C167" t="s">
        <v>319</v>
      </c>
      <c r="D167" t="s">
        <v>319</v>
      </c>
      <c r="E167" s="6">
        <v>6671</v>
      </c>
      <c r="F167" s="6">
        <v>10199</v>
      </c>
      <c r="G167" s="6">
        <v>4270</v>
      </c>
      <c r="H167" s="6">
        <v>2960</v>
      </c>
      <c r="I167" s="6">
        <v>0</v>
      </c>
      <c r="J167" s="6">
        <v>10572</v>
      </c>
      <c r="K167" s="6">
        <v>75</v>
      </c>
      <c r="L167" s="6">
        <v>-78</v>
      </c>
      <c r="M167" s="6">
        <v>-350</v>
      </c>
      <c r="N167" s="6">
        <v>955</v>
      </c>
      <c r="O167" s="6">
        <v>35274</v>
      </c>
      <c r="P167" s="48">
        <v>909</v>
      </c>
      <c r="Q167" s="87">
        <f t="shared" si="10"/>
        <v>179</v>
      </c>
      <c r="R167" s="73" t="str">
        <f t="shared" si="11"/>
        <v>Mark</v>
      </c>
      <c r="S167" s="73">
        <f t="shared" si="12"/>
        <v>909</v>
      </c>
      <c r="T167" s="74" t="str">
        <f ca="1" t="shared" si="13"/>
        <v>$Q$168</v>
      </c>
      <c r="U167" s="24">
        <v>33687</v>
      </c>
      <c r="V167" s="74">
        <f t="shared" si="14"/>
        <v>30621483</v>
      </c>
    </row>
    <row r="168" spans="1:22" ht="12.75">
      <c r="A168" s="110" t="s">
        <v>631</v>
      </c>
      <c r="B168" s="111" t="s">
        <v>314</v>
      </c>
      <c r="C168" t="s">
        <v>315</v>
      </c>
      <c r="D168" t="s">
        <v>315</v>
      </c>
      <c r="E168" s="6">
        <v>4978</v>
      </c>
      <c r="F168" s="6">
        <v>8486</v>
      </c>
      <c r="G168" s="6">
        <v>4519</v>
      </c>
      <c r="H168" s="6">
        <v>2832</v>
      </c>
      <c r="I168" s="6">
        <v>0</v>
      </c>
      <c r="J168" s="6">
        <v>14235</v>
      </c>
      <c r="K168" s="6">
        <v>950</v>
      </c>
      <c r="L168" s="6">
        <v>-55</v>
      </c>
      <c r="M168" s="6">
        <v>-350</v>
      </c>
      <c r="N168" s="6">
        <v>955</v>
      </c>
      <c r="O168" s="6">
        <v>36550</v>
      </c>
      <c r="P168" s="48">
        <v>2185</v>
      </c>
      <c r="Q168" s="87">
        <f t="shared" si="10"/>
        <v>234</v>
      </c>
      <c r="R168" s="73" t="str">
        <f t="shared" si="11"/>
        <v>Mellerud</v>
      </c>
      <c r="S168" s="73">
        <f t="shared" si="12"/>
        <v>2185</v>
      </c>
      <c r="T168" s="74" t="str">
        <f ca="1" t="shared" si="13"/>
        <v>$Q$169</v>
      </c>
      <c r="U168" s="24">
        <v>8905</v>
      </c>
      <c r="V168" s="74">
        <f t="shared" si="14"/>
        <v>19457425</v>
      </c>
    </row>
    <row r="169" spans="1:22" ht="12.75">
      <c r="A169" s="110" t="s">
        <v>631</v>
      </c>
      <c r="B169" s="111" t="s">
        <v>286</v>
      </c>
      <c r="C169" t="s">
        <v>287</v>
      </c>
      <c r="D169" t="s">
        <v>287</v>
      </c>
      <c r="E169" s="6">
        <v>5980</v>
      </c>
      <c r="F169" s="6">
        <v>9564</v>
      </c>
      <c r="G169" s="6">
        <v>4474</v>
      </c>
      <c r="H169" s="6">
        <v>2606</v>
      </c>
      <c r="I169" s="6">
        <v>0</v>
      </c>
      <c r="J169" s="6">
        <v>11500</v>
      </c>
      <c r="K169" s="6">
        <v>161</v>
      </c>
      <c r="L169" s="6">
        <v>-104</v>
      </c>
      <c r="M169" s="6">
        <v>-350</v>
      </c>
      <c r="N169" s="6">
        <v>955</v>
      </c>
      <c r="O169" s="6">
        <v>34786</v>
      </c>
      <c r="P169" s="48">
        <v>421</v>
      </c>
      <c r="Q169" s="87">
        <f t="shared" si="10"/>
        <v>152</v>
      </c>
      <c r="R169" s="73" t="str">
        <f t="shared" si="11"/>
        <v>Munkedal</v>
      </c>
      <c r="S169" s="73">
        <f t="shared" si="12"/>
        <v>421</v>
      </c>
      <c r="T169" s="74" t="str">
        <f ca="1" t="shared" si="13"/>
        <v>$Q$170</v>
      </c>
      <c r="U169" s="24">
        <v>10187</v>
      </c>
      <c r="V169" s="74">
        <f t="shared" si="14"/>
        <v>4288727</v>
      </c>
    </row>
    <row r="170" spans="1:22" ht="12.75">
      <c r="A170" s="110" t="s">
        <v>631</v>
      </c>
      <c r="B170" s="111" t="s">
        <v>334</v>
      </c>
      <c r="C170" t="s">
        <v>335</v>
      </c>
      <c r="D170" t="s">
        <v>335</v>
      </c>
      <c r="E170" s="6">
        <v>8268</v>
      </c>
      <c r="F170" s="6">
        <v>10197</v>
      </c>
      <c r="G170" s="6">
        <v>3803</v>
      </c>
      <c r="H170" s="6">
        <v>3139</v>
      </c>
      <c r="I170" s="6">
        <v>29</v>
      </c>
      <c r="J170" s="6">
        <v>7493</v>
      </c>
      <c r="K170" s="6">
        <v>0</v>
      </c>
      <c r="L170" s="6">
        <v>64</v>
      </c>
      <c r="M170" s="6">
        <v>21</v>
      </c>
      <c r="N170" s="6">
        <v>955</v>
      </c>
      <c r="O170" s="6">
        <v>33969</v>
      </c>
      <c r="P170" s="48">
        <v>-396</v>
      </c>
      <c r="Q170" s="87">
        <f t="shared" si="10"/>
        <v>82</v>
      </c>
      <c r="R170" s="73" t="str">
        <f t="shared" si="11"/>
        <v>Mölndal</v>
      </c>
      <c r="S170" s="73">
        <f t="shared" si="12"/>
        <v>-396</v>
      </c>
      <c r="T170" s="74" t="str">
        <f ca="1" t="shared" si="13"/>
        <v>$Q$171</v>
      </c>
      <c r="U170" s="24">
        <v>61964</v>
      </c>
      <c r="V170" s="74">
        <f t="shared" si="14"/>
        <v>-24537744</v>
      </c>
    </row>
    <row r="171" spans="1:22" ht="12.75">
      <c r="A171" s="110" t="s">
        <v>631</v>
      </c>
      <c r="B171" s="111" t="s">
        <v>282</v>
      </c>
      <c r="C171" t="s">
        <v>283</v>
      </c>
      <c r="D171" t="s">
        <v>283</v>
      </c>
      <c r="E171" s="6">
        <v>5026</v>
      </c>
      <c r="F171" s="6">
        <v>9018</v>
      </c>
      <c r="G171" s="6">
        <v>4492</v>
      </c>
      <c r="H171" s="6">
        <v>2201</v>
      </c>
      <c r="I171" s="6">
        <v>0</v>
      </c>
      <c r="J171" s="6">
        <v>11145</v>
      </c>
      <c r="K171" s="6">
        <v>158</v>
      </c>
      <c r="L171" s="6">
        <v>-128</v>
      </c>
      <c r="M171" s="6">
        <v>-277</v>
      </c>
      <c r="N171" s="6">
        <v>955</v>
      </c>
      <c r="O171" s="6">
        <v>32590</v>
      </c>
      <c r="P171" s="48">
        <v>-1775</v>
      </c>
      <c r="Q171" s="87">
        <f t="shared" si="10"/>
        <v>20</v>
      </c>
      <c r="R171" s="73" t="str">
        <f t="shared" si="11"/>
        <v>Orust</v>
      </c>
      <c r="S171" s="73">
        <f t="shared" si="12"/>
        <v>-1775</v>
      </c>
      <c r="T171" s="74" t="str">
        <f ca="1" t="shared" si="13"/>
        <v>$Q$172</v>
      </c>
      <c r="U171" s="24">
        <v>15046</v>
      </c>
      <c r="V171" s="74">
        <f t="shared" si="14"/>
        <v>-26706650</v>
      </c>
    </row>
    <row r="172" spans="1:22" ht="12.75">
      <c r="A172" s="110" t="s">
        <v>631</v>
      </c>
      <c r="B172" s="111" t="s">
        <v>274</v>
      </c>
      <c r="C172" t="s">
        <v>275</v>
      </c>
      <c r="D172" t="s">
        <v>275</v>
      </c>
      <c r="E172" s="6">
        <v>8423</v>
      </c>
      <c r="F172" s="6">
        <v>10646</v>
      </c>
      <c r="G172" s="6">
        <v>4269</v>
      </c>
      <c r="H172" s="6">
        <v>2969</v>
      </c>
      <c r="I172" s="6">
        <v>48</v>
      </c>
      <c r="J172" s="6">
        <v>7408</v>
      </c>
      <c r="K172" s="6">
        <v>40</v>
      </c>
      <c r="L172" s="6">
        <v>64</v>
      </c>
      <c r="M172" s="6">
        <v>30</v>
      </c>
      <c r="N172" s="6">
        <v>955</v>
      </c>
      <c r="O172" s="6">
        <v>34852</v>
      </c>
      <c r="P172" s="48">
        <v>487</v>
      </c>
      <c r="Q172" s="87">
        <f t="shared" si="10"/>
        <v>160</v>
      </c>
      <c r="R172" s="73" t="str">
        <f t="shared" si="11"/>
        <v>Partille</v>
      </c>
      <c r="S172" s="73">
        <f t="shared" si="12"/>
        <v>487</v>
      </c>
      <c r="T172" s="74" t="str">
        <f ca="1" t="shared" si="13"/>
        <v>$Q$173</v>
      </c>
      <c r="U172" s="24">
        <v>36114</v>
      </c>
      <c r="V172" s="74">
        <f t="shared" si="14"/>
        <v>17587518</v>
      </c>
    </row>
    <row r="173" spans="1:22" ht="12.75">
      <c r="A173" s="110" t="s">
        <v>631</v>
      </c>
      <c r="B173" s="111" t="s">
        <v>360</v>
      </c>
      <c r="C173" t="s">
        <v>361</v>
      </c>
      <c r="D173" t="s">
        <v>361</v>
      </c>
      <c r="E173" s="6">
        <v>5712</v>
      </c>
      <c r="F173" s="6">
        <v>9340</v>
      </c>
      <c r="G173" s="6">
        <v>4637</v>
      </c>
      <c r="H173" s="6">
        <v>2954</v>
      </c>
      <c r="I173" s="6">
        <v>0</v>
      </c>
      <c r="J173" s="6">
        <v>10551</v>
      </c>
      <c r="K173" s="6">
        <v>115</v>
      </c>
      <c r="L173" s="6">
        <v>-55</v>
      </c>
      <c r="M173" s="6">
        <v>-350</v>
      </c>
      <c r="N173" s="6">
        <v>955</v>
      </c>
      <c r="O173" s="6">
        <v>33859</v>
      </c>
      <c r="P173" s="48">
        <v>-506</v>
      </c>
      <c r="Q173" s="87">
        <f t="shared" si="10"/>
        <v>69</v>
      </c>
      <c r="R173" s="73" t="str">
        <f t="shared" si="11"/>
        <v>Skara</v>
      </c>
      <c r="S173" s="73">
        <f t="shared" si="12"/>
        <v>-506</v>
      </c>
      <c r="T173" s="74" t="str">
        <f ca="1" t="shared" si="13"/>
        <v>$Q$174</v>
      </c>
      <c r="U173" s="24">
        <v>18545</v>
      </c>
      <c r="V173" s="74">
        <f t="shared" si="14"/>
        <v>-9383770</v>
      </c>
    </row>
    <row r="174" spans="1:22" ht="12.75">
      <c r="A174" s="110" t="s">
        <v>631</v>
      </c>
      <c r="B174" s="111" t="s">
        <v>362</v>
      </c>
      <c r="C174" t="s">
        <v>363</v>
      </c>
      <c r="D174" t="s">
        <v>363</v>
      </c>
      <c r="E174" s="6">
        <v>6276</v>
      </c>
      <c r="F174" s="6">
        <v>8732</v>
      </c>
      <c r="G174" s="6">
        <v>3964</v>
      </c>
      <c r="H174" s="6">
        <v>2846</v>
      </c>
      <c r="I174" s="6">
        <v>80</v>
      </c>
      <c r="J174" s="6">
        <v>8786</v>
      </c>
      <c r="K174" s="6">
        <v>3</v>
      </c>
      <c r="L174" s="6">
        <v>-55</v>
      </c>
      <c r="M174" s="6">
        <v>-350</v>
      </c>
      <c r="N174" s="6">
        <v>955</v>
      </c>
      <c r="O174" s="6">
        <v>31237</v>
      </c>
      <c r="P174" s="48">
        <v>-3128</v>
      </c>
      <c r="Q174" s="87">
        <f t="shared" si="10"/>
        <v>5</v>
      </c>
      <c r="R174" s="73" t="str">
        <f t="shared" si="11"/>
        <v>Skövde</v>
      </c>
      <c r="S174" s="73">
        <f t="shared" si="12"/>
        <v>-3128</v>
      </c>
      <c r="T174" s="74" t="str">
        <f ca="1" t="shared" si="13"/>
        <v>$Q$175</v>
      </c>
      <c r="U174" s="24">
        <v>52749</v>
      </c>
      <c r="V174" s="74">
        <f t="shared" si="14"/>
        <v>-164998872</v>
      </c>
    </row>
    <row r="175" spans="1:22" ht="12.75">
      <c r="A175" s="110" t="s">
        <v>631</v>
      </c>
      <c r="B175" s="111" t="s">
        <v>284</v>
      </c>
      <c r="C175" t="s">
        <v>285</v>
      </c>
      <c r="D175" t="s">
        <v>285</v>
      </c>
      <c r="E175" s="6">
        <v>4373</v>
      </c>
      <c r="F175" s="6">
        <v>7766</v>
      </c>
      <c r="G175" s="6">
        <v>3943</v>
      </c>
      <c r="H175" s="6">
        <v>1988</v>
      </c>
      <c r="I175" s="6">
        <v>0</v>
      </c>
      <c r="J175" s="6">
        <v>14879</v>
      </c>
      <c r="K175" s="6">
        <v>443</v>
      </c>
      <c r="L175" s="6">
        <v>-128</v>
      </c>
      <c r="M175" s="6">
        <v>-123</v>
      </c>
      <c r="N175" s="6">
        <v>955</v>
      </c>
      <c r="O175" s="6">
        <v>34096</v>
      </c>
      <c r="P175" s="48">
        <v>-269</v>
      </c>
      <c r="Q175" s="87">
        <f t="shared" si="10"/>
        <v>93</v>
      </c>
      <c r="R175" s="73" t="str">
        <f t="shared" si="11"/>
        <v>Sotenäs</v>
      </c>
      <c r="S175" s="73">
        <f t="shared" si="12"/>
        <v>-269</v>
      </c>
      <c r="T175" s="74" t="str">
        <f ca="1" t="shared" si="13"/>
        <v>$Q$176</v>
      </c>
      <c r="U175" s="24">
        <v>8957</v>
      </c>
      <c r="V175" s="74">
        <f t="shared" si="14"/>
        <v>-2409433</v>
      </c>
    </row>
    <row r="176" spans="1:22" ht="12.75">
      <c r="A176" s="110" t="s">
        <v>631</v>
      </c>
      <c r="B176" s="111" t="s">
        <v>278</v>
      </c>
      <c r="C176" t="s">
        <v>279</v>
      </c>
      <c r="D176" t="s">
        <v>279</v>
      </c>
      <c r="E176" s="6">
        <v>7623</v>
      </c>
      <c r="F176" s="6">
        <v>10983</v>
      </c>
      <c r="G176" s="6">
        <v>4356</v>
      </c>
      <c r="H176" s="6">
        <v>2756</v>
      </c>
      <c r="I176" s="6">
        <v>0</v>
      </c>
      <c r="J176" s="6">
        <v>7566</v>
      </c>
      <c r="K176" s="6">
        <v>0</v>
      </c>
      <c r="L176" s="6">
        <v>-63</v>
      </c>
      <c r="M176" s="6">
        <v>-100</v>
      </c>
      <c r="N176" s="6">
        <v>955</v>
      </c>
      <c r="O176" s="6">
        <v>34076</v>
      </c>
      <c r="P176" s="48">
        <v>-289</v>
      </c>
      <c r="Q176" s="87">
        <f t="shared" si="10"/>
        <v>90</v>
      </c>
      <c r="R176" s="73" t="str">
        <f t="shared" si="11"/>
        <v>Stenungsund</v>
      </c>
      <c r="S176" s="73">
        <f t="shared" si="12"/>
        <v>-289</v>
      </c>
      <c r="T176" s="74" t="str">
        <f ca="1" t="shared" si="13"/>
        <v>$Q$177</v>
      </c>
      <c r="U176" s="24">
        <v>24924</v>
      </c>
      <c r="V176" s="74">
        <f t="shared" si="14"/>
        <v>-7203036</v>
      </c>
    </row>
    <row r="177" spans="1:22" ht="12.75">
      <c r="A177" s="110" t="s">
        <v>631</v>
      </c>
      <c r="B177" s="111" t="s">
        <v>342</v>
      </c>
      <c r="C177" t="s">
        <v>343</v>
      </c>
      <c r="D177" t="s">
        <v>343</v>
      </c>
      <c r="E177" s="6">
        <v>5980</v>
      </c>
      <c r="F177" s="6">
        <v>8940</v>
      </c>
      <c r="G177" s="6">
        <v>3619</v>
      </c>
      <c r="H177" s="6">
        <v>2292</v>
      </c>
      <c r="I177" s="6">
        <v>0</v>
      </c>
      <c r="J177" s="6">
        <v>10702</v>
      </c>
      <c r="K177" s="6">
        <v>363</v>
      </c>
      <c r="L177" s="6">
        <v>-128</v>
      </c>
      <c r="M177" s="6">
        <v>-134</v>
      </c>
      <c r="N177" s="6">
        <v>955</v>
      </c>
      <c r="O177" s="6">
        <v>32589</v>
      </c>
      <c r="P177" s="48">
        <v>-1776</v>
      </c>
      <c r="Q177" s="87">
        <f t="shared" si="10"/>
        <v>19</v>
      </c>
      <c r="R177" s="73" t="str">
        <f t="shared" si="11"/>
        <v>Strömstad</v>
      </c>
      <c r="S177" s="73">
        <f t="shared" si="12"/>
        <v>-1776</v>
      </c>
      <c r="T177" s="74" t="str">
        <f ca="1" t="shared" si="13"/>
        <v>$Q$178</v>
      </c>
      <c r="U177" s="24">
        <v>12491</v>
      </c>
      <c r="V177" s="74">
        <f t="shared" si="14"/>
        <v>-22184016</v>
      </c>
    </row>
    <row r="178" spans="1:22" ht="12.75">
      <c r="A178" s="110" t="s">
        <v>631</v>
      </c>
      <c r="B178" s="111" t="s">
        <v>320</v>
      </c>
      <c r="C178" t="s">
        <v>321</v>
      </c>
      <c r="D178" t="s">
        <v>321</v>
      </c>
      <c r="E178" s="6">
        <v>5801</v>
      </c>
      <c r="F178" s="6">
        <v>10062</v>
      </c>
      <c r="G178" s="6">
        <v>4551</v>
      </c>
      <c r="H178" s="6">
        <v>2939</v>
      </c>
      <c r="I178" s="6">
        <v>0</v>
      </c>
      <c r="J178" s="6">
        <v>11291</v>
      </c>
      <c r="K178" s="6">
        <v>259</v>
      </c>
      <c r="L178" s="6">
        <v>141</v>
      </c>
      <c r="M178" s="6">
        <v>-350</v>
      </c>
      <c r="N178" s="6">
        <v>955</v>
      </c>
      <c r="O178" s="6">
        <v>35649</v>
      </c>
      <c r="P178" s="48">
        <v>1284</v>
      </c>
      <c r="Q178" s="87">
        <f t="shared" si="10"/>
        <v>206</v>
      </c>
      <c r="R178" s="73" t="str">
        <f t="shared" si="11"/>
        <v>Svenljunga</v>
      </c>
      <c r="S178" s="73">
        <f t="shared" si="12"/>
        <v>1284</v>
      </c>
      <c r="T178" s="74" t="str">
        <f ca="1" t="shared" si="13"/>
        <v>$Q$179</v>
      </c>
      <c r="U178" s="24">
        <v>10294</v>
      </c>
      <c r="V178" s="74">
        <f t="shared" si="14"/>
        <v>13217496</v>
      </c>
    </row>
    <row r="179" spans="1:22" ht="12.75">
      <c r="A179" s="110" t="s">
        <v>631</v>
      </c>
      <c r="B179" s="111" t="s">
        <v>288</v>
      </c>
      <c r="C179" t="s">
        <v>289</v>
      </c>
      <c r="D179" t="s">
        <v>289</v>
      </c>
      <c r="E179" s="6">
        <v>5076</v>
      </c>
      <c r="F179" s="6">
        <v>8744</v>
      </c>
      <c r="G179" s="6">
        <v>4059</v>
      </c>
      <c r="H179" s="6">
        <v>2196</v>
      </c>
      <c r="I179" s="6">
        <v>0</v>
      </c>
      <c r="J179" s="6">
        <v>13104</v>
      </c>
      <c r="K179" s="6">
        <v>175</v>
      </c>
      <c r="L179" s="6">
        <v>-128</v>
      </c>
      <c r="M179" s="6">
        <v>-274</v>
      </c>
      <c r="N179" s="6">
        <v>955</v>
      </c>
      <c r="O179" s="6">
        <v>33907</v>
      </c>
      <c r="P179" s="48">
        <v>-458</v>
      </c>
      <c r="Q179" s="87">
        <f t="shared" si="10"/>
        <v>73</v>
      </c>
      <c r="R179" s="73" t="str">
        <f t="shared" si="11"/>
        <v>Tanum</v>
      </c>
      <c r="S179" s="73">
        <f t="shared" si="12"/>
        <v>-458</v>
      </c>
      <c r="T179" s="74" t="str">
        <f ca="1" t="shared" si="13"/>
        <v>$Q$180</v>
      </c>
      <c r="U179" s="24">
        <v>12276</v>
      </c>
      <c r="V179" s="74">
        <f t="shared" si="14"/>
        <v>-5622408</v>
      </c>
    </row>
    <row r="180" spans="1:22" ht="12.75">
      <c r="A180" s="110" t="s">
        <v>631</v>
      </c>
      <c r="B180" s="111" t="s">
        <v>328</v>
      </c>
      <c r="C180" t="s">
        <v>329</v>
      </c>
      <c r="D180" t="s">
        <v>329</v>
      </c>
      <c r="E180" s="6">
        <v>6205</v>
      </c>
      <c r="F180" s="6">
        <v>9333</v>
      </c>
      <c r="G180" s="6">
        <v>4363</v>
      </c>
      <c r="H180" s="6">
        <v>2990</v>
      </c>
      <c r="I180" s="6">
        <v>0</v>
      </c>
      <c r="J180" s="6">
        <v>10692</v>
      </c>
      <c r="K180" s="6">
        <v>124</v>
      </c>
      <c r="L180" s="6">
        <v>-55</v>
      </c>
      <c r="M180" s="6">
        <v>-350</v>
      </c>
      <c r="N180" s="6">
        <v>955</v>
      </c>
      <c r="O180" s="6">
        <v>34257</v>
      </c>
      <c r="P180" s="48">
        <v>-108</v>
      </c>
      <c r="Q180" s="87">
        <f t="shared" si="10"/>
        <v>108</v>
      </c>
      <c r="R180" s="73" t="str">
        <f t="shared" si="11"/>
        <v>Tibro</v>
      </c>
      <c r="S180" s="73">
        <f t="shared" si="12"/>
        <v>-108</v>
      </c>
      <c r="T180" s="74" t="str">
        <f ca="1" t="shared" si="13"/>
        <v>$Q$181</v>
      </c>
      <c r="U180" s="24">
        <v>10748</v>
      </c>
      <c r="V180" s="74">
        <f t="shared" si="14"/>
        <v>-1160784</v>
      </c>
    </row>
    <row r="181" spans="1:22" ht="12.75">
      <c r="A181" s="110" t="s">
        <v>631</v>
      </c>
      <c r="B181" s="111" t="s">
        <v>366</v>
      </c>
      <c r="C181" t="s">
        <v>367</v>
      </c>
      <c r="D181" t="s">
        <v>367</v>
      </c>
      <c r="E181" s="6">
        <v>5289</v>
      </c>
      <c r="F181" s="6">
        <v>9148</v>
      </c>
      <c r="G181" s="6">
        <v>4237</v>
      </c>
      <c r="H181" s="6">
        <v>2712</v>
      </c>
      <c r="I181" s="6">
        <v>0</v>
      </c>
      <c r="J181" s="6">
        <v>10869</v>
      </c>
      <c r="K181" s="6">
        <v>178</v>
      </c>
      <c r="L181" s="6">
        <v>-55</v>
      </c>
      <c r="M181" s="6">
        <v>-350</v>
      </c>
      <c r="N181" s="6">
        <v>955</v>
      </c>
      <c r="O181" s="6">
        <v>32983</v>
      </c>
      <c r="P181" s="48">
        <v>-1382</v>
      </c>
      <c r="Q181" s="87">
        <f t="shared" si="10"/>
        <v>31</v>
      </c>
      <c r="R181" s="73" t="str">
        <f t="shared" si="11"/>
        <v>Tidaholm</v>
      </c>
      <c r="S181" s="73">
        <f t="shared" si="12"/>
        <v>-1382</v>
      </c>
      <c r="T181" s="74" t="str">
        <f ca="1" t="shared" si="13"/>
        <v>$Q$182</v>
      </c>
      <c r="U181" s="24">
        <v>12583</v>
      </c>
      <c r="V181" s="74">
        <f t="shared" si="14"/>
        <v>-17389706</v>
      </c>
    </row>
    <row r="182" spans="1:22" ht="12.75">
      <c r="A182" s="110" t="s">
        <v>631</v>
      </c>
      <c r="B182" s="111" t="s">
        <v>280</v>
      </c>
      <c r="C182" t="s">
        <v>281</v>
      </c>
      <c r="D182" t="s">
        <v>281</v>
      </c>
      <c r="E182" s="6">
        <v>6024</v>
      </c>
      <c r="F182" s="6">
        <v>8841</v>
      </c>
      <c r="G182" s="6">
        <v>4530</v>
      </c>
      <c r="H182" s="6">
        <v>2168</v>
      </c>
      <c r="I182" s="6">
        <v>0</v>
      </c>
      <c r="J182" s="6">
        <v>9687</v>
      </c>
      <c r="K182" s="6">
        <v>178</v>
      </c>
      <c r="L182" s="6">
        <v>-63</v>
      </c>
      <c r="M182" s="6">
        <v>-114</v>
      </c>
      <c r="N182" s="6">
        <v>955</v>
      </c>
      <c r="O182" s="6">
        <v>32206</v>
      </c>
      <c r="P182" s="48">
        <v>-2159</v>
      </c>
      <c r="Q182" s="87">
        <f t="shared" si="10"/>
        <v>13</v>
      </c>
      <c r="R182" s="73" t="str">
        <f t="shared" si="11"/>
        <v>Tjörn</v>
      </c>
      <c r="S182" s="73">
        <f t="shared" si="12"/>
        <v>-2159</v>
      </c>
      <c r="T182" s="74" t="str">
        <f ca="1" t="shared" si="13"/>
        <v>$Q$183</v>
      </c>
      <c r="U182" s="24">
        <v>15067</v>
      </c>
      <c r="V182" s="74">
        <f t="shared" si="14"/>
        <v>-32529653</v>
      </c>
    </row>
    <row r="183" spans="1:22" ht="12.75">
      <c r="A183" s="110" t="s">
        <v>631</v>
      </c>
      <c r="B183" s="111" t="s">
        <v>310</v>
      </c>
      <c r="C183" t="s">
        <v>311</v>
      </c>
      <c r="D183" t="s">
        <v>311</v>
      </c>
      <c r="E183" s="6">
        <v>5816</v>
      </c>
      <c r="F183" s="6">
        <v>10299</v>
      </c>
      <c r="G183" s="6">
        <v>4678</v>
      </c>
      <c r="H183" s="6">
        <v>2560</v>
      </c>
      <c r="I183" s="6">
        <v>1</v>
      </c>
      <c r="J183" s="6">
        <v>11768</v>
      </c>
      <c r="K183" s="6">
        <v>274</v>
      </c>
      <c r="L183" s="6">
        <v>-30</v>
      </c>
      <c r="M183" s="6">
        <v>-350</v>
      </c>
      <c r="N183" s="6">
        <v>955</v>
      </c>
      <c r="O183" s="6">
        <v>35971</v>
      </c>
      <c r="P183" s="48">
        <v>1606</v>
      </c>
      <c r="Q183" s="87">
        <f t="shared" si="10"/>
        <v>214</v>
      </c>
      <c r="R183" s="73" t="str">
        <f t="shared" si="11"/>
        <v>Tranemo</v>
      </c>
      <c r="S183" s="73">
        <f t="shared" si="12"/>
        <v>1606</v>
      </c>
      <c r="T183" s="74" t="str">
        <f ca="1" t="shared" si="13"/>
        <v>$Q$184</v>
      </c>
      <c r="U183" s="24">
        <v>11546</v>
      </c>
      <c r="V183" s="74">
        <f t="shared" si="14"/>
        <v>18542876</v>
      </c>
    </row>
    <row r="184" spans="1:22" ht="12.75">
      <c r="A184" s="110" t="s">
        <v>631</v>
      </c>
      <c r="B184" s="111" t="s">
        <v>346</v>
      </c>
      <c r="C184" t="s">
        <v>347</v>
      </c>
      <c r="D184" t="s">
        <v>347</v>
      </c>
      <c r="E184" s="6">
        <v>6911</v>
      </c>
      <c r="F184" s="6">
        <v>9473</v>
      </c>
      <c r="G184" s="6">
        <v>4271</v>
      </c>
      <c r="H184" s="6">
        <v>4702</v>
      </c>
      <c r="I184" s="6">
        <v>253</v>
      </c>
      <c r="J184" s="6">
        <v>9149</v>
      </c>
      <c r="K184" s="6">
        <v>0</v>
      </c>
      <c r="L184" s="6">
        <v>-78</v>
      </c>
      <c r="M184" s="6">
        <v>-350</v>
      </c>
      <c r="N184" s="6">
        <v>955</v>
      </c>
      <c r="O184" s="6">
        <v>35286</v>
      </c>
      <c r="P184" s="48">
        <v>921</v>
      </c>
      <c r="Q184" s="87">
        <f t="shared" si="10"/>
        <v>181</v>
      </c>
      <c r="R184" s="73" t="str">
        <f t="shared" si="11"/>
        <v>Trollhättan</v>
      </c>
      <c r="S184" s="73">
        <f t="shared" si="12"/>
        <v>921</v>
      </c>
      <c r="T184" s="74" t="str">
        <f ca="1" t="shared" si="13"/>
        <v>$Q$185</v>
      </c>
      <c r="U184" s="24">
        <v>56470</v>
      </c>
      <c r="V184" s="74">
        <f t="shared" si="14"/>
        <v>52008870</v>
      </c>
    </row>
    <row r="185" spans="1:22" ht="12.75">
      <c r="A185" s="110" t="s">
        <v>631</v>
      </c>
      <c r="B185" s="111" t="s">
        <v>330</v>
      </c>
      <c r="C185" t="s">
        <v>331</v>
      </c>
      <c r="D185" t="s">
        <v>331</v>
      </c>
      <c r="E185" s="6">
        <v>5059</v>
      </c>
      <c r="F185" s="6">
        <v>9063</v>
      </c>
      <c r="G185" s="6">
        <v>4442</v>
      </c>
      <c r="H185" s="6">
        <v>2717</v>
      </c>
      <c r="I185" s="6">
        <v>0</v>
      </c>
      <c r="J185" s="6">
        <v>11921</v>
      </c>
      <c r="K185" s="6">
        <v>509</v>
      </c>
      <c r="L185" s="6">
        <v>-55</v>
      </c>
      <c r="M185" s="6">
        <v>-350</v>
      </c>
      <c r="N185" s="6">
        <v>955</v>
      </c>
      <c r="O185" s="6">
        <v>34261</v>
      </c>
      <c r="P185" s="48">
        <v>-104</v>
      </c>
      <c r="Q185" s="87">
        <f t="shared" si="10"/>
        <v>110</v>
      </c>
      <c r="R185" s="73" t="str">
        <f t="shared" si="11"/>
        <v>Töreboda</v>
      </c>
      <c r="S185" s="73">
        <f t="shared" si="12"/>
        <v>-104</v>
      </c>
      <c r="T185" s="74" t="str">
        <f ca="1" t="shared" si="13"/>
        <v>$Q$186</v>
      </c>
      <c r="U185" s="24">
        <v>8976</v>
      </c>
      <c r="V185" s="74">
        <f t="shared" si="14"/>
        <v>-933504</v>
      </c>
    </row>
    <row r="186" spans="1:22" ht="12.75">
      <c r="A186" s="110" t="s">
        <v>631</v>
      </c>
      <c r="B186" s="111" t="s">
        <v>340</v>
      </c>
      <c r="C186" t="s">
        <v>341</v>
      </c>
      <c r="D186" t="s">
        <v>341</v>
      </c>
      <c r="E186" s="6">
        <v>6674</v>
      </c>
      <c r="F186" s="6">
        <v>9073</v>
      </c>
      <c r="G186" s="6">
        <v>4039</v>
      </c>
      <c r="H186" s="6">
        <v>3319</v>
      </c>
      <c r="I186" s="6">
        <v>87</v>
      </c>
      <c r="J186" s="6">
        <v>10453</v>
      </c>
      <c r="K186" s="6">
        <v>83</v>
      </c>
      <c r="L186" s="6">
        <v>-128</v>
      </c>
      <c r="M186" s="6">
        <v>-350</v>
      </c>
      <c r="N186" s="6">
        <v>955</v>
      </c>
      <c r="O186" s="6">
        <v>34205</v>
      </c>
      <c r="P186" s="48">
        <v>-160</v>
      </c>
      <c r="Q186" s="87">
        <f t="shared" si="10"/>
        <v>102</v>
      </c>
      <c r="R186" s="73" t="str">
        <f t="shared" si="11"/>
        <v>Uddevalla</v>
      </c>
      <c r="S186" s="73">
        <f t="shared" si="12"/>
        <v>-160</v>
      </c>
      <c r="T186" s="74" t="str">
        <f ca="1" t="shared" si="13"/>
        <v>$Q$187</v>
      </c>
      <c r="U186" s="24">
        <v>52956</v>
      </c>
      <c r="V186" s="74">
        <f t="shared" si="14"/>
        <v>-8472960</v>
      </c>
    </row>
    <row r="187" spans="1:22" ht="12.75">
      <c r="A187" s="110" t="s">
        <v>631</v>
      </c>
      <c r="B187" s="111" t="s">
        <v>352</v>
      </c>
      <c r="C187" t="s">
        <v>353</v>
      </c>
      <c r="D187" t="s">
        <v>353</v>
      </c>
      <c r="E187" s="6">
        <v>6275</v>
      </c>
      <c r="F187" s="6">
        <v>10058</v>
      </c>
      <c r="G187" s="6">
        <v>4265</v>
      </c>
      <c r="H187" s="6">
        <v>2541</v>
      </c>
      <c r="I187" s="6">
        <v>0</v>
      </c>
      <c r="J187" s="6">
        <v>11288</v>
      </c>
      <c r="K187" s="6">
        <v>2</v>
      </c>
      <c r="L187" s="6">
        <v>-30</v>
      </c>
      <c r="M187" s="6">
        <v>-350</v>
      </c>
      <c r="N187" s="6">
        <v>955</v>
      </c>
      <c r="O187" s="6">
        <v>35004</v>
      </c>
      <c r="P187" s="48">
        <v>639</v>
      </c>
      <c r="Q187" s="87">
        <f t="shared" si="10"/>
        <v>169</v>
      </c>
      <c r="R187" s="73" t="str">
        <f t="shared" si="11"/>
        <v>Ulricehamn</v>
      </c>
      <c r="S187" s="73">
        <f t="shared" si="12"/>
        <v>639</v>
      </c>
      <c r="T187" s="74" t="str">
        <f ca="1" t="shared" si="13"/>
        <v>$Q$188</v>
      </c>
      <c r="U187" s="24">
        <v>23134</v>
      </c>
      <c r="V187" s="74">
        <f t="shared" si="14"/>
        <v>14782626</v>
      </c>
    </row>
    <row r="188" spans="1:22" ht="12.75">
      <c r="A188" s="110" t="s">
        <v>631</v>
      </c>
      <c r="B188" s="111" t="s">
        <v>324</v>
      </c>
      <c r="C188" t="s">
        <v>325</v>
      </c>
      <c r="D188" t="s">
        <v>325</v>
      </c>
      <c r="E188" s="6">
        <v>5661</v>
      </c>
      <c r="F188" s="6">
        <v>9205</v>
      </c>
      <c r="G188" s="6">
        <v>4430</v>
      </c>
      <c r="H188" s="6">
        <v>2399</v>
      </c>
      <c r="I188" s="6">
        <v>0</v>
      </c>
      <c r="J188" s="6">
        <v>11664</v>
      </c>
      <c r="K188" s="6">
        <v>242</v>
      </c>
      <c r="L188" s="6">
        <v>-78</v>
      </c>
      <c r="M188" s="6">
        <v>-350</v>
      </c>
      <c r="N188" s="6">
        <v>955</v>
      </c>
      <c r="O188" s="6">
        <v>34128</v>
      </c>
      <c r="P188" s="48">
        <v>-237</v>
      </c>
      <c r="Q188" s="87">
        <f t="shared" si="10"/>
        <v>97</v>
      </c>
      <c r="R188" s="73" t="str">
        <f t="shared" si="11"/>
        <v>Vara</v>
      </c>
      <c r="S188" s="73">
        <f t="shared" si="12"/>
        <v>-237</v>
      </c>
      <c r="T188" s="74" t="str">
        <f ca="1" t="shared" si="13"/>
        <v>$Q$189</v>
      </c>
      <c r="U188" s="24">
        <v>15620</v>
      </c>
      <c r="V188" s="74">
        <f t="shared" si="14"/>
        <v>-3701940</v>
      </c>
    </row>
    <row r="189" spans="1:22" ht="12.75">
      <c r="A189" s="110" t="s">
        <v>631</v>
      </c>
      <c r="B189" s="111" t="s">
        <v>298</v>
      </c>
      <c r="C189" t="s">
        <v>299</v>
      </c>
      <c r="D189" t="s">
        <v>299</v>
      </c>
      <c r="E189" s="6">
        <v>6878</v>
      </c>
      <c r="F189" s="6">
        <v>10549</v>
      </c>
      <c r="G189" s="6">
        <v>4495</v>
      </c>
      <c r="H189" s="6">
        <v>2519</v>
      </c>
      <c r="I189" s="6">
        <v>40</v>
      </c>
      <c r="J189" s="6">
        <v>8510</v>
      </c>
      <c r="K189" s="6">
        <v>78</v>
      </c>
      <c r="L189" s="6">
        <v>-78</v>
      </c>
      <c r="M189" s="6">
        <v>-350</v>
      </c>
      <c r="N189" s="6">
        <v>955</v>
      </c>
      <c r="O189" s="6">
        <v>33596</v>
      </c>
      <c r="P189" s="48">
        <v>-769</v>
      </c>
      <c r="Q189" s="87">
        <f t="shared" si="10"/>
        <v>53</v>
      </c>
      <c r="R189" s="73" t="str">
        <f t="shared" si="11"/>
        <v>Vårgårda</v>
      </c>
      <c r="S189" s="73">
        <f t="shared" si="12"/>
        <v>-769</v>
      </c>
      <c r="T189" s="74" t="str">
        <f ca="1" t="shared" si="13"/>
        <v>$Q$190</v>
      </c>
      <c r="U189" s="24">
        <v>11069</v>
      </c>
      <c r="V189" s="74">
        <f t="shared" si="14"/>
        <v>-8512061</v>
      </c>
    </row>
    <row r="190" spans="1:22" ht="12.75">
      <c r="A190" s="110" t="s">
        <v>631</v>
      </c>
      <c r="B190" s="111" t="s">
        <v>344</v>
      </c>
      <c r="C190" t="s">
        <v>345</v>
      </c>
      <c r="D190" t="s">
        <v>345</v>
      </c>
      <c r="E190" s="6">
        <v>6637</v>
      </c>
      <c r="F190" s="6">
        <v>9557</v>
      </c>
      <c r="G190" s="6">
        <v>4177</v>
      </c>
      <c r="H190" s="6">
        <v>3222</v>
      </c>
      <c r="I190" s="6">
        <v>0</v>
      </c>
      <c r="J190" s="6">
        <v>10562</v>
      </c>
      <c r="K190" s="6">
        <v>55</v>
      </c>
      <c r="L190" s="6">
        <v>-78</v>
      </c>
      <c r="M190" s="6">
        <v>-350</v>
      </c>
      <c r="N190" s="6">
        <v>955</v>
      </c>
      <c r="O190" s="6">
        <v>34737</v>
      </c>
      <c r="P190" s="48">
        <v>372</v>
      </c>
      <c r="Q190" s="87">
        <f t="shared" si="10"/>
        <v>149</v>
      </c>
      <c r="R190" s="73" t="str">
        <f t="shared" si="11"/>
        <v>Vänersborg</v>
      </c>
      <c r="S190" s="73">
        <f t="shared" si="12"/>
        <v>372</v>
      </c>
      <c r="T190" s="74" t="str">
        <f ca="1" t="shared" si="13"/>
        <v>$Q$191</v>
      </c>
      <c r="U190" s="24">
        <v>37241</v>
      </c>
      <c r="V190" s="74">
        <f t="shared" si="14"/>
        <v>13853652</v>
      </c>
    </row>
    <row r="191" spans="1:22" ht="12.75">
      <c r="A191" s="110" t="s">
        <v>631</v>
      </c>
      <c r="B191" s="111" t="s">
        <v>354</v>
      </c>
      <c r="C191" t="s">
        <v>355</v>
      </c>
      <c r="D191" t="s">
        <v>355</v>
      </c>
      <c r="E191" s="6">
        <v>5215</v>
      </c>
      <c r="F191" s="6">
        <v>8883</v>
      </c>
      <c r="G191" s="6">
        <v>4306</v>
      </c>
      <c r="H191" s="6">
        <v>3020</v>
      </c>
      <c r="I191" s="6">
        <v>0</v>
      </c>
      <c r="J191" s="6">
        <v>13714</v>
      </c>
      <c r="K191" s="6">
        <v>412</v>
      </c>
      <c r="L191" s="6">
        <v>-55</v>
      </c>
      <c r="M191" s="6">
        <v>-350</v>
      </c>
      <c r="N191" s="6">
        <v>955</v>
      </c>
      <c r="O191" s="6">
        <v>36100</v>
      </c>
      <c r="P191" s="48">
        <v>1735</v>
      </c>
      <c r="Q191" s="87">
        <f t="shared" si="10"/>
        <v>217</v>
      </c>
      <c r="R191" s="73" t="str">
        <f t="shared" si="11"/>
        <v>Åmål</v>
      </c>
      <c r="S191" s="73">
        <f t="shared" si="12"/>
        <v>1735</v>
      </c>
      <c r="T191" s="74" t="str">
        <f ca="1" t="shared" si="13"/>
        <v>$Q$192</v>
      </c>
      <c r="U191" s="24">
        <v>12202</v>
      </c>
      <c r="V191" s="74">
        <f t="shared" si="14"/>
        <v>21170470</v>
      </c>
    </row>
    <row r="192" spans="1:22" ht="12.75">
      <c r="A192" s="110" t="s">
        <v>631</v>
      </c>
      <c r="B192" s="111" t="s">
        <v>276</v>
      </c>
      <c r="C192" t="s">
        <v>277</v>
      </c>
      <c r="D192" t="s">
        <v>277</v>
      </c>
      <c r="E192" s="6">
        <v>7248</v>
      </c>
      <c r="F192" s="6">
        <v>10924</v>
      </c>
      <c r="G192" s="6">
        <v>4716</v>
      </c>
      <c r="H192" s="6">
        <v>2299</v>
      </c>
      <c r="I192" s="6">
        <v>0</v>
      </c>
      <c r="J192" s="6">
        <v>9239</v>
      </c>
      <c r="K192" s="6">
        <v>0</v>
      </c>
      <c r="L192" s="6">
        <v>64</v>
      </c>
      <c r="M192" s="6">
        <v>93</v>
      </c>
      <c r="N192" s="6">
        <v>955</v>
      </c>
      <c r="O192" s="6">
        <v>35538</v>
      </c>
      <c r="P192" s="48">
        <v>1173</v>
      </c>
      <c r="Q192" s="87">
        <f t="shared" si="10"/>
        <v>200</v>
      </c>
      <c r="R192" s="73" t="str">
        <f t="shared" si="11"/>
        <v>Öckerö</v>
      </c>
      <c r="S192" s="73">
        <f t="shared" si="12"/>
        <v>1173</v>
      </c>
      <c r="T192" s="74" t="str">
        <f ca="1" t="shared" si="13"/>
        <v>$Q$193</v>
      </c>
      <c r="U192" s="24">
        <v>12583</v>
      </c>
      <c r="V192" s="74">
        <f t="shared" si="14"/>
        <v>14759859</v>
      </c>
    </row>
    <row r="193" spans="1:22" ht="25.5">
      <c r="A193" s="110" t="s">
        <v>632</v>
      </c>
      <c r="B193" s="111" t="s">
        <v>398</v>
      </c>
      <c r="C193" s="107" t="s">
        <v>399</v>
      </c>
      <c r="D193" s="135" t="s">
        <v>652</v>
      </c>
      <c r="E193" s="6">
        <v>5379</v>
      </c>
      <c r="F193" s="6">
        <v>8801</v>
      </c>
      <c r="G193" s="6">
        <v>3848</v>
      </c>
      <c r="H193" s="6">
        <v>3073</v>
      </c>
      <c r="I193" s="6">
        <v>0</v>
      </c>
      <c r="J193" s="6">
        <v>13015</v>
      </c>
      <c r="K193" s="6">
        <v>138</v>
      </c>
      <c r="L193" s="6">
        <v>80</v>
      </c>
      <c r="M193" s="6">
        <v>-350</v>
      </c>
      <c r="N193" s="6">
        <v>558</v>
      </c>
      <c r="O193" s="6">
        <v>34542</v>
      </c>
      <c r="P193" s="48">
        <v>177</v>
      </c>
      <c r="Q193" s="87">
        <f t="shared" si="10"/>
        <v>133</v>
      </c>
      <c r="R193" s="73" t="str">
        <f t="shared" si="11"/>
        <v>Arvika</v>
      </c>
      <c r="S193" s="73">
        <f t="shared" si="12"/>
        <v>177</v>
      </c>
      <c r="T193" s="74" t="str">
        <f ca="1" t="shared" si="13"/>
        <v>$Q$194</v>
      </c>
      <c r="U193" s="24">
        <v>25822</v>
      </c>
      <c r="V193" s="74">
        <f t="shared" si="14"/>
        <v>4570494</v>
      </c>
    </row>
    <row r="194" spans="1:22" ht="12.75">
      <c r="A194" s="110" t="s">
        <v>632</v>
      </c>
      <c r="B194" s="111" t="s">
        <v>372</v>
      </c>
      <c r="C194" t="s">
        <v>373</v>
      </c>
      <c r="D194" t="s">
        <v>373</v>
      </c>
      <c r="E194" s="6">
        <v>5119</v>
      </c>
      <c r="F194" s="6">
        <v>8510</v>
      </c>
      <c r="G194" s="6">
        <v>4564</v>
      </c>
      <c r="H194" s="6">
        <v>2501</v>
      </c>
      <c r="I194" s="6">
        <v>0</v>
      </c>
      <c r="J194" s="6">
        <v>12932</v>
      </c>
      <c r="K194" s="6">
        <v>148</v>
      </c>
      <c r="L194" s="6">
        <v>251</v>
      </c>
      <c r="M194" s="6">
        <v>-350</v>
      </c>
      <c r="N194" s="6">
        <v>469</v>
      </c>
      <c r="O194" s="6">
        <v>34144</v>
      </c>
      <c r="P194" s="48">
        <v>-221</v>
      </c>
      <c r="Q194" s="87">
        <f t="shared" si="10"/>
        <v>99</v>
      </c>
      <c r="R194" s="73" t="str">
        <f t="shared" si="11"/>
        <v>Eda</v>
      </c>
      <c r="S194" s="73">
        <f t="shared" si="12"/>
        <v>-221</v>
      </c>
      <c r="T194" s="74" t="str">
        <f ca="1" t="shared" si="13"/>
        <v>$Q$195</v>
      </c>
      <c r="U194" s="24">
        <v>8455</v>
      </c>
      <c r="V194" s="74">
        <f t="shared" si="14"/>
        <v>-1868555</v>
      </c>
    </row>
    <row r="195" spans="1:22" ht="12.75">
      <c r="A195" s="110" t="s">
        <v>632</v>
      </c>
      <c r="B195" s="111" t="s">
        <v>394</v>
      </c>
      <c r="C195" t="s">
        <v>395</v>
      </c>
      <c r="D195" t="s">
        <v>395</v>
      </c>
      <c r="E195" s="6">
        <v>4841</v>
      </c>
      <c r="F195" s="6">
        <v>8856</v>
      </c>
      <c r="G195" s="6">
        <v>4294</v>
      </c>
      <c r="H195" s="6">
        <v>3627</v>
      </c>
      <c r="I195" s="6">
        <v>0</v>
      </c>
      <c r="J195" s="6">
        <v>15211</v>
      </c>
      <c r="K195" s="6">
        <v>433</v>
      </c>
      <c r="L195" s="6">
        <v>679</v>
      </c>
      <c r="M195" s="6">
        <v>-350</v>
      </c>
      <c r="N195" s="6">
        <v>352</v>
      </c>
      <c r="O195" s="6">
        <v>37943</v>
      </c>
      <c r="P195" s="48">
        <v>3578</v>
      </c>
      <c r="Q195" s="87">
        <f t="shared" si="10"/>
        <v>259</v>
      </c>
      <c r="R195" s="73" t="str">
        <f t="shared" si="11"/>
        <v>Filipstad</v>
      </c>
      <c r="S195" s="73">
        <f t="shared" si="12"/>
        <v>3578</v>
      </c>
      <c r="T195" s="74" t="str">
        <f ca="1" t="shared" si="13"/>
        <v>$Q$196</v>
      </c>
      <c r="U195" s="24">
        <v>10515</v>
      </c>
      <c r="V195" s="74">
        <f t="shared" si="14"/>
        <v>37622670</v>
      </c>
    </row>
    <row r="196" spans="1:22" ht="12.75">
      <c r="A196" s="110" t="s">
        <v>632</v>
      </c>
      <c r="B196" s="111" t="s">
        <v>382</v>
      </c>
      <c r="C196" t="s">
        <v>383</v>
      </c>
      <c r="D196" t="s">
        <v>383</v>
      </c>
      <c r="E196" s="6">
        <v>6585</v>
      </c>
      <c r="F196" s="6">
        <v>10062</v>
      </c>
      <c r="G196" s="6">
        <v>4805</v>
      </c>
      <c r="H196" s="6">
        <v>2817</v>
      </c>
      <c r="I196" s="6">
        <v>0</v>
      </c>
      <c r="J196" s="6">
        <v>9189</v>
      </c>
      <c r="K196" s="6">
        <v>185</v>
      </c>
      <c r="L196" s="6">
        <v>32</v>
      </c>
      <c r="M196" s="6">
        <v>-350</v>
      </c>
      <c r="N196" s="6">
        <v>347</v>
      </c>
      <c r="O196" s="6">
        <v>33672</v>
      </c>
      <c r="P196" s="48">
        <v>-693</v>
      </c>
      <c r="Q196" s="87">
        <f t="shared" si="10"/>
        <v>55</v>
      </c>
      <c r="R196" s="73" t="str">
        <f t="shared" si="11"/>
        <v>Forshaga</v>
      </c>
      <c r="S196" s="73">
        <f t="shared" si="12"/>
        <v>-693</v>
      </c>
      <c r="T196" s="74" t="str">
        <f ca="1" t="shared" si="13"/>
        <v>$Q$197</v>
      </c>
      <c r="U196" s="24">
        <v>11278</v>
      </c>
      <c r="V196" s="74">
        <f t="shared" si="14"/>
        <v>-7815654</v>
      </c>
    </row>
    <row r="197" spans="1:22" ht="12.75">
      <c r="A197" s="110" t="s">
        <v>632</v>
      </c>
      <c r="B197" s="111" t="s">
        <v>384</v>
      </c>
      <c r="C197" t="s">
        <v>385</v>
      </c>
      <c r="D197" t="s">
        <v>385</v>
      </c>
      <c r="E197" s="6">
        <v>5439</v>
      </c>
      <c r="F197" s="6">
        <v>8098</v>
      </c>
      <c r="G197" s="6">
        <v>4952</v>
      </c>
      <c r="H197" s="6">
        <v>3623</v>
      </c>
      <c r="I197" s="6">
        <v>0</v>
      </c>
      <c r="J197" s="6">
        <v>11562</v>
      </c>
      <c r="K197" s="6">
        <v>476</v>
      </c>
      <c r="L197" s="6">
        <v>32</v>
      </c>
      <c r="M197" s="6">
        <v>-350</v>
      </c>
      <c r="N197" s="6">
        <v>425</v>
      </c>
      <c r="O197" s="6">
        <v>34257</v>
      </c>
      <c r="P197" s="48">
        <v>-108</v>
      </c>
      <c r="Q197" s="87">
        <f t="shared" si="10"/>
        <v>108</v>
      </c>
      <c r="R197" s="73" t="str">
        <f t="shared" si="11"/>
        <v>Grums</v>
      </c>
      <c r="S197" s="73">
        <f t="shared" si="12"/>
        <v>-108</v>
      </c>
      <c r="T197" s="74" t="str">
        <f ca="1" t="shared" si="13"/>
        <v>$Q$198</v>
      </c>
      <c r="U197" s="24">
        <v>8925</v>
      </c>
      <c r="V197" s="74">
        <f t="shared" si="14"/>
        <v>-963900</v>
      </c>
    </row>
    <row r="198" spans="1:22" ht="12.75">
      <c r="A198" s="110" t="s">
        <v>632</v>
      </c>
      <c r="B198" s="111" t="s">
        <v>396</v>
      </c>
      <c r="C198" t="s">
        <v>397</v>
      </c>
      <c r="D198" t="s">
        <v>397</v>
      </c>
      <c r="E198" s="6">
        <v>4261</v>
      </c>
      <c r="F198" s="6">
        <v>8004</v>
      </c>
      <c r="G198" s="6">
        <v>4539</v>
      </c>
      <c r="H198" s="6">
        <v>3000</v>
      </c>
      <c r="I198" s="6">
        <v>0</v>
      </c>
      <c r="J198" s="6">
        <v>14774</v>
      </c>
      <c r="K198" s="6">
        <v>1143</v>
      </c>
      <c r="L198" s="6">
        <v>703</v>
      </c>
      <c r="M198" s="6">
        <v>-350</v>
      </c>
      <c r="N198" s="6">
        <v>400</v>
      </c>
      <c r="O198" s="6">
        <v>36474</v>
      </c>
      <c r="P198" s="48">
        <v>2109</v>
      </c>
      <c r="Q198" s="87">
        <f t="shared" si="10"/>
        <v>231</v>
      </c>
      <c r="R198" s="73" t="str">
        <f t="shared" si="11"/>
        <v>Hagfors</v>
      </c>
      <c r="S198" s="73">
        <f t="shared" si="12"/>
        <v>2109</v>
      </c>
      <c r="T198" s="74" t="str">
        <f ca="1" t="shared" si="13"/>
        <v>$Q$199</v>
      </c>
      <c r="U198" s="24">
        <v>12080</v>
      </c>
      <c r="V198" s="74">
        <f t="shared" si="14"/>
        <v>25476720</v>
      </c>
    </row>
    <row r="199" spans="1:22" ht="12.75">
      <c r="A199" s="110" t="s">
        <v>632</v>
      </c>
      <c r="B199" s="111" t="s">
        <v>378</v>
      </c>
      <c r="C199" t="s">
        <v>379</v>
      </c>
      <c r="D199" t="s">
        <v>379</v>
      </c>
      <c r="E199" s="6">
        <v>8002</v>
      </c>
      <c r="F199" s="6">
        <v>10870</v>
      </c>
      <c r="G199" s="6">
        <v>4276</v>
      </c>
      <c r="H199" s="6">
        <v>2452</v>
      </c>
      <c r="I199" s="6">
        <v>0</v>
      </c>
      <c r="J199" s="6">
        <v>7146</v>
      </c>
      <c r="K199" s="6">
        <v>21</v>
      </c>
      <c r="L199" s="6">
        <v>32</v>
      </c>
      <c r="M199" s="6">
        <v>-350</v>
      </c>
      <c r="N199" s="6">
        <v>207</v>
      </c>
      <c r="O199" s="6">
        <v>32656</v>
      </c>
      <c r="P199" s="48">
        <v>-1709</v>
      </c>
      <c r="Q199" s="87">
        <f t="shared" si="10"/>
        <v>23</v>
      </c>
      <c r="R199" s="73" t="str">
        <f t="shared" si="11"/>
        <v>Hammarö</v>
      </c>
      <c r="S199" s="73">
        <f t="shared" si="12"/>
        <v>-1709</v>
      </c>
      <c r="T199" s="74" t="str">
        <f ca="1" t="shared" si="13"/>
        <v>$Q$200</v>
      </c>
      <c r="U199" s="24">
        <v>15133</v>
      </c>
      <c r="V199" s="74">
        <f t="shared" si="14"/>
        <v>-25862297</v>
      </c>
    </row>
    <row r="200" spans="1:22" ht="12.75">
      <c r="A200" s="110" t="s">
        <v>632</v>
      </c>
      <c r="B200" s="111" t="s">
        <v>390</v>
      </c>
      <c r="C200" t="s">
        <v>391</v>
      </c>
      <c r="D200" t="s">
        <v>391</v>
      </c>
      <c r="E200" s="6">
        <v>6204</v>
      </c>
      <c r="F200" s="6">
        <v>8020</v>
      </c>
      <c r="G200" s="6">
        <v>3513</v>
      </c>
      <c r="H200" s="6">
        <v>3588</v>
      </c>
      <c r="I200" s="6">
        <v>18</v>
      </c>
      <c r="J200" s="6">
        <v>9672</v>
      </c>
      <c r="K200" s="6">
        <v>2</v>
      </c>
      <c r="L200" s="6">
        <v>95</v>
      </c>
      <c r="M200" s="6">
        <v>-350</v>
      </c>
      <c r="N200" s="6">
        <v>1106</v>
      </c>
      <c r="O200" s="6">
        <v>31868</v>
      </c>
      <c r="P200" s="48">
        <v>-2497</v>
      </c>
      <c r="Q200" s="87">
        <f t="shared" si="10"/>
        <v>10</v>
      </c>
      <c r="R200" s="73" t="str">
        <f t="shared" si="11"/>
        <v>Karlstad</v>
      </c>
      <c r="S200" s="73">
        <f t="shared" si="12"/>
        <v>-2497</v>
      </c>
      <c r="T200" s="74" t="str">
        <f ca="1" t="shared" si="13"/>
        <v>$Q$201</v>
      </c>
      <c r="U200" s="24">
        <v>87667</v>
      </c>
      <c r="V200" s="74">
        <f t="shared" si="14"/>
        <v>-218904499</v>
      </c>
    </row>
    <row r="201" spans="1:22" ht="12.75">
      <c r="A201" s="110" t="s">
        <v>632</v>
      </c>
      <c r="B201" s="111" t="s">
        <v>370</v>
      </c>
      <c r="C201" t="s">
        <v>371</v>
      </c>
      <c r="D201" t="s">
        <v>371</v>
      </c>
      <c r="E201" s="6">
        <v>6742</v>
      </c>
      <c r="F201" s="6">
        <v>10088</v>
      </c>
      <c r="G201" s="6">
        <v>4378</v>
      </c>
      <c r="H201" s="6">
        <v>2900</v>
      </c>
      <c r="I201" s="6">
        <v>0</v>
      </c>
      <c r="J201" s="6">
        <v>9639</v>
      </c>
      <c r="K201" s="6">
        <v>172</v>
      </c>
      <c r="L201" s="6">
        <v>32</v>
      </c>
      <c r="M201" s="6">
        <v>-350</v>
      </c>
      <c r="N201" s="6">
        <v>468</v>
      </c>
      <c r="O201" s="6">
        <v>34069</v>
      </c>
      <c r="P201" s="48">
        <v>-296</v>
      </c>
      <c r="Q201" s="87">
        <f t="shared" si="10"/>
        <v>88</v>
      </c>
      <c r="R201" s="73" t="str">
        <f t="shared" si="11"/>
        <v>Kil</v>
      </c>
      <c r="S201" s="73">
        <f t="shared" si="12"/>
        <v>-296</v>
      </c>
      <c r="T201" s="74" t="str">
        <f ca="1" t="shared" si="13"/>
        <v>$Q$202</v>
      </c>
      <c r="U201" s="24">
        <v>11832</v>
      </c>
      <c r="V201" s="74">
        <f t="shared" si="14"/>
        <v>-3502272</v>
      </c>
    </row>
    <row r="202" spans="1:22" ht="12.75">
      <c r="A202" s="110" t="s">
        <v>632</v>
      </c>
      <c r="B202" s="111" t="s">
        <v>392</v>
      </c>
      <c r="C202" t="s">
        <v>393</v>
      </c>
      <c r="D202" t="s">
        <v>393</v>
      </c>
      <c r="E202" s="6">
        <v>5310</v>
      </c>
      <c r="F202" s="6">
        <v>8184</v>
      </c>
      <c r="G202" s="6">
        <v>4031</v>
      </c>
      <c r="H202" s="6">
        <v>3567</v>
      </c>
      <c r="I202" s="6">
        <v>0</v>
      </c>
      <c r="J202" s="6">
        <v>12315</v>
      </c>
      <c r="K202" s="6">
        <v>124</v>
      </c>
      <c r="L202" s="6">
        <v>32</v>
      </c>
      <c r="M202" s="6">
        <v>-350</v>
      </c>
      <c r="N202" s="6">
        <v>672</v>
      </c>
      <c r="O202" s="6">
        <v>33885</v>
      </c>
      <c r="P202" s="48">
        <v>-480</v>
      </c>
      <c r="Q202" s="87">
        <f t="shared" si="10"/>
        <v>71</v>
      </c>
      <c r="R202" s="73" t="str">
        <f t="shared" si="11"/>
        <v>Kristinehamn</v>
      </c>
      <c r="S202" s="73">
        <f t="shared" si="12"/>
        <v>-480</v>
      </c>
      <c r="T202" s="74" t="str">
        <f ca="1" t="shared" si="13"/>
        <v>$Q$203</v>
      </c>
      <c r="U202" s="24">
        <v>23891</v>
      </c>
      <c r="V202" s="74">
        <f t="shared" si="14"/>
        <v>-11467680</v>
      </c>
    </row>
    <row r="203" spans="1:22" ht="12.75">
      <c r="A203" s="110" t="s">
        <v>632</v>
      </c>
      <c r="B203" s="111" t="s">
        <v>380</v>
      </c>
      <c r="C203" t="s">
        <v>381</v>
      </c>
      <c r="D203" t="s">
        <v>381</v>
      </c>
      <c r="E203" s="6">
        <v>4299</v>
      </c>
      <c r="F203" s="6">
        <v>7659</v>
      </c>
      <c r="G203" s="6">
        <v>4263</v>
      </c>
      <c r="H203" s="6">
        <v>3098</v>
      </c>
      <c r="I203" s="6">
        <v>0</v>
      </c>
      <c r="J203" s="6">
        <v>16299</v>
      </c>
      <c r="K203" s="6">
        <v>1073</v>
      </c>
      <c r="L203" s="6">
        <v>622</v>
      </c>
      <c r="M203" s="6">
        <v>-350</v>
      </c>
      <c r="N203" s="6">
        <v>275</v>
      </c>
      <c r="O203" s="6">
        <v>37238</v>
      </c>
      <c r="P203" s="48">
        <v>2873</v>
      </c>
      <c r="Q203" s="87">
        <f aca="true" t="shared" si="15" ref="Q203:Q266">RANK(P203,$P$10:$P$299,1)</f>
        <v>252</v>
      </c>
      <c r="R203" s="73" t="str">
        <f aca="true" t="shared" si="16" ref="R203:R266">C203</f>
        <v>Munkfors</v>
      </c>
      <c r="S203" s="73">
        <f aca="true" t="shared" si="17" ref="S203:S266">P203</f>
        <v>2873</v>
      </c>
      <c r="T203" s="74" t="str">
        <f aca="true" ca="1" t="shared" si="18" ref="T203:T266">CELL("adress",Q204)</f>
        <v>$Q$204</v>
      </c>
      <c r="U203" s="24">
        <v>3652</v>
      </c>
      <c r="V203" s="74">
        <f aca="true" t="shared" si="19" ref="V203:V266">U203*P203</f>
        <v>10492196</v>
      </c>
    </row>
    <row r="204" spans="1:22" ht="12.75">
      <c r="A204" s="110" t="s">
        <v>632</v>
      </c>
      <c r="B204" s="111" t="s">
        <v>376</v>
      </c>
      <c r="C204" t="s">
        <v>377</v>
      </c>
      <c r="D204" t="s">
        <v>377</v>
      </c>
      <c r="E204" s="6">
        <v>4999</v>
      </c>
      <c r="F204" s="6">
        <v>9343</v>
      </c>
      <c r="G204" s="6">
        <v>5292</v>
      </c>
      <c r="H204" s="6">
        <v>3256</v>
      </c>
      <c r="I204" s="6">
        <v>0</v>
      </c>
      <c r="J204" s="6">
        <v>12116</v>
      </c>
      <c r="K204" s="6">
        <v>1005</v>
      </c>
      <c r="L204" s="6">
        <v>793</v>
      </c>
      <c r="M204" s="6">
        <v>-350</v>
      </c>
      <c r="N204" s="6">
        <v>422</v>
      </c>
      <c r="O204" s="6">
        <v>36876</v>
      </c>
      <c r="P204" s="48">
        <v>2511</v>
      </c>
      <c r="Q204" s="87">
        <f t="shared" si="15"/>
        <v>241</v>
      </c>
      <c r="R204" s="73" t="str">
        <f t="shared" si="16"/>
        <v>Storfors</v>
      </c>
      <c r="S204" s="73">
        <f t="shared" si="17"/>
        <v>2511</v>
      </c>
      <c r="T204" s="74" t="str">
        <f ca="1" t="shared" si="18"/>
        <v>$Q$205</v>
      </c>
      <c r="U204" s="24">
        <v>4125</v>
      </c>
      <c r="V204" s="74">
        <f t="shared" si="19"/>
        <v>10357875</v>
      </c>
    </row>
    <row r="205" spans="1:22" ht="12.75">
      <c r="A205" s="110" t="s">
        <v>632</v>
      </c>
      <c r="B205" s="111" t="s">
        <v>388</v>
      </c>
      <c r="C205" t="s">
        <v>389</v>
      </c>
      <c r="D205" t="s">
        <v>389</v>
      </c>
      <c r="E205" s="6">
        <v>5008</v>
      </c>
      <c r="F205" s="6">
        <v>9376</v>
      </c>
      <c r="G205" s="6">
        <v>4894</v>
      </c>
      <c r="H205" s="6">
        <v>2239</v>
      </c>
      <c r="I205" s="6">
        <v>0</v>
      </c>
      <c r="J205" s="6">
        <v>12602</v>
      </c>
      <c r="K205" s="6">
        <v>400</v>
      </c>
      <c r="L205" s="6">
        <v>251</v>
      </c>
      <c r="M205" s="6">
        <v>-350</v>
      </c>
      <c r="N205" s="6">
        <v>420</v>
      </c>
      <c r="O205" s="6">
        <v>34840</v>
      </c>
      <c r="P205" s="48">
        <v>475</v>
      </c>
      <c r="Q205" s="87">
        <f t="shared" si="15"/>
        <v>157</v>
      </c>
      <c r="R205" s="73" t="str">
        <f t="shared" si="16"/>
        <v>Sunne</v>
      </c>
      <c r="S205" s="73">
        <f t="shared" si="17"/>
        <v>475</v>
      </c>
      <c r="T205" s="74" t="str">
        <f ca="1" t="shared" si="18"/>
        <v>$Q$206</v>
      </c>
      <c r="U205" s="24">
        <v>13036</v>
      </c>
      <c r="V205" s="74">
        <f t="shared" si="19"/>
        <v>6192100</v>
      </c>
    </row>
    <row r="206" spans="1:22" ht="12.75">
      <c r="A206" s="110" t="s">
        <v>632</v>
      </c>
      <c r="B206" s="111" t="s">
        <v>400</v>
      </c>
      <c r="C206" t="s">
        <v>401</v>
      </c>
      <c r="D206" t="s">
        <v>401</v>
      </c>
      <c r="E206" s="6">
        <v>5067</v>
      </c>
      <c r="F206" s="6">
        <v>9216</v>
      </c>
      <c r="G206" s="6">
        <v>4532</v>
      </c>
      <c r="H206" s="6">
        <v>2410</v>
      </c>
      <c r="I206" s="6">
        <v>0</v>
      </c>
      <c r="J206" s="6">
        <v>13278</v>
      </c>
      <c r="K206" s="6">
        <v>544</v>
      </c>
      <c r="L206" s="6">
        <v>32</v>
      </c>
      <c r="M206" s="6">
        <v>-350</v>
      </c>
      <c r="N206" s="6">
        <v>483</v>
      </c>
      <c r="O206" s="6">
        <v>35212</v>
      </c>
      <c r="P206" s="48">
        <v>847</v>
      </c>
      <c r="Q206" s="87">
        <f t="shared" si="15"/>
        <v>177</v>
      </c>
      <c r="R206" s="73" t="str">
        <f t="shared" si="16"/>
        <v>Säffle</v>
      </c>
      <c r="S206" s="73">
        <f t="shared" si="17"/>
        <v>847</v>
      </c>
      <c r="T206" s="74" t="str">
        <f ca="1" t="shared" si="18"/>
        <v>$Q$207</v>
      </c>
      <c r="U206" s="24">
        <v>15301</v>
      </c>
      <c r="V206" s="74">
        <f t="shared" si="19"/>
        <v>12959947</v>
      </c>
    </row>
    <row r="207" spans="1:22" ht="12.75">
      <c r="A207" s="110" t="s">
        <v>632</v>
      </c>
      <c r="B207" s="111" t="s">
        <v>374</v>
      </c>
      <c r="C207" t="s">
        <v>375</v>
      </c>
      <c r="D207" t="s">
        <v>375</v>
      </c>
      <c r="E207" s="6">
        <v>4365</v>
      </c>
      <c r="F207" s="6">
        <v>8850</v>
      </c>
      <c r="G207" s="6">
        <v>4480</v>
      </c>
      <c r="H207" s="6">
        <v>2693</v>
      </c>
      <c r="I207" s="6">
        <v>0</v>
      </c>
      <c r="J207" s="6">
        <v>16683</v>
      </c>
      <c r="K207" s="6">
        <v>864</v>
      </c>
      <c r="L207" s="6">
        <v>725</v>
      </c>
      <c r="M207" s="6">
        <v>-350</v>
      </c>
      <c r="N207" s="6">
        <v>478</v>
      </c>
      <c r="O207" s="6">
        <v>38788</v>
      </c>
      <c r="P207" s="48">
        <v>4423</v>
      </c>
      <c r="Q207" s="87">
        <f t="shared" si="15"/>
        <v>268</v>
      </c>
      <c r="R207" s="73" t="str">
        <f t="shared" si="16"/>
        <v>Torsby</v>
      </c>
      <c r="S207" s="73">
        <f t="shared" si="17"/>
        <v>4423</v>
      </c>
      <c r="T207" s="74" t="str">
        <f ca="1" t="shared" si="18"/>
        <v>$Q$208</v>
      </c>
      <c r="U207" s="24">
        <v>12032</v>
      </c>
      <c r="V207" s="74">
        <f t="shared" si="19"/>
        <v>53217536</v>
      </c>
    </row>
    <row r="208" spans="1:22" ht="12.75">
      <c r="A208" s="110" t="s">
        <v>632</v>
      </c>
      <c r="B208" s="111" t="s">
        <v>386</v>
      </c>
      <c r="C208" t="s">
        <v>387</v>
      </c>
      <c r="D208" t="s">
        <v>387</v>
      </c>
      <c r="E208" s="6">
        <v>5400</v>
      </c>
      <c r="F208" s="6">
        <v>10313</v>
      </c>
      <c r="G208" s="6">
        <v>4312</v>
      </c>
      <c r="H208" s="6">
        <v>2269</v>
      </c>
      <c r="I208" s="6">
        <v>0</v>
      </c>
      <c r="J208" s="6">
        <v>12467</v>
      </c>
      <c r="K208" s="6">
        <v>0</v>
      </c>
      <c r="L208" s="6">
        <v>793</v>
      </c>
      <c r="M208" s="6">
        <v>-350</v>
      </c>
      <c r="N208" s="6">
        <v>312</v>
      </c>
      <c r="O208" s="6">
        <v>35516</v>
      </c>
      <c r="P208" s="48">
        <v>1151</v>
      </c>
      <c r="Q208" s="87">
        <f t="shared" si="15"/>
        <v>199</v>
      </c>
      <c r="R208" s="73" t="str">
        <f t="shared" si="16"/>
        <v>Årjäng</v>
      </c>
      <c r="S208" s="73">
        <f t="shared" si="17"/>
        <v>1151</v>
      </c>
      <c r="T208" s="74" t="str">
        <f ca="1" t="shared" si="18"/>
        <v>$Q$209</v>
      </c>
      <c r="U208" s="24">
        <v>9879</v>
      </c>
      <c r="V208" s="74">
        <f t="shared" si="19"/>
        <v>11370729</v>
      </c>
    </row>
    <row r="209" spans="1:22" ht="25.5">
      <c r="A209" s="110" t="s">
        <v>633</v>
      </c>
      <c r="B209" s="111" t="s">
        <v>418</v>
      </c>
      <c r="C209" s="107" t="s">
        <v>419</v>
      </c>
      <c r="D209" s="135" t="s">
        <v>653</v>
      </c>
      <c r="E209" s="6">
        <v>4978</v>
      </c>
      <c r="F209" s="6">
        <v>9300</v>
      </c>
      <c r="G209" s="6">
        <v>3890</v>
      </c>
      <c r="H209" s="6">
        <v>2355</v>
      </c>
      <c r="I209" s="6">
        <v>0</v>
      </c>
      <c r="J209" s="6">
        <v>12119</v>
      </c>
      <c r="K209" s="6">
        <v>337</v>
      </c>
      <c r="L209" s="6">
        <v>38</v>
      </c>
      <c r="M209" s="6">
        <v>-350</v>
      </c>
      <c r="N209" s="6">
        <v>716</v>
      </c>
      <c r="O209" s="6">
        <v>33383</v>
      </c>
      <c r="P209" s="48">
        <v>-982</v>
      </c>
      <c r="Q209" s="87">
        <f t="shared" si="15"/>
        <v>46</v>
      </c>
      <c r="R209" s="73" t="str">
        <f t="shared" si="16"/>
        <v>Askersund</v>
      </c>
      <c r="S209" s="73">
        <f t="shared" si="17"/>
        <v>-982</v>
      </c>
      <c r="T209" s="74" t="str">
        <f ca="1" t="shared" si="18"/>
        <v>$Q$210</v>
      </c>
      <c r="U209" s="24">
        <v>11010</v>
      </c>
      <c r="V209" s="74">
        <f t="shared" si="19"/>
        <v>-10811820</v>
      </c>
    </row>
    <row r="210" spans="1:22" ht="12.75">
      <c r="A210" s="110" t="s">
        <v>633</v>
      </c>
      <c r="B210" s="111" t="s">
        <v>408</v>
      </c>
      <c r="C210" t="s">
        <v>409</v>
      </c>
      <c r="D210" t="s">
        <v>409</v>
      </c>
      <c r="E210" s="6">
        <v>4703</v>
      </c>
      <c r="F210" s="6">
        <v>8848</v>
      </c>
      <c r="G210" s="6">
        <v>4527</v>
      </c>
      <c r="H210" s="6">
        <v>3378</v>
      </c>
      <c r="I210" s="6">
        <v>0</v>
      </c>
      <c r="J210" s="6">
        <v>12350</v>
      </c>
      <c r="K210" s="6">
        <v>793</v>
      </c>
      <c r="L210" s="6">
        <v>63</v>
      </c>
      <c r="M210" s="6">
        <v>-350</v>
      </c>
      <c r="N210" s="6">
        <v>716</v>
      </c>
      <c r="O210" s="6">
        <v>35028</v>
      </c>
      <c r="P210" s="48">
        <v>663</v>
      </c>
      <c r="Q210" s="87">
        <f t="shared" si="15"/>
        <v>171</v>
      </c>
      <c r="R210" s="73" t="str">
        <f t="shared" si="16"/>
        <v>Degerfors</v>
      </c>
      <c r="S210" s="73">
        <f t="shared" si="17"/>
        <v>663</v>
      </c>
      <c r="T210" s="74" t="str">
        <f ca="1" t="shared" si="18"/>
        <v>$Q$211</v>
      </c>
      <c r="U210" s="24">
        <v>9518</v>
      </c>
      <c r="V210" s="74">
        <f t="shared" si="19"/>
        <v>6310434</v>
      </c>
    </row>
    <row r="211" spans="1:22" ht="12.75">
      <c r="A211" s="110" t="s">
        <v>633</v>
      </c>
      <c r="B211" s="111" t="s">
        <v>406</v>
      </c>
      <c r="C211" t="s">
        <v>407</v>
      </c>
      <c r="D211" t="s">
        <v>407</v>
      </c>
      <c r="E211" s="6">
        <v>6094</v>
      </c>
      <c r="F211" s="6">
        <v>9496</v>
      </c>
      <c r="G211" s="6">
        <v>4805</v>
      </c>
      <c r="H211" s="6">
        <v>3099</v>
      </c>
      <c r="I211" s="6">
        <v>0</v>
      </c>
      <c r="J211" s="6">
        <v>10768</v>
      </c>
      <c r="K211" s="6">
        <v>126</v>
      </c>
      <c r="L211" s="6">
        <v>38</v>
      </c>
      <c r="M211" s="6">
        <v>-350</v>
      </c>
      <c r="N211" s="6">
        <v>716</v>
      </c>
      <c r="O211" s="6">
        <v>34792</v>
      </c>
      <c r="P211" s="48">
        <v>427</v>
      </c>
      <c r="Q211" s="87">
        <f t="shared" si="15"/>
        <v>153</v>
      </c>
      <c r="R211" s="73" t="str">
        <f t="shared" si="16"/>
        <v>Hallsberg</v>
      </c>
      <c r="S211" s="73">
        <f t="shared" si="17"/>
        <v>427</v>
      </c>
      <c r="T211" s="74" t="str">
        <f ca="1" t="shared" si="18"/>
        <v>$Q$212</v>
      </c>
      <c r="U211" s="24">
        <v>15255</v>
      </c>
      <c r="V211" s="74">
        <f t="shared" si="19"/>
        <v>6513885</v>
      </c>
    </row>
    <row r="212" spans="1:22" ht="12.75">
      <c r="A212" s="110" t="s">
        <v>633</v>
      </c>
      <c r="B212" s="111" t="s">
        <v>410</v>
      </c>
      <c r="C212" t="s">
        <v>411</v>
      </c>
      <c r="D212" t="s">
        <v>411</v>
      </c>
      <c r="E212" s="6">
        <v>4492</v>
      </c>
      <c r="F212" s="6">
        <v>7603</v>
      </c>
      <c r="G212" s="6">
        <v>4522</v>
      </c>
      <c r="H212" s="6">
        <v>2815</v>
      </c>
      <c r="I212" s="6">
        <v>0</v>
      </c>
      <c r="J212" s="6">
        <v>14901</v>
      </c>
      <c r="K212" s="6">
        <v>1065</v>
      </c>
      <c r="L212" s="6">
        <v>1854</v>
      </c>
      <c r="M212" s="6">
        <v>-350</v>
      </c>
      <c r="N212" s="6">
        <v>716</v>
      </c>
      <c r="O212" s="6">
        <v>37618</v>
      </c>
      <c r="P212" s="48">
        <v>3253</v>
      </c>
      <c r="Q212" s="87">
        <f t="shared" si="15"/>
        <v>257</v>
      </c>
      <c r="R212" s="73" t="str">
        <f t="shared" si="16"/>
        <v>Hällefors</v>
      </c>
      <c r="S212" s="73">
        <f t="shared" si="17"/>
        <v>3253</v>
      </c>
      <c r="T212" s="74" t="str">
        <f ca="1" t="shared" si="18"/>
        <v>$Q$213</v>
      </c>
      <c r="U212" s="24">
        <v>6992</v>
      </c>
      <c r="V212" s="74">
        <f t="shared" si="19"/>
        <v>22744976</v>
      </c>
    </row>
    <row r="213" spans="1:22" ht="12.75">
      <c r="A213" s="110" t="s">
        <v>633</v>
      </c>
      <c r="B213" s="111" t="s">
        <v>420</v>
      </c>
      <c r="C213" t="s">
        <v>421</v>
      </c>
      <c r="D213" t="s">
        <v>421</v>
      </c>
      <c r="E213" s="6">
        <v>5592</v>
      </c>
      <c r="F213" s="6">
        <v>8823</v>
      </c>
      <c r="G213" s="6">
        <v>3842</v>
      </c>
      <c r="H213" s="6">
        <v>3250</v>
      </c>
      <c r="I213" s="6">
        <v>0</v>
      </c>
      <c r="J213" s="6">
        <v>12315</v>
      </c>
      <c r="K213" s="6">
        <v>122</v>
      </c>
      <c r="L213" s="6">
        <v>63</v>
      </c>
      <c r="M213" s="6">
        <v>-350</v>
      </c>
      <c r="N213" s="6">
        <v>716</v>
      </c>
      <c r="O213" s="6">
        <v>34373</v>
      </c>
      <c r="P213" s="48">
        <v>8</v>
      </c>
      <c r="Q213" s="87">
        <f t="shared" si="15"/>
        <v>118</v>
      </c>
      <c r="R213" s="73" t="str">
        <f t="shared" si="16"/>
        <v>Karlskoga</v>
      </c>
      <c r="S213" s="73">
        <f t="shared" si="17"/>
        <v>8</v>
      </c>
      <c r="T213" s="74" t="str">
        <f ca="1" t="shared" si="18"/>
        <v>$Q$214</v>
      </c>
      <c r="U213" s="24">
        <v>29759</v>
      </c>
      <c r="V213" s="74">
        <f t="shared" si="19"/>
        <v>238072</v>
      </c>
    </row>
    <row r="214" spans="1:22" ht="12.75">
      <c r="A214" s="110" t="s">
        <v>633</v>
      </c>
      <c r="B214" s="111" t="s">
        <v>416</v>
      </c>
      <c r="C214" t="s">
        <v>417</v>
      </c>
      <c r="D214" t="s">
        <v>417</v>
      </c>
      <c r="E214" s="6">
        <v>7774</v>
      </c>
      <c r="F214" s="6">
        <v>10713</v>
      </c>
      <c r="G214" s="6">
        <v>4394</v>
      </c>
      <c r="H214" s="6">
        <v>3127</v>
      </c>
      <c r="I214" s="6">
        <v>0</v>
      </c>
      <c r="J214" s="6">
        <v>8797</v>
      </c>
      <c r="K214" s="6">
        <v>42</v>
      </c>
      <c r="L214" s="6">
        <v>38</v>
      </c>
      <c r="M214" s="6">
        <v>-350</v>
      </c>
      <c r="N214" s="6">
        <v>716</v>
      </c>
      <c r="O214" s="6">
        <v>35251</v>
      </c>
      <c r="P214" s="48">
        <v>886</v>
      </c>
      <c r="Q214" s="87">
        <f t="shared" si="15"/>
        <v>178</v>
      </c>
      <c r="R214" s="73" t="str">
        <f t="shared" si="16"/>
        <v>Kumla</v>
      </c>
      <c r="S214" s="73">
        <f t="shared" si="17"/>
        <v>886</v>
      </c>
      <c r="T214" s="74" t="str">
        <f ca="1" t="shared" si="18"/>
        <v>$Q$215</v>
      </c>
      <c r="U214" s="24">
        <v>20861</v>
      </c>
      <c r="V214" s="74">
        <f t="shared" si="19"/>
        <v>18482846</v>
      </c>
    </row>
    <row r="215" spans="1:22" ht="12.75">
      <c r="A215" s="110" t="s">
        <v>633</v>
      </c>
      <c r="B215" s="111" t="s">
        <v>404</v>
      </c>
      <c r="C215" t="s">
        <v>405</v>
      </c>
      <c r="D215" t="s">
        <v>405</v>
      </c>
      <c r="E215" s="6">
        <v>4554</v>
      </c>
      <c r="F215" s="6">
        <v>8390</v>
      </c>
      <c r="G215" s="6">
        <v>3971</v>
      </c>
      <c r="H215" s="6">
        <v>1591</v>
      </c>
      <c r="I215" s="6">
        <v>0</v>
      </c>
      <c r="J215" s="6">
        <v>14202</v>
      </c>
      <c r="K215" s="6">
        <v>1503</v>
      </c>
      <c r="L215" s="6">
        <v>751</v>
      </c>
      <c r="M215" s="6">
        <v>-350</v>
      </c>
      <c r="N215" s="6">
        <v>716</v>
      </c>
      <c r="O215" s="6">
        <v>35328</v>
      </c>
      <c r="P215" s="48">
        <v>963</v>
      </c>
      <c r="Q215" s="87">
        <f t="shared" si="15"/>
        <v>185</v>
      </c>
      <c r="R215" s="73" t="str">
        <f t="shared" si="16"/>
        <v>Laxå</v>
      </c>
      <c r="S215" s="73">
        <f t="shared" si="17"/>
        <v>963</v>
      </c>
      <c r="T215" s="74" t="str">
        <f ca="1" t="shared" si="18"/>
        <v>$Q$216</v>
      </c>
      <c r="U215" s="24">
        <v>5570</v>
      </c>
      <c r="V215" s="74">
        <f t="shared" si="19"/>
        <v>5363910</v>
      </c>
    </row>
    <row r="216" spans="1:22" ht="12.75">
      <c r="A216" s="110" t="s">
        <v>633</v>
      </c>
      <c r="B216" s="111" t="s">
        <v>402</v>
      </c>
      <c r="C216" t="s">
        <v>403</v>
      </c>
      <c r="D216" t="s">
        <v>403</v>
      </c>
      <c r="E216" s="6">
        <v>8204</v>
      </c>
      <c r="F216" s="6">
        <v>9624</v>
      </c>
      <c r="G216" s="6">
        <v>4037</v>
      </c>
      <c r="H216" s="6">
        <v>2455</v>
      </c>
      <c r="I216" s="6">
        <v>0</v>
      </c>
      <c r="J216" s="6">
        <v>9578</v>
      </c>
      <c r="K216" s="6">
        <v>84</v>
      </c>
      <c r="L216" s="6">
        <v>579</v>
      </c>
      <c r="M216" s="6">
        <v>-350</v>
      </c>
      <c r="N216" s="6">
        <v>716</v>
      </c>
      <c r="O216" s="6">
        <v>34927</v>
      </c>
      <c r="P216" s="48">
        <v>562</v>
      </c>
      <c r="Q216" s="87">
        <f t="shared" si="15"/>
        <v>162</v>
      </c>
      <c r="R216" s="73" t="str">
        <f t="shared" si="16"/>
        <v>Lekeberg</v>
      </c>
      <c r="S216" s="73">
        <f t="shared" si="17"/>
        <v>562</v>
      </c>
      <c r="T216" s="74" t="str">
        <f ca="1" t="shared" si="18"/>
        <v>$Q$217</v>
      </c>
      <c r="U216" s="24">
        <v>7296</v>
      </c>
      <c r="V216" s="74">
        <f t="shared" si="19"/>
        <v>4100352</v>
      </c>
    </row>
    <row r="217" spans="1:22" ht="12.75">
      <c r="A217" s="110" t="s">
        <v>633</v>
      </c>
      <c r="B217" s="111" t="s">
        <v>424</v>
      </c>
      <c r="C217" t="s">
        <v>425</v>
      </c>
      <c r="D217" t="s">
        <v>425</v>
      </c>
      <c r="E217" s="6">
        <v>5803</v>
      </c>
      <c r="F217" s="6">
        <v>9173</v>
      </c>
      <c r="G217" s="6">
        <v>4429</v>
      </c>
      <c r="H217" s="6">
        <v>3578</v>
      </c>
      <c r="I217" s="6">
        <v>0</v>
      </c>
      <c r="J217" s="6">
        <v>11353</v>
      </c>
      <c r="K217" s="6">
        <v>206</v>
      </c>
      <c r="L217" s="6">
        <v>86</v>
      </c>
      <c r="M217" s="6">
        <v>-350</v>
      </c>
      <c r="N217" s="6">
        <v>716</v>
      </c>
      <c r="O217" s="6">
        <v>34994</v>
      </c>
      <c r="P217" s="48">
        <v>629</v>
      </c>
      <c r="Q217" s="87">
        <f t="shared" si="15"/>
        <v>167</v>
      </c>
      <c r="R217" s="73" t="str">
        <f t="shared" si="16"/>
        <v>Lindesberg</v>
      </c>
      <c r="S217" s="73">
        <f t="shared" si="17"/>
        <v>629</v>
      </c>
      <c r="T217" s="74" t="str">
        <f ca="1" t="shared" si="18"/>
        <v>$Q$218</v>
      </c>
      <c r="U217" s="24">
        <v>23116</v>
      </c>
      <c r="V217" s="74">
        <f t="shared" si="19"/>
        <v>14539964</v>
      </c>
    </row>
    <row r="218" spans="1:22" ht="12.75">
      <c r="A218" s="110" t="s">
        <v>633</v>
      </c>
      <c r="B218" s="111" t="s">
        <v>412</v>
      </c>
      <c r="C218" t="s">
        <v>413</v>
      </c>
      <c r="D218" t="s">
        <v>413</v>
      </c>
      <c r="E218" s="6">
        <v>3631</v>
      </c>
      <c r="F218" s="6">
        <v>7902</v>
      </c>
      <c r="G218" s="6">
        <v>4251</v>
      </c>
      <c r="H218" s="6">
        <v>2984</v>
      </c>
      <c r="I218" s="6">
        <v>0</v>
      </c>
      <c r="J218" s="6">
        <v>15236</v>
      </c>
      <c r="K218" s="6">
        <v>1247</v>
      </c>
      <c r="L218" s="6">
        <v>1763</v>
      </c>
      <c r="M218" s="6">
        <v>-350</v>
      </c>
      <c r="N218" s="6">
        <v>716</v>
      </c>
      <c r="O218" s="6">
        <v>37380</v>
      </c>
      <c r="P218" s="48">
        <v>3015</v>
      </c>
      <c r="Q218" s="87">
        <f t="shared" si="15"/>
        <v>254</v>
      </c>
      <c r="R218" s="73" t="str">
        <f t="shared" si="16"/>
        <v>Ljusnarsberg</v>
      </c>
      <c r="S218" s="73">
        <f t="shared" si="17"/>
        <v>3015</v>
      </c>
      <c r="T218" s="74" t="str">
        <f ca="1" t="shared" si="18"/>
        <v>$Q$219</v>
      </c>
      <c r="U218" s="24">
        <v>4848</v>
      </c>
      <c r="V218" s="74">
        <f t="shared" si="19"/>
        <v>14616720</v>
      </c>
    </row>
    <row r="219" spans="1:22" ht="12.75">
      <c r="A219" s="110" t="s">
        <v>633</v>
      </c>
      <c r="B219" s="111" t="s">
        <v>422</v>
      </c>
      <c r="C219" t="s">
        <v>423</v>
      </c>
      <c r="D219" t="s">
        <v>423</v>
      </c>
      <c r="E219" s="6">
        <v>5580</v>
      </c>
      <c r="F219" s="6">
        <v>9790</v>
      </c>
      <c r="G219" s="6">
        <v>4353</v>
      </c>
      <c r="H219" s="6">
        <v>3140</v>
      </c>
      <c r="I219" s="6">
        <v>0</v>
      </c>
      <c r="J219" s="6">
        <v>11525</v>
      </c>
      <c r="K219" s="6">
        <v>131</v>
      </c>
      <c r="L219" s="6">
        <v>86</v>
      </c>
      <c r="M219" s="6">
        <v>-350</v>
      </c>
      <c r="N219" s="6">
        <v>716</v>
      </c>
      <c r="O219" s="6">
        <v>34971</v>
      </c>
      <c r="P219" s="48">
        <v>606</v>
      </c>
      <c r="Q219" s="87">
        <f t="shared" si="15"/>
        <v>165</v>
      </c>
      <c r="R219" s="73" t="str">
        <f t="shared" si="16"/>
        <v>Nora</v>
      </c>
      <c r="S219" s="73">
        <f t="shared" si="17"/>
        <v>606</v>
      </c>
      <c r="T219" s="74" t="str">
        <f ca="1" t="shared" si="18"/>
        <v>$Q$220</v>
      </c>
      <c r="U219" s="24">
        <v>10390</v>
      </c>
      <c r="V219" s="74">
        <f t="shared" si="19"/>
        <v>6296340</v>
      </c>
    </row>
    <row r="220" spans="1:22" ht="12.75">
      <c r="A220" s="110" t="s">
        <v>633</v>
      </c>
      <c r="B220" s="111" t="s">
        <v>414</v>
      </c>
      <c r="C220" t="s">
        <v>415</v>
      </c>
      <c r="D220" t="s">
        <v>415</v>
      </c>
      <c r="E220" s="6">
        <v>7236</v>
      </c>
      <c r="F220" s="6">
        <v>9126</v>
      </c>
      <c r="G220" s="6">
        <v>3882</v>
      </c>
      <c r="H220" s="6">
        <v>4335</v>
      </c>
      <c r="I220" s="6">
        <v>220</v>
      </c>
      <c r="J220" s="6">
        <v>8771</v>
      </c>
      <c r="K220" s="6">
        <v>75</v>
      </c>
      <c r="L220" s="6">
        <v>102</v>
      </c>
      <c r="M220" s="6">
        <v>-350</v>
      </c>
      <c r="N220" s="6">
        <v>716</v>
      </c>
      <c r="O220" s="6">
        <v>34113</v>
      </c>
      <c r="P220" s="48">
        <v>-252</v>
      </c>
      <c r="Q220" s="87">
        <f t="shared" si="15"/>
        <v>95</v>
      </c>
      <c r="R220" s="73" t="str">
        <f t="shared" si="16"/>
        <v>Örebro</v>
      </c>
      <c r="S220" s="73">
        <f t="shared" si="17"/>
        <v>-252</v>
      </c>
      <c r="T220" s="74" t="str">
        <f ca="1" t="shared" si="18"/>
        <v>$Q$221</v>
      </c>
      <c r="U220" s="24">
        <v>140451</v>
      </c>
      <c r="V220" s="74">
        <f t="shared" si="19"/>
        <v>-35393652</v>
      </c>
    </row>
    <row r="221" spans="1:22" ht="25.5">
      <c r="A221" s="110" t="s">
        <v>634</v>
      </c>
      <c r="B221" s="111" t="s">
        <v>445</v>
      </c>
      <c r="C221" s="107" t="s">
        <v>446</v>
      </c>
      <c r="D221" s="135" t="s">
        <v>654</v>
      </c>
      <c r="E221" s="6">
        <v>5207</v>
      </c>
      <c r="F221" s="6">
        <v>9323</v>
      </c>
      <c r="G221" s="6">
        <v>4364</v>
      </c>
      <c r="H221" s="6">
        <v>3842</v>
      </c>
      <c r="I221" s="6">
        <v>0</v>
      </c>
      <c r="J221" s="6">
        <v>12040</v>
      </c>
      <c r="K221" s="6">
        <v>3</v>
      </c>
      <c r="L221" s="6">
        <v>34</v>
      </c>
      <c r="M221" s="6">
        <v>-350</v>
      </c>
      <c r="N221" s="6">
        <v>446</v>
      </c>
      <c r="O221" s="6">
        <v>34909</v>
      </c>
      <c r="P221" s="48">
        <v>544</v>
      </c>
      <c r="Q221" s="87">
        <f t="shared" si="15"/>
        <v>161</v>
      </c>
      <c r="R221" s="73" t="str">
        <f t="shared" si="16"/>
        <v>Arboga</v>
      </c>
      <c r="S221" s="73">
        <f t="shared" si="17"/>
        <v>544</v>
      </c>
      <c r="T221" s="74" t="str">
        <f ca="1" t="shared" si="18"/>
        <v>$Q$222</v>
      </c>
      <c r="U221" s="24">
        <v>13460</v>
      </c>
      <c r="V221" s="74">
        <f t="shared" si="19"/>
        <v>7322240</v>
      </c>
    </row>
    <row r="222" spans="1:22" ht="12.75">
      <c r="A222" s="110" t="s">
        <v>634</v>
      </c>
      <c r="B222" s="111" t="s">
        <v>441</v>
      </c>
      <c r="C222" t="s">
        <v>442</v>
      </c>
      <c r="D222" t="s">
        <v>442</v>
      </c>
      <c r="E222" s="6">
        <v>6135</v>
      </c>
      <c r="F222" s="6">
        <v>8689</v>
      </c>
      <c r="G222" s="6">
        <v>3720</v>
      </c>
      <c r="H222" s="6">
        <v>3161</v>
      </c>
      <c r="I222" s="6">
        <v>0</v>
      </c>
      <c r="J222" s="6">
        <v>12251</v>
      </c>
      <c r="K222" s="6">
        <v>48</v>
      </c>
      <c r="L222" s="6">
        <v>82</v>
      </c>
      <c r="M222" s="6">
        <v>-350</v>
      </c>
      <c r="N222" s="6">
        <v>603</v>
      </c>
      <c r="O222" s="6">
        <v>34339</v>
      </c>
      <c r="P222" s="48">
        <v>-26</v>
      </c>
      <c r="Q222" s="87">
        <f t="shared" si="15"/>
        <v>116</v>
      </c>
      <c r="R222" s="73" t="str">
        <f t="shared" si="16"/>
        <v>Fagersta</v>
      </c>
      <c r="S222" s="73">
        <f t="shared" si="17"/>
        <v>-26</v>
      </c>
      <c r="T222" s="74" t="str">
        <f ca="1" t="shared" si="18"/>
        <v>$Q$223</v>
      </c>
      <c r="U222" s="24">
        <v>12819</v>
      </c>
      <c r="V222" s="74">
        <f t="shared" si="19"/>
        <v>-333294</v>
      </c>
    </row>
    <row r="223" spans="1:22" ht="12.75">
      <c r="A223" s="110" t="s">
        <v>634</v>
      </c>
      <c r="B223" s="111" t="s">
        <v>433</v>
      </c>
      <c r="C223" t="s">
        <v>434</v>
      </c>
      <c r="D223" t="s">
        <v>434</v>
      </c>
      <c r="E223" s="6">
        <v>6004</v>
      </c>
      <c r="F223" s="6">
        <v>8868</v>
      </c>
      <c r="G223" s="6">
        <v>4396</v>
      </c>
      <c r="H223" s="6">
        <v>3734</v>
      </c>
      <c r="I223" s="6">
        <v>0</v>
      </c>
      <c r="J223" s="6">
        <v>11057</v>
      </c>
      <c r="K223" s="6">
        <v>82</v>
      </c>
      <c r="L223" s="6">
        <v>34</v>
      </c>
      <c r="M223" s="6">
        <v>-350</v>
      </c>
      <c r="N223" s="6">
        <v>102</v>
      </c>
      <c r="O223" s="6">
        <v>33927</v>
      </c>
      <c r="P223" s="48">
        <v>-438</v>
      </c>
      <c r="Q223" s="87">
        <f t="shared" si="15"/>
        <v>76</v>
      </c>
      <c r="R223" s="73" t="str">
        <f t="shared" si="16"/>
        <v>Hallstahammar</v>
      </c>
      <c r="S223" s="73">
        <f t="shared" si="17"/>
        <v>-438</v>
      </c>
      <c r="T223" s="74" t="str">
        <f ca="1" t="shared" si="18"/>
        <v>$Q$224</v>
      </c>
      <c r="U223" s="24">
        <v>15492</v>
      </c>
      <c r="V223" s="74">
        <f t="shared" si="19"/>
        <v>-6785496</v>
      </c>
    </row>
    <row r="224" spans="1:22" ht="12.75">
      <c r="A224" s="110" t="s">
        <v>634</v>
      </c>
      <c r="B224" s="111" t="s">
        <v>431</v>
      </c>
      <c r="C224" t="s">
        <v>432</v>
      </c>
      <c r="D224" t="s">
        <v>432</v>
      </c>
      <c r="E224" s="6">
        <v>6015</v>
      </c>
      <c r="F224" s="6">
        <v>9779</v>
      </c>
      <c r="G224" s="6">
        <v>4452</v>
      </c>
      <c r="H224" s="6">
        <v>2839</v>
      </c>
      <c r="I224" s="6">
        <v>0</v>
      </c>
      <c r="J224" s="6">
        <v>10310</v>
      </c>
      <c r="K224" s="6">
        <v>96</v>
      </c>
      <c r="L224" s="6">
        <v>34</v>
      </c>
      <c r="M224" s="6">
        <v>-350</v>
      </c>
      <c r="N224" s="6">
        <v>202</v>
      </c>
      <c r="O224" s="6">
        <v>33377</v>
      </c>
      <c r="P224" s="48">
        <v>-988</v>
      </c>
      <c r="Q224" s="87">
        <f t="shared" si="15"/>
        <v>45</v>
      </c>
      <c r="R224" s="73" t="str">
        <f t="shared" si="16"/>
        <v>Kungsör</v>
      </c>
      <c r="S224" s="73">
        <f t="shared" si="17"/>
        <v>-988</v>
      </c>
      <c r="T224" s="74" t="str">
        <f ca="1" t="shared" si="18"/>
        <v>$Q$225</v>
      </c>
      <c r="U224" s="24">
        <v>8160</v>
      </c>
      <c r="V224" s="74">
        <f t="shared" si="19"/>
        <v>-8062080</v>
      </c>
    </row>
    <row r="225" spans="1:22" ht="12.75">
      <c r="A225" s="110" t="s">
        <v>634</v>
      </c>
      <c r="B225" s="111" t="s">
        <v>443</v>
      </c>
      <c r="C225" t="s">
        <v>444</v>
      </c>
      <c r="D225" t="s">
        <v>444</v>
      </c>
      <c r="E225" s="6">
        <v>5758</v>
      </c>
      <c r="F225" s="6">
        <v>8867</v>
      </c>
      <c r="G225" s="6">
        <v>4049</v>
      </c>
      <c r="H225" s="6">
        <v>4242</v>
      </c>
      <c r="I225" s="6">
        <v>0</v>
      </c>
      <c r="J225" s="6">
        <v>11529</v>
      </c>
      <c r="K225" s="6">
        <v>19</v>
      </c>
      <c r="L225" s="6">
        <v>34</v>
      </c>
      <c r="M225" s="6">
        <v>-350</v>
      </c>
      <c r="N225" s="6">
        <v>409</v>
      </c>
      <c r="O225" s="6">
        <v>34557</v>
      </c>
      <c r="P225" s="48">
        <v>192</v>
      </c>
      <c r="Q225" s="87">
        <f t="shared" si="15"/>
        <v>134</v>
      </c>
      <c r="R225" s="73" t="str">
        <f t="shared" si="16"/>
        <v>Köping</v>
      </c>
      <c r="S225" s="73">
        <f t="shared" si="17"/>
        <v>192</v>
      </c>
      <c r="T225" s="74" t="str">
        <f ca="1" t="shared" si="18"/>
        <v>$Q$226</v>
      </c>
      <c r="U225" s="24">
        <v>25161</v>
      </c>
      <c r="V225" s="74">
        <f t="shared" si="19"/>
        <v>4830912</v>
      </c>
    </row>
    <row r="226" spans="1:22" ht="12.75">
      <c r="A226" s="110" t="s">
        <v>634</v>
      </c>
      <c r="B226" s="111" t="s">
        <v>435</v>
      </c>
      <c r="C226" t="s">
        <v>436</v>
      </c>
      <c r="D226" t="s">
        <v>436</v>
      </c>
      <c r="E226" s="6">
        <v>5564</v>
      </c>
      <c r="F226" s="6">
        <v>8080</v>
      </c>
      <c r="G226" s="6">
        <v>4440</v>
      </c>
      <c r="H226" s="6">
        <v>3039</v>
      </c>
      <c r="I226" s="6">
        <v>0</v>
      </c>
      <c r="J226" s="6">
        <v>12321</v>
      </c>
      <c r="K226" s="6">
        <v>497</v>
      </c>
      <c r="L226" s="6">
        <v>648</v>
      </c>
      <c r="M226" s="6">
        <v>-350</v>
      </c>
      <c r="N226" s="6">
        <v>398</v>
      </c>
      <c r="O226" s="6">
        <v>34637</v>
      </c>
      <c r="P226" s="48">
        <v>272</v>
      </c>
      <c r="Q226" s="87">
        <f t="shared" si="15"/>
        <v>137</v>
      </c>
      <c r="R226" s="73" t="str">
        <f t="shared" si="16"/>
        <v>Norberg</v>
      </c>
      <c r="S226" s="73">
        <f t="shared" si="17"/>
        <v>272</v>
      </c>
      <c r="T226" s="74" t="str">
        <f ca="1" t="shared" si="18"/>
        <v>$Q$227</v>
      </c>
      <c r="U226" s="24">
        <v>5595</v>
      </c>
      <c r="V226" s="74">
        <f t="shared" si="19"/>
        <v>1521840</v>
      </c>
    </row>
    <row r="227" spans="1:22" ht="12.75">
      <c r="A227" s="110" t="s">
        <v>634</v>
      </c>
      <c r="B227" s="111" t="s">
        <v>439</v>
      </c>
      <c r="C227" t="s">
        <v>440</v>
      </c>
      <c r="D227" t="s">
        <v>440</v>
      </c>
      <c r="E227" s="6">
        <v>6154</v>
      </c>
      <c r="F227" s="6">
        <v>8995</v>
      </c>
      <c r="G227" s="6">
        <v>4276</v>
      </c>
      <c r="H227" s="6">
        <v>3503</v>
      </c>
      <c r="I227" s="6">
        <v>0</v>
      </c>
      <c r="J227" s="6">
        <v>11065</v>
      </c>
      <c r="K227" s="6">
        <v>210</v>
      </c>
      <c r="L227" s="6">
        <v>57</v>
      </c>
      <c r="M227" s="6">
        <v>-350</v>
      </c>
      <c r="N227" s="6">
        <v>800</v>
      </c>
      <c r="O227" s="6">
        <v>34710</v>
      </c>
      <c r="P227" s="48">
        <v>345</v>
      </c>
      <c r="Q227" s="87">
        <f t="shared" si="15"/>
        <v>147</v>
      </c>
      <c r="R227" s="73" t="str">
        <f t="shared" si="16"/>
        <v>Sala</v>
      </c>
      <c r="S227" s="73">
        <f t="shared" si="17"/>
        <v>345</v>
      </c>
      <c r="T227" s="74" t="str">
        <f ca="1" t="shared" si="18"/>
        <v>$Q$228</v>
      </c>
      <c r="U227" s="24">
        <v>21746</v>
      </c>
      <c r="V227" s="74">
        <f t="shared" si="19"/>
        <v>7502370</v>
      </c>
    </row>
    <row r="228" spans="1:22" ht="12.75">
      <c r="A228" s="110" t="s">
        <v>634</v>
      </c>
      <c r="B228" s="111" t="s">
        <v>426</v>
      </c>
      <c r="C228" t="s">
        <v>427</v>
      </c>
      <c r="D228" t="s">
        <v>427</v>
      </c>
      <c r="E228" s="6">
        <v>4154</v>
      </c>
      <c r="F228" s="6">
        <v>8660</v>
      </c>
      <c r="G228" s="6">
        <v>4104</v>
      </c>
      <c r="H228" s="6">
        <v>2967</v>
      </c>
      <c r="I228" s="6">
        <v>0</v>
      </c>
      <c r="J228" s="6">
        <v>12031</v>
      </c>
      <c r="K228" s="6">
        <v>851</v>
      </c>
      <c r="L228" s="6">
        <v>1736</v>
      </c>
      <c r="M228" s="6">
        <v>-350</v>
      </c>
      <c r="N228" s="6">
        <v>841</v>
      </c>
      <c r="O228" s="6">
        <v>34994</v>
      </c>
      <c r="P228" s="48">
        <v>629</v>
      </c>
      <c r="Q228" s="87">
        <f t="shared" si="15"/>
        <v>167</v>
      </c>
      <c r="R228" s="73" t="str">
        <f t="shared" si="16"/>
        <v>Skinnskatteberg</v>
      </c>
      <c r="S228" s="73">
        <f t="shared" si="17"/>
        <v>629</v>
      </c>
      <c r="T228" s="74" t="str">
        <f ca="1" t="shared" si="18"/>
        <v>$Q$229</v>
      </c>
      <c r="U228" s="24">
        <v>4408</v>
      </c>
      <c r="V228" s="74">
        <f t="shared" si="19"/>
        <v>2772632</v>
      </c>
    </row>
    <row r="229" spans="1:22" ht="12.75">
      <c r="A229" s="110" t="s">
        <v>634</v>
      </c>
      <c r="B229" s="111" t="s">
        <v>428</v>
      </c>
      <c r="C229" t="s">
        <v>429</v>
      </c>
      <c r="D229" t="s">
        <v>429</v>
      </c>
      <c r="E229" s="6">
        <v>6051</v>
      </c>
      <c r="F229" s="6">
        <v>9583</v>
      </c>
      <c r="G229" s="6">
        <v>4226</v>
      </c>
      <c r="H229" s="6">
        <v>3243</v>
      </c>
      <c r="I229" s="6">
        <v>0</v>
      </c>
      <c r="J229" s="6">
        <v>9556</v>
      </c>
      <c r="K229" s="6">
        <v>316</v>
      </c>
      <c r="L229" s="6">
        <v>57</v>
      </c>
      <c r="M229" s="6">
        <v>-350</v>
      </c>
      <c r="N229" s="6">
        <v>115</v>
      </c>
      <c r="O229" s="6">
        <v>32797</v>
      </c>
      <c r="P229" s="48">
        <v>-1568</v>
      </c>
      <c r="Q229" s="87">
        <f t="shared" si="15"/>
        <v>25</v>
      </c>
      <c r="R229" s="73" t="str">
        <f t="shared" si="16"/>
        <v>Surahammar</v>
      </c>
      <c r="S229" s="73">
        <f t="shared" si="17"/>
        <v>-1568</v>
      </c>
      <c r="T229" s="74" t="str">
        <f ca="1" t="shared" si="18"/>
        <v>$Q$230</v>
      </c>
      <c r="U229" s="24">
        <v>9842</v>
      </c>
      <c r="V229" s="74">
        <f t="shared" si="19"/>
        <v>-15432256</v>
      </c>
    </row>
    <row r="230" spans="1:22" ht="12.75">
      <c r="A230" s="110" t="s">
        <v>634</v>
      </c>
      <c r="B230" s="111" t="s">
        <v>437</v>
      </c>
      <c r="C230" t="s">
        <v>438</v>
      </c>
      <c r="D230" t="s">
        <v>438</v>
      </c>
      <c r="E230" s="6">
        <v>6704</v>
      </c>
      <c r="F230" s="6">
        <v>9173</v>
      </c>
      <c r="G230" s="6">
        <v>3875</v>
      </c>
      <c r="H230" s="6">
        <v>4409</v>
      </c>
      <c r="I230" s="6">
        <v>146</v>
      </c>
      <c r="J230" s="6">
        <v>8965</v>
      </c>
      <c r="K230" s="6">
        <v>0</v>
      </c>
      <c r="L230" s="6">
        <v>98</v>
      </c>
      <c r="M230" s="6">
        <v>-251</v>
      </c>
      <c r="N230" s="6">
        <v>979</v>
      </c>
      <c r="O230" s="6">
        <v>34098</v>
      </c>
      <c r="P230" s="48">
        <v>-267</v>
      </c>
      <c r="Q230" s="87">
        <f t="shared" si="15"/>
        <v>94</v>
      </c>
      <c r="R230" s="73" t="str">
        <f t="shared" si="16"/>
        <v>Västerås</v>
      </c>
      <c r="S230" s="73">
        <f t="shared" si="17"/>
        <v>-267</v>
      </c>
      <c r="T230" s="74" t="str">
        <f ca="1" t="shared" si="18"/>
        <v>$Q$231</v>
      </c>
      <c r="U230" s="24">
        <v>141892</v>
      </c>
      <c r="V230" s="74">
        <f t="shared" si="19"/>
        <v>-37885164</v>
      </c>
    </row>
    <row r="231" spans="1:22" ht="25.5">
      <c r="A231" s="110" t="s">
        <v>635</v>
      </c>
      <c r="B231" s="111" t="s">
        <v>472</v>
      </c>
      <c r="C231" s="107" t="s">
        <v>473</v>
      </c>
      <c r="D231" s="135" t="s">
        <v>655</v>
      </c>
      <c r="E231" s="6">
        <v>5183</v>
      </c>
      <c r="F231" s="6">
        <v>8068</v>
      </c>
      <c r="G231" s="6">
        <v>4111</v>
      </c>
      <c r="H231" s="6">
        <v>3171</v>
      </c>
      <c r="I231" s="6">
        <v>0</v>
      </c>
      <c r="J231" s="6">
        <v>12352</v>
      </c>
      <c r="K231" s="6">
        <v>308</v>
      </c>
      <c r="L231" s="6">
        <v>140</v>
      </c>
      <c r="M231" s="6">
        <v>-350</v>
      </c>
      <c r="N231" s="6">
        <v>514</v>
      </c>
      <c r="O231" s="6">
        <v>33497</v>
      </c>
      <c r="P231" s="48">
        <v>-868</v>
      </c>
      <c r="Q231" s="87">
        <f t="shared" si="15"/>
        <v>49</v>
      </c>
      <c r="R231" s="73" t="str">
        <f t="shared" si="16"/>
        <v>Avesta</v>
      </c>
      <c r="S231" s="73">
        <f t="shared" si="17"/>
        <v>-868</v>
      </c>
      <c r="T231" s="74" t="str">
        <f ca="1" t="shared" si="18"/>
        <v>$Q$232</v>
      </c>
      <c r="U231" s="24">
        <v>21575</v>
      </c>
      <c r="V231" s="74">
        <f t="shared" si="19"/>
        <v>-18727100</v>
      </c>
    </row>
    <row r="232" spans="1:22" ht="12.75">
      <c r="A232" s="110" t="s">
        <v>635</v>
      </c>
      <c r="B232" s="111" t="s">
        <v>466</v>
      </c>
      <c r="C232" t="s">
        <v>467</v>
      </c>
      <c r="D232" t="s">
        <v>467</v>
      </c>
      <c r="E232" s="6">
        <v>6812</v>
      </c>
      <c r="F232" s="6">
        <v>9263</v>
      </c>
      <c r="G232" s="6">
        <v>4142</v>
      </c>
      <c r="H232" s="6">
        <v>4585</v>
      </c>
      <c r="I232" s="6">
        <v>34</v>
      </c>
      <c r="J232" s="6">
        <v>9293</v>
      </c>
      <c r="K232" s="6">
        <v>11</v>
      </c>
      <c r="L232" s="6">
        <v>140</v>
      </c>
      <c r="M232" s="6">
        <v>-350</v>
      </c>
      <c r="N232" s="6">
        <v>515</v>
      </c>
      <c r="O232" s="6">
        <v>34445</v>
      </c>
      <c r="P232" s="48">
        <v>80</v>
      </c>
      <c r="Q232" s="87">
        <f t="shared" si="15"/>
        <v>125</v>
      </c>
      <c r="R232" s="73" t="str">
        <f t="shared" si="16"/>
        <v>Borlänge</v>
      </c>
      <c r="S232" s="73">
        <f t="shared" si="17"/>
        <v>80</v>
      </c>
      <c r="T232" s="74" t="str">
        <f ca="1" t="shared" si="18"/>
        <v>$Q$233</v>
      </c>
      <c r="U232" s="24">
        <v>49906</v>
      </c>
      <c r="V232" s="74">
        <f t="shared" si="19"/>
        <v>3992480</v>
      </c>
    </row>
    <row r="233" spans="1:22" ht="12.75">
      <c r="A233" s="110" t="s">
        <v>635</v>
      </c>
      <c r="B233" s="111" t="s">
        <v>464</v>
      </c>
      <c r="C233" t="s">
        <v>465</v>
      </c>
      <c r="D233" t="s">
        <v>465</v>
      </c>
      <c r="E233" s="6">
        <v>6573</v>
      </c>
      <c r="F233" s="6">
        <v>9199</v>
      </c>
      <c r="G233" s="6">
        <v>4263</v>
      </c>
      <c r="H233" s="6">
        <v>3911</v>
      </c>
      <c r="I233" s="6">
        <v>0</v>
      </c>
      <c r="J233" s="6">
        <v>9592</v>
      </c>
      <c r="K233" s="6">
        <v>47</v>
      </c>
      <c r="L233" s="6">
        <v>203</v>
      </c>
      <c r="M233" s="6">
        <v>-350</v>
      </c>
      <c r="N233" s="6">
        <v>1001</v>
      </c>
      <c r="O233" s="6">
        <v>34439</v>
      </c>
      <c r="P233" s="48">
        <v>74</v>
      </c>
      <c r="Q233" s="87">
        <f t="shared" si="15"/>
        <v>124</v>
      </c>
      <c r="R233" s="73" t="str">
        <f t="shared" si="16"/>
        <v>Falun</v>
      </c>
      <c r="S233" s="73">
        <f t="shared" si="17"/>
        <v>74</v>
      </c>
      <c r="T233" s="74" t="str">
        <f ca="1" t="shared" si="18"/>
        <v>$Q$234</v>
      </c>
      <c r="U233" s="24">
        <v>56772</v>
      </c>
      <c r="V233" s="74">
        <f t="shared" si="19"/>
        <v>4201128</v>
      </c>
    </row>
    <row r="234" spans="1:22" ht="12.75">
      <c r="A234" s="110" t="s">
        <v>635</v>
      </c>
      <c r="B234" s="111" t="s">
        <v>450</v>
      </c>
      <c r="C234" t="s">
        <v>451</v>
      </c>
      <c r="D234" t="s">
        <v>451</v>
      </c>
      <c r="E234" s="6">
        <v>6720</v>
      </c>
      <c r="F234" s="6">
        <v>10370</v>
      </c>
      <c r="G234" s="6">
        <v>4821</v>
      </c>
      <c r="H234" s="6">
        <v>2106</v>
      </c>
      <c r="I234" s="6">
        <v>0</v>
      </c>
      <c r="J234" s="6">
        <v>10022</v>
      </c>
      <c r="K234" s="6">
        <v>136</v>
      </c>
      <c r="L234" s="6">
        <v>140</v>
      </c>
      <c r="M234" s="6">
        <v>-350</v>
      </c>
      <c r="N234" s="6">
        <v>507</v>
      </c>
      <c r="O234" s="6">
        <v>34472</v>
      </c>
      <c r="P234" s="48">
        <v>107</v>
      </c>
      <c r="Q234" s="87">
        <f t="shared" si="15"/>
        <v>130</v>
      </c>
      <c r="R234" s="73" t="str">
        <f t="shared" si="16"/>
        <v>Gagnef</v>
      </c>
      <c r="S234" s="73">
        <f t="shared" si="17"/>
        <v>107</v>
      </c>
      <c r="T234" s="74" t="str">
        <f ca="1" t="shared" si="18"/>
        <v>$Q$235</v>
      </c>
      <c r="U234" s="24">
        <v>10023</v>
      </c>
      <c r="V234" s="74">
        <f t="shared" si="19"/>
        <v>1072461</v>
      </c>
    </row>
    <row r="235" spans="1:22" ht="12.75">
      <c r="A235" s="110" t="s">
        <v>635</v>
      </c>
      <c r="B235" s="111" t="s">
        <v>470</v>
      </c>
      <c r="C235" t="s">
        <v>471</v>
      </c>
      <c r="D235" t="s">
        <v>471</v>
      </c>
      <c r="E235" s="6">
        <v>5515</v>
      </c>
      <c r="F235" s="6">
        <v>8712</v>
      </c>
      <c r="G235" s="6">
        <v>4832</v>
      </c>
      <c r="H235" s="6">
        <v>3048</v>
      </c>
      <c r="I235" s="6">
        <v>0</v>
      </c>
      <c r="J235" s="6">
        <v>11860</v>
      </c>
      <c r="K235" s="6">
        <v>316</v>
      </c>
      <c r="L235" s="6">
        <v>140</v>
      </c>
      <c r="M235" s="6">
        <v>-350</v>
      </c>
      <c r="N235" s="6">
        <v>638</v>
      </c>
      <c r="O235" s="6">
        <v>34711</v>
      </c>
      <c r="P235" s="48">
        <v>346</v>
      </c>
      <c r="Q235" s="87">
        <f t="shared" si="15"/>
        <v>148</v>
      </c>
      <c r="R235" s="73" t="str">
        <f t="shared" si="16"/>
        <v>Hedemora</v>
      </c>
      <c r="S235" s="73">
        <f t="shared" si="17"/>
        <v>346</v>
      </c>
      <c r="T235" s="74" t="str">
        <f ca="1" t="shared" si="18"/>
        <v>$Q$236</v>
      </c>
      <c r="U235" s="24">
        <v>15002</v>
      </c>
      <c r="V235" s="74">
        <f t="shared" si="19"/>
        <v>5190692</v>
      </c>
    </row>
    <row r="236" spans="1:22" ht="12.75">
      <c r="A236" s="110" t="s">
        <v>635</v>
      </c>
      <c r="B236" s="111" t="s">
        <v>452</v>
      </c>
      <c r="C236" t="s">
        <v>453</v>
      </c>
      <c r="D236" t="s">
        <v>453</v>
      </c>
      <c r="E236" s="6">
        <v>5251</v>
      </c>
      <c r="F236" s="6">
        <v>9101</v>
      </c>
      <c r="G236" s="6">
        <v>4008</v>
      </c>
      <c r="H236" s="6">
        <v>2251</v>
      </c>
      <c r="I236" s="6">
        <v>0</v>
      </c>
      <c r="J236" s="6">
        <v>12691</v>
      </c>
      <c r="K236" s="6">
        <v>142</v>
      </c>
      <c r="L236" s="6">
        <v>311</v>
      </c>
      <c r="M236" s="6">
        <v>-350</v>
      </c>
      <c r="N236" s="6">
        <v>515</v>
      </c>
      <c r="O236" s="6">
        <v>33920</v>
      </c>
      <c r="P236" s="48">
        <v>-445</v>
      </c>
      <c r="Q236" s="87">
        <f t="shared" si="15"/>
        <v>74</v>
      </c>
      <c r="R236" s="73" t="str">
        <f t="shared" si="16"/>
        <v>Leksand</v>
      </c>
      <c r="S236" s="73">
        <f t="shared" si="17"/>
        <v>-445</v>
      </c>
      <c r="T236" s="74" t="str">
        <f ca="1" t="shared" si="18"/>
        <v>$Q$237</v>
      </c>
      <c r="U236" s="24">
        <v>15169</v>
      </c>
      <c r="V236" s="74">
        <f t="shared" si="19"/>
        <v>-6750205</v>
      </c>
    </row>
    <row r="237" spans="1:22" ht="12.75">
      <c r="A237" s="110" t="s">
        <v>635</v>
      </c>
      <c r="B237" s="111" t="s">
        <v>474</v>
      </c>
      <c r="C237" t="s">
        <v>475</v>
      </c>
      <c r="D237" t="s">
        <v>475</v>
      </c>
      <c r="E237" s="6">
        <v>5412</v>
      </c>
      <c r="F237" s="6">
        <v>8472</v>
      </c>
      <c r="G237" s="6">
        <v>4201</v>
      </c>
      <c r="H237" s="6">
        <v>3564</v>
      </c>
      <c r="I237" s="6">
        <v>0</v>
      </c>
      <c r="J237" s="6">
        <v>13490</v>
      </c>
      <c r="K237" s="6">
        <v>48</v>
      </c>
      <c r="L237" s="6">
        <v>140</v>
      </c>
      <c r="M237" s="6">
        <v>-350</v>
      </c>
      <c r="N237" s="6">
        <v>672</v>
      </c>
      <c r="O237" s="6">
        <v>35649</v>
      </c>
      <c r="P237" s="48">
        <v>1284</v>
      </c>
      <c r="Q237" s="87">
        <f t="shared" si="15"/>
        <v>206</v>
      </c>
      <c r="R237" s="73" t="str">
        <f t="shared" si="16"/>
        <v>Ludvika</v>
      </c>
      <c r="S237" s="73">
        <f t="shared" si="17"/>
        <v>1284</v>
      </c>
      <c r="T237" s="74" t="str">
        <f ca="1" t="shared" si="18"/>
        <v>$Q$238</v>
      </c>
      <c r="U237" s="24">
        <v>25666</v>
      </c>
      <c r="V237" s="74">
        <f t="shared" si="19"/>
        <v>32955144</v>
      </c>
    </row>
    <row r="238" spans="1:22" ht="12.75">
      <c r="A238" s="110" t="s">
        <v>635</v>
      </c>
      <c r="B238" s="111" t="s">
        <v>449</v>
      </c>
      <c r="C238" t="s">
        <v>690</v>
      </c>
      <c r="D238" t="s">
        <v>690</v>
      </c>
      <c r="E238" s="6">
        <v>5085</v>
      </c>
      <c r="F238" s="6">
        <v>9264</v>
      </c>
      <c r="G238" s="6">
        <v>4351</v>
      </c>
      <c r="H238" s="6">
        <v>2405</v>
      </c>
      <c r="I238" s="6">
        <v>0</v>
      </c>
      <c r="J238" s="6">
        <v>12773</v>
      </c>
      <c r="K238" s="6">
        <v>299</v>
      </c>
      <c r="L238" s="6">
        <v>900</v>
      </c>
      <c r="M238" s="6">
        <v>-350</v>
      </c>
      <c r="N238" s="6">
        <v>598</v>
      </c>
      <c r="O238" s="6">
        <v>35325</v>
      </c>
      <c r="P238" s="48">
        <v>960</v>
      </c>
      <c r="Q238" s="87">
        <f t="shared" si="15"/>
        <v>184</v>
      </c>
      <c r="R238" s="73" t="str">
        <f t="shared" si="16"/>
        <v>Malung-Sälen</v>
      </c>
      <c r="S238" s="73">
        <f t="shared" si="17"/>
        <v>960</v>
      </c>
      <c r="T238" s="74" t="str">
        <f ca="1" t="shared" si="18"/>
        <v>$Q$239</v>
      </c>
      <c r="U238" s="24">
        <v>10040</v>
      </c>
      <c r="V238" s="74">
        <f t="shared" si="19"/>
        <v>9638400</v>
      </c>
    </row>
    <row r="239" spans="1:22" ht="12.75">
      <c r="A239" s="110" t="s">
        <v>635</v>
      </c>
      <c r="B239" s="111" t="s">
        <v>462</v>
      </c>
      <c r="C239" t="s">
        <v>463</v>
      </c>
      <c r="D239" t="s">
        <v>463</v>
      </c>
      <c r="E239" s="6">
        <v>5630</v>
      </c>
      <c r="F239" s="6">
        <v>8558</v>
      </c>
      <c r="G239" s="6">
        <v>3964</v>
      </c>
      <c r="H239" s="6">
        <v>2586</v>
      </c>
      <c r="I239" s="6">
        <v>0</v>
      </c>
      <c r="J239" s="6">
        <v>12087</v>
      </c>
      <c r="K239" s="6">
        <v>165</v>
      </c>
      <c r="L239" s="6">
        <v>762</v>
      </c>
      <c r="M239" s="6">
        <v>-350</v>
      </c>
      <c r="N239" s="6">
        <v>693</v>
      </c>
      <c r="O239" s="6">
        <v>34095</v>
      </c>
      <c r="P239" s="48">
        <v>-270</v>
      </c>
      <c r="Q239" s="87">
        <f t="shared" si="15"/>
        <v>92</v>
      </c>
      <c r="R239" s="73" t="str">
        <f t="shared" si="16"/>
        <v>Mora</v>
      </c>
      <c r="S239" s="73">
        <f t="shared" si="17"/>
        <v>-270</v>
      </c>
      <c r="T239" s="74" t="str">
        <f ca="1" t="shared" si="18"/>
        <v>$Q$240</v>
      </c>
      <c r="U239" s="24">
        <v>19980</v>
      </c>
      <c r="V239" s="74">
        <f t="shared" si="19"/>
        <v>-5394600</v>
      </c>
    </row>
    <row r="240" spans="1:22" ht="12.75">
      <c r="A240" s="110" t="s">
        <v>635</v>
      </c>
      <c r="B240" s="111" t="s">
        <v>456</v>
      </c>
      <c r="C240" t="s">
        <v>457</v>
      </c>
      <c r="D240" t="s">
        <v>457</v>
      </c>
      <c r="E240" s="6">
        <v>4772</v>
      </c>
      <c r="F240" s="6">
        <v>8852</v>
      </c>
      <c r="G240" s="6">
        <v>4360</v>
      </c>
      <c r="H240" s="6">
        <v>3317</v>
      </c>
      <c r="I240" s="6">
        <v>0</v>
      </c>
      <c r="J240" s="6">
        <v>12966</v>
      </c>
      <c r="K240" s="6">
        <v>307</v>
      </c>
      <c r="L240" s="6">
        <v>1817</v>
      </c>
      <c r="M240" s="6">
        <v>-350</v>
      </c>
      <c r="N240" s="6">
        <v>535</v>
      </c>
      <c r="O240" s="6">
        <v>36576</v>
      </c>
      <c r="P240" s="48">
        <v>2211</v>
      </c>
      <c r="Q240" s="87">
        <f t="shared" si="15"/>
        <v>235</v>
      </c>
      <c r="R240" s="73" t="str">
        <f t="shared" si="16"/>
        <v>Orsa</v>
      </c>
      <c r="S240" s="73">
        <f t="shared" si="17"/>
        <v>2211</v>
      </c>
      <c r="T240" s="74" t="str">
        <f ca="1" t="shared" si="18"/>
        <v>$Q$241</v>
      </c>
      <c r="U240" s="24">
        <v>6830</v>
      </c>
      <c r="V240" s="74">
        <f t="shared" si="19"/>
        <v>15101130</v>
      </c>
    </row>
    <row r="241" spans="1:22" ht="12.75">
      <c r="A241" s="110" t="s">
        <v>635</v>
      </c>
      <c r="B241" s="111" t="s">
        <v>454</v>
      </c>
      <c r="C241" t="s">
        <v>455</v>
      </c>
      <c r="D241" t="s">
        <v>455</v>
      </c>
      <c r="E241" s="6">
        <v>4398</v>
      </c>
      <c r="F241" s="6">
        <v>8594</v>
      </c>
      <c r="G241" s="6">
        <v>4424</v>
      </c>
      <c r="H241" s="6">
        <v>2607</v>
      </c>
      <c r="I241" s="6">
        <v>0</v>
      </c>
      <c r="J241" s="6">
        <v>15123</v>
      </c>
      <c r="K241" s="6">
        <v>106</v>
      </c>
      <c r="L241" s="6">
        <v>739</v>
      </c>
      <c r="M241" s="6">
        <v>-350</v>
      </c>
      <c r="N241" s="6">
        <v>1127</v>
      </c>
      <c r="O241" s="6">
        <v>36768</v>
      </c>
      <c r="P241" s="48">
        <v>2403</v>
      </c>
      <c r="Q241" s="87">
        <f t="shared" si="15"/>
        <v>237</v>
      </c>
      <c r="R241" s="73" t="str">
        <f t="shared" si="16"/>
        <v>Rättvik</v>
      </c>
      <c r="S241" s="73">
        <f t="shared" si="17"/>
        <v>2403</v>
      </c>
      <c r="T241" s="74" t="str">
        <f ca="1" t="shared" si="18"/>
        <v>$Q$242</v>
      </c>
      <c r="U241" s="24">
        <v>10749</v>
      </c>
      <c r="V241" s="74">
        <f t="shared" si="19"/>
        <v>25829847</v>
      </c>
    </row>
    <row r="242" spans="1:22" ht="12.75">
      <c r="A242" s="110" t="s">
        <v>635</v>
      </c>
      <c r="B242" s="111" t="s">
        <v>460</v>
      </c>
      <c r="C242" t="s">
        <v>461</v>
      </c>
      <c r="D242" t="s">
        <v>461</v>
      </c>
      <c r="E242" s="6">
        <v>5076</v>
      </c>
      <c r="F242" s="6">
        <v>8352</v>
      </c>
      <c r="G242" s="6">
        <v>4386</v>
      </c>
      <c r="H242" s="6">
        <v>2574</v>
      </c>
      <c r="I242" s="6">
        <v>0</v>
      </c>
      <c r="J242" s="6">
        <v>11397</v>
      </c>
      <c r="K242" s="6">
        <v>420</v>
      </c>
      <c r="L242" s="6">
        <v>311</v>
      </c>
      <c r="M242" s="6">
        <v>-350</v>
      </c>
      <c r="N242" s="6">
        <v>452</v>
      </c>
      <c r="O242" s="6">
        <v>32618</v>
      </c>
      <c r="P242" s="48">
        <v>-1747</v>
      </c>
      <c r="Q242" s="87">
        <f t="shared" si="15"/>
        <v>21</v>
      </c>
      <c r="R242" s="73" t="str">
        <f t="shared" si="16"/>
        <v>Smedjebacken</v>
      </c>
      <c r="S242" s="73">
        <f t="shared" si="17"/>
        <v>-1747</v>
      </c>
      <c r="T242" s="74" t="str">
        <f ca="1" t="shared" si="18"/>
        <v>$Q$243</v>
      </c>
      <c r="U242" s="24">
        <v>10691</v>
      </c>
      <c r="V242" s="74">
        <f t="shared" si="19"/>
        <v>-18677177</v>
      </c>
    </row>
    <row r="243" spans="1:22" ht="12.75">
      <c r="A243" s="110" t="s">
        <v>635</v>
      </c>
      <c r="B243" s="111" t="s">
        <v>468</v>
      </c>
      <c r="C243" t="s">
        <v>469</v>
      </c>
      <c r="D243" t="s">
        <v>469</v>
      </c>
      <c r="E243" s="6">
        <v>6274</v>
      </c>
      <c r="F243" s="6">
        <v>9104</v>
      </c>
      <c r="G243" s="6">
        <v>4438</v>
      </c>
      <c r="H243" s="6">
        <v>2164</v>
      </c>
      <c r="I243" s="6">
        <v>0</v>
      </c>
      <c r="J243" s="6">
        <v>10532</v>
      </c>
      <c r="K243" s="6">
        <v>213</v>
      </c>
      <c r="L243" s="6">
        <v>140</v>
      </c>
      <c r="M243" s="6">
        <v>-350</v>
      </c>
      <c r="N243" s="6">
        <v>548</v>
      </c>
      <c r="O243" s="6">
        <v>33063</v>
      </c>
      <c r="P243" s="48">
        <v>-1302</v>
      </c>
      <c r="Q243" s="87">
        <f t="shared" si="15"/>
        <v>34</v>
      </c>
      <c r="R243" s="73" t="str">
        <f t="shared" si="16"/>
        <v>Säter</v>
      </c>
      <c r="S243" s="73">
        <f t="shared" si="17"/>
        <v>-1302</v>
      </c>
      <c r="T243" s="74" t="str">
        <f ca="1" t="shared" si="18"/>
        <v>$Q$244</v>
      </c>
      <c r="U243" s="24">
        <v>10879</v>
      </c>
      <c r="V243" s="74">
        <f t="shared" si="19"/>
        <v>-14164458</v>
      </c>
    </row>
    <row r="244" spans="1:22" ht="12.75">
      <c r="A244" s="110" t="s">
        <v>635</v>
      </c>
      <c r="B244" s="111" t="s">
        <v>447</v>
      </c>
      <c r="C244" t="s">
        <v>448</v>
      </c>
      <c r="D244" t="s">
        <v>448</v>
      </c>
      <c r="E244" s="6">
        <v>5326</v>
      </c>
      <c r="F244" s="6">
        <v>9175</v>
      </c>
      <c r="G244" s="6">
        <v>4737</v>
      </c>
      <c r="H244" s="6">
        <v>1962</v>
      </c>
      <c r="I244" s="6">
        <v>0</v>
      </c>
      <c r="J244" s="6">
        <v>13819</v>
      </c>
      <c r="K244" s="6">
        <v>559</v>
      </c>
      <c r="L244" s="6">
        <v>1931</v>
      </c>
      <c r="M244" s="6">
        <v>-350</v>
      </c>
      <c r="N244" s="6">
        <v>1121</v>
      </c>
      <c r="O244" s="6">
        <v>38280</v>
      </c>
      <c r="P244" s="48">
        <v>3915</v>
      </c>
      <c r="Q244" s="87">
        <f t="shared" si="15"/>
        <v>263</v>
      </c>
      <c r="R244" s="73" t="str">
        <f t="shared" si="16"/>
        <v>Vansbro</v>
      </c>
      <c r="S244" s="73">
        <f t="shared" si="17"/>
        <v>3915</v>
      </c>
      <c r="T244" s="74" t="str">
        <f ca="1" t="shared" si="18"/>
        <v>$Q$245</v>
      </c>
      <c r="U244" s="24">
        <v>6730</v>
      </c>
      <c r="V244" s="74">
        <f t="shared" si="19"/>
        <v>26347950</v>
      </c>
    </row>
    <row r="245" spans="1:22" ht="12.75">
      <c r="A245" s="110" t="s">
        <v>635</v>
      </c>
      <c r="B245" s="111" t="s">
        <v>458</v>
      </c>
      <c r="C245" t="s">
        <v>459</v>
      </c>
      <c r="D245" t="s">
        <v>459</v>
      </c>
      <c r="E245" s="6">
        <v>5694</v>
      </c>
      <c r="F245" s="6">
        <v>9610</v>
      </c>
      <c r="G245" s="6">
        <v>3956</v>
      </c>
      <c r="H245" s="6">
        <v>2037</v>
      </c>
      <c r="I245" s="6">
        <v>0</v>
      </c>
      <c r="J245" s="6">
        <v>14611</v>
      </c>
      <c r="K245" s="6">
        <v>458</v>
      </c>
      <c r="L245" s="6">
        <v>1978</v>
      </c>
      <c r="M245" s="6">
        <v>-350</v>
      </c>
      <c r="N245" s="6">
        <v>599</v>
      </c>
      <c r="O245" s="6">
        <v>38593</v>
      </c>
      <c r="P245" s="48">
        <v>4228</v>
      </c>
      <c r="Q245" s="87">
        <f t="shared" si="15"/>
        <v>265</v>
      </c>
      <c r="R245" s="73" t="str">
        <f t="shared" si="16"/>
        <v>Älvdalen</v>
      </c>
      <c r="S245" s="73">
        <f t="shared" si="17"/>
        <v>4228</v>
      </c>
      <c r="T245" s="74" t="str">
        <f ca="1" t="shared" si="18"/>
        <v>$Q$246</v>
      </c>
      <c r="U245" s="24">
        <v>7106</v>
      </c>
      <c r="V245" s="74">
        <f t="shared" si="19"/>
        <v>30044168</v>
      </c>
    </row>
    <row r="246" spans="1:22" ht="25.5">
      <c r="A246" s="110" t="s">
        <v>636</v>
      </c>
      <c r="B246" s="111" t="s">
        <v>492</v>
      </c>
      <c r="C246" s="107" t="s">
        <v>493</v>
      </c>
      <c r="D246" s="135" t="s">
        <v>656</v>
      </c>
      <c r="E246" s="6">
        <v>5422</v>
      </c>
      <c r="F246" s="6">
        <v>8750</v>
      </c>
      <c r="G246" s="6">
        <v>4161</v>
      </c>
      <c r="H246" s="6">
        <v>3257</v>
      </c>
      <c r="I246" s="6">
        <v>0</v>
      </c>
      <c r="J246" s="6">
        <v>12766</v>
      </c>
      <c r="K246" s="6">
        <v>49</v>
      </c>
      <c r="L246" s="6">
        <v>219</v>
      </c>
      <c r="M246" s="6">
        <v>-350</v>
      </c>
      <c r="N246" s="6">
        <v>569</v>
      </c>
      <c r="O246" s="6">
        <v>34843</v>
      </c>
      <c r="P246" s="48">
        <v>478</v>
      </c>
      <c r="Q246" s="87">
        <f t="shared" si="15"/>
        <v>158</v>
      </c>
      <c r="R246" s="73" t="str">
        <f t="shared" si="16"/>
        <v>Bollnäs</v>
      </c>
      <c r="S246" s="73">
        <f t="shared" si="17"/>
        <v>478</v>
      </c>
      <c r="T246" s="74" t="str">
        <f ca="1" t="shared" si="18"/>
        <v>$Q$247</v>
      </c>
      <c r="U246" s="24">
        <v>26137</v>
      </c>
      <c r="V246" s="74">
        <f t="shared" si="19"/>
        <v>12493486</v>
      </c>
    </row>
    <row r="247" spans="1:22" ht="12.75">
      <c r="A247" s="110" t="s">
        <v>636</v>
      </c>
      <c r="B247" s="111" t="s">
        <v>486</v>
      </c>
      <c r="C247" t="s">
        <v>487</v>
      </c>
      <c r="D247" t="s">
        <v>487</v>
      </c>
      <c r="E247" s="6">
        <v>6557</v>
      </c>
      <c r="F247" s="6">
        <v>8784</v>
      </c>
      <c r="G247" s="6">
        <v>3880</v>
      </c>
      <c r="H247" s="6">
        <v>4166</v>
      </c>
      <c r="I247" s="6">
        <v>48</v>
      </c>
      <c r="J247" s="6">
        <v>9341</v>
      </c>
      <c r="K247" s="6">
        <v>0</v>
      </c>
      <c r="L247" s="6">
        <v>258</v>
      </c>
      <c r="M247" s="6">
        <v>-350</v>
      </c>
      <c r="N247" s="6">
        <v>569</v>
      </c>
      <c r="O247" s="6">
        <v>33253</v>
      </c>
      <c r="P247" s="48">
        <v>-1112</v>
      </c>
      <c r="Q247" s="87">
        <f t="shared" si="15"/>
        <v>41</v>
      </c>
      <c r="R247" s="73" t="str">
        <f t="shared" si="16"/>
        <v>Gävle</v>
      </c>
      <c r="S247" s="73">
        <f t="shared" si="17"/>
        <v>-1112</v>
      </c>
      <c r="T247" s="74" t="str">
        <f ca="1" t="shared" si="18"/>
        <v>$Q$248</v>
      </c>
      <c r="U247" s="24">
        <v>97094</v>
      </c>
      <c r="V247" s="74">
        <f t="shared" si="19"/>
        <v>-107968528</v>
      </c>
    </row>
    <row r="248" spans="1:22" ht="12.75">
      <c r="A248" s="110" t="s">
        <v>636</v>
      </c>
      <c r="B248" s="111" t="s">
        <v>478</v>
      </c>
      <c r="C248" t="s">
        <v>479</v>
      </c>
      <c r="D248" t="s">
        <v>479</v>
      </c>
      <c r="E248" s="6">
        <v>5143</v>
      </c>
      <c r="F248" s="6">
        <v>8788</v>
      </c>
      <c r="G248" s="6">
        <v>4573</v>
      </c>
      <c r="H248" s="6">
        <v>3803</v>
      </c>
      <c r="I248" s="6">
        <v>0</v>
      </c>
      <c r="J248" s="6">
        <v>13470</v>
      </c>
      <c r="K248" s="6">
        <v>847</v>
      </c>
      <c r="L248" s="6">
        <v>219</v>
      </c>
      <c r="M248" s="6">
        <v>-350</v>
      </c>
      <c r="N248" s="6">
        <v>569</v>
      </c>
      <c r="O248" s="6">
        <v>37062</v>
      </c>
      <c r="P248" s="48">
        <v>2697</v>
      </c>
      <c r="Q248" s="87">
        <f t="shared" si="15"/>
        <v>247</v>
      </c>
      <c r="R248" s="73" t="str">
        <f t="shared" si="16"/>
        <v>Hofors</v>
      </c>
      <c r="S248" s="73">
        <f t="shared" si="17"/>
        <v>2697</v>
      </c>
      <c r="T248" s="74" t="str">
        <f ca="1" t="shared" si="18"/>
        <v>$Q$249</v>
      </c>
      <c r="U248" s="24">
        <v>9522</v>
      </c>
      <c r="V248" s="74">
        <f t="shared" si="19"/>
        <v>25680834</v>
      </c>
    </row>
    <row r="249" spans="1:22" ht="12.75">
      <c r="A249" s="110" t="s">
        <v>636</v>
      </c>
      <c r="B249" s="111" t="s">
        <v>494</v>
      </c>
      <c r="C249" t="s">
        <v>495</v>
      </c>
      <c r="D249" t="s">
        <v>495</v>
      </c>
      <c r="E249" s="6">
        <v>5867</v>
      </c>
      <c r="F249" s="6">
        <v>9240</v>
      </c>
      <c r="G249" s="6">
        <v>4050</v>
      </c>
      <c r="H249" s="6">
        <v>3428</v>
      </c>
      <c r="I249" s="6">
        <v>1</v>
      </c>
      <c r="J249" s="6">
        <v>11426</v>
      </c>
      <c r="K249" s="6">
        <v>61</v>
      </c>
      <c r="L249" s="6">
        <v>219</v>
      </c>
      <c r="M249" s="6">
        <v>-350</v>
      </c>
      <c r="N249" s="6">
        <v>569</v>
      </c>
      <c r="O249" s="6">
        <v>34511</v>
      </c>
      <c r="P249" s="48">
        <v>146</v>
      </c>
      <c r="Q249" s="87">
        <f t="shared" si="15"/>
        <v>131</v>
      </c>
      <c r="R249" s="73" t="str">
        <f t="shared" si="16"/>
        <v>Hudiksvall</v>
      </c>
      <c r="S249" s="73">
        <f t="shared" si="17"/>
        <v>146</v>
      </c>
      <c r="T249" s="74" t="str">
        <f ca="1" t="shared" si="18"/>
        <v>$Q$250</v>
      </c>
      <c r="U249" s="24">
        <v>36839</v>
      </c>
      <c r="V249" s="74">
        <f t="shared" si="19"/>
        <v>5378494</v>
      </c>
    </row>
    <row r="250" spans="1:22" ht="12.75">
      <c r="A250" s="110" t="s">
        <v>636</v>
      </c>
      <c r="B250" s="111" t="s">
        <v>484</v>
      </c>
      <c r="C250" t="s">
        <v>485</v>
      </c>
      <c r="D250" t="s">
        <v>485</v>
      </c>
      <c r="E250" s="6">
        <v>5213</v>
      </c>
      <c r="F250" s="6">
        <v>9524</v>
      </c>
      <c r="G250" s="6">
        <v>3909</v>
      </c>
      <c r="H250" s="6">
        <v>3118</v>
      </c>
      <c r="I250" s="6">
        <v>0</v>
      </c>
      <c r="J250" s="6">
        <v>13907</v>
      </c>
      <c r="K250" s="6">
        <v>260</v>
      </c>
      <c r="L250" s="6">
        <v>841</v>
      </c>
      <c r="M250" s="6">
        <v>-350</v>
      </c>
      <c r="N250" s="6">
        <v>569</v>
      </c>
      <c r="O250" s="6">
        <v>36991</v>
      </c>
      <c r="P250" s="48">
        <v>2626</v>
      </c>
      <c r="Q250" s="87">
        <f t="shared" si="15"/>
        <v>246</v>
      </c>
      <c r="R250" s="73" t="str">
        <f t="shared" si="16"/>
        <v>Ljusdal</v>
      </c>
      <c r="S250" s="73">
        <f t="shared" si="17"/>
        <v>2626</v>
      </c>
      <c r="T250" s="74" t="str">
        <f ca="1" t="shared" si="18"/>
        <v>$Q$251</v>
      </c>
      <c r="U250" s="24">
        <v>18863</v>
      </c>
      <c r="V250" s="74">
        <f t="shared" si="19"/>
        <v>49534238</v>
      </c>
    </row>
    <row r="251" spans="1:22" ht="12.75">
      <c r="A251" s="110" t="s">
        <v>636</v>
      </c>
      <c r="B251" s="111" t="s">
        <v>482</v>
      </c>
      <c r="C251" t="s">
        <v>483</v>
      </c>
      <c r="D251" t="s">
        <v>483</v>
      </c>
      <c r="E251" s="6">
        <v>5667</v>
      </c>
      <c r="F251" s="6">
        <v>9480</v>
      </c>
      <c r="G251" s="6">
        <v>4505</v>
      </c>
      <c r="H251" s="6">
        <v>2798</v>
      </c>
      <c r="I251" s="6">
        <v>0</v>
      </c>
      <c r="J251" s="6">
        <v>12268</v>
      </c>
      <c r="K251" s="6">
        <v>530</v>
      </c>
      <c r="L251" s="6">
        <v>818</v>
      </c>
      <c r="M251" s="6">
        <v>-350</v>
      </c>
      <c r="N251" s="6">
        <v>569</v>
      </c>
      <c r="O251" s="6">
        <v>36285</v>
      </c>
      <c r="P251" s="48">
        <v>1920</v>
      </c>
      <c r="Q251" s="87">
        <f t="shared" si="15"/>
        <v>228</v>
      </c>
      <c r="R251" s="73" t="str">
        <f t="shared" si="16"/>
        <v>Nordanstig</v>
      </c>
      <c r="S251" s="73">
        <f t="shared" si="17"/>
        <v>1920</v>
      </c>
      <c r="T251" s="74" t="str">
        <f ca="1" t="shared" si="18"/>
        <v>$Q$252</v>
      </c>
      <c r="U251" s="24">
        <v>9484</v>
      </c>
      <c r="V251" s="74">
        <f t="shared" si="19"/>
        <v>18209280</v>
      </c>
    </row>
    <row r="252" spans="1:22" ht="12.75">
      <c r="A252" s="110" t="s">
        <v>636</v>
      </c>
      <c r="B252" s="111" t="s">
        <v>476</v>
      </c>
      <c r="C252" t="s">
        <v>477</v>
      </c>
      <c r="D252" t="s">
        <v>477</v>
      </c>
      <c r="E252" s="6">
        <v>4978</v>
      </c>
      <c r="F252" s="6">
        <v>8250</v>
      </c>
      <c r="G252" s="6">
        <v>4596</v>
      </c>
      <c r="H252" s="6">
        <v>2973</v>
      </c>
      <c r="I252" s="6">
        <v>0</v>
      </c>
      <c r="J252" s="6">
        <v>13653</v>
      </c>
      <c r="K252" s="6">
        <v>442</v>
      </c>
      <c r="L252" s="6">
        <v>1873</v>
      </c>
      <c r="M252" s="6">
        <v>-350</v>
      </c>
      <c r="N252" s="6">
        <v>569</v>
      </c>
      <c r="O252" s="6">
        <v>36984</v>
      </c>
      <c r="P252" s="48">
        <v>2619</v>
      </c>
      <c r="Q252" s="87">
        <f t="shared" si="15"/>
        <v>244</v>
      </c>
      <c r="R252" s="73" t="str">
        <f t="shared" si="16"/>
        <v>Ockelbo</v>
      </c>
      <c r="S252" s="73">
        <f t="shared" si="17"/>
        <v>2619</v>
      </c>
      <c r="T252" s="74" t="str">
        <f ca="1" t="shared" si="18"/>
        <v>$Q$253</v>
      </c>
      <c r="U252" s="24">
        <v>5802</v>
      </c>
      <c r="V252" s="74">
        <f t="shared" si="19"/>
        <v>15195438</v>
      </c>
    </row>
    <row r="253" spans="1:22" ht="12.75">
      <c r="A253" s="110" t="s">
        <v>636</v>
      </c>
      <c r="B253" s="111" t="s">
        <v>480</v>
      </c>
      <c r="C253" t="s">
        <v>481</v>
      </c>
      <c r="D253" t="s">
        <v>481</v>
      </c>
      <c r="E253" s="6">
        <v>5181</v>
      </c>
      <c r="F253" s="6">
        <v>8345</v>
      </c>
      <c r="G253" s="6">
        <v>4404</v>
      </c>
      <c r="H253" s="6">
        <v>2993</v>
      </c>
      <c r="I253" s="6">
        <v>0</v>
      </c>
      <c r="J253" s="6">
        <v>12805</v>
      </c>
      <c r="K253" s="6">
        <v>654</v>
      </c>
      <c r="L253" s="6">
        <v>841</v>
      </c>
      <c r="M253" s="6">
        <v>-350</v>
      </c>
      <c r="N253" s="6">
        <v>569</v>
      </c>
      <c r="O253" s="6">
        <v>35442</v>
      </c>
      <c r="P253" s="48">
        <v>1077</v>
      </c>
      <c r="Q253" s="87">
        <f t="shared" si="15"/>
        <v>194</v>
      </c>
      <c r="R253" s="73" t="str">
        <f t="shared" si="16"/>
        <v>Ovanåker</v>
      </c>
      <c r="S253" s="73">
        <f t="shared" si="17"/>
        <v>1077</v>
      </c>
      <c r="T253" s="74" t="str">
        <f ca="1" t="shared" si="18"/>
        <v>$Q$254</v>
      </c>
      <c r="U253" s="24">
        <v>11365</v>
      </c>
      <c r="V253" s="74">
        <f t="shared" si="19"/>
        <v>12240105</v>
      </c>
    </row>
    <row r="254" spans="1:22" ht="12.75">
      <c r="A254" s="110" t="s">
        <v>636</v>
      </c>
      <c r="B254" s="111" t="s">
        <v>488</v>
      </c>
      <c r="C254" t="s">
        <v>489</v>
      </c>
      <c r="D254" t="s">
        <v>489</v>
      </c>
      <c r="E254" s="6">
        <v>5440</v>
      </c>
      <c r="F254" s="6">
        <v>9104</v>
      </c>
      <c r="G254" s="6">
        <v>4289</v>
      </c>
      <c r="H254" s="6">
        <v>3797</v>
      </c>
      <c r="I254" s="6">
        <v>4</v>
      </c>
      <c r="J254" s="6">
        <v>10993</v>
      </c>
      <c r="K254" s="6">
        <v>18</v>
      </c>
      <c r="L254" s="6">
        <v>195</v>
      </c>
      <c r="M254" s="6">
        <v>-350</v>
      </c>
      <c r="N254" s="6">
        <v>569</v>
      </c>
      <c r="O254" s="6">
        <v>34059</v>
      </c>
      <c r="P254" s="48">
        <v>-306</v>
      </c>
      <c r="Q254" s="87">
        <f t="shared" si="15"/>
        <v>86</v>
      </c>
      <c r="R254" s="73" t="str">
        <f t="shared" si="16"/>
        <v>Sandviken</v>
      </c>
      <c r="S254" s="73">
        <f t="shared" si="17"/>
        <v>-306</v>
      </c>
      <c r="T254" s="74" t="str">
        <f ca="1" t="shared" si="18"/>
        <v>$Q$255</v>
      </c>
      <c r="U254" s="24">
        <v>37234</v>
      </c>
      <c r="V254" s="74">
        <f t="shared" si="19"/>
        <v>-11393604</v>
      </c>
    </row>
    <row r="255" spans="1:22" ht="12.75">
      <c r="A255" s="110" t="s">
        <v>636</v>
      </c>
      <c r="B255" s="111" t="s">
        <v>490</v>
      </c>
      <c r="C255" t="s">
        <v>491</v>
      </c>
      <c r="D255" t="s">
        <v>491</v>
      </c>
      <c r="E255" s="6">
        <v>4887</v>
      </c>
      <c r="F255" s="6">
        <v>8169</v>
      </c>
      <c r="G255" s="6">
        <v>4223</v>
      </c>
      <c r="H255" s="6">
        <v>3028</v>
      </c>
      <c r="I255" s="6">
        <v>0</v>
      </c>
      <c r="J255" s="6">
        <v>12898</v>
      </c>
      <c r="K255" s="6">
        <v>767</v>
      </c>
      <c r="L255" s="6">
        <v>219</v>
      </c>
      <c r="M255" s="6">
        <v>-350</v>
      </c>
      <c r="N255" s="6">
        <v>569</v>
      </c>
      <c r="O255" s="6">
        <v>34410</v>
      </c>
      <c r="P255" s="48">
        <v>45</v>
      </c>
      <c r="Q255" s="87">
        <f t="shared" si="15"/>
        <v>122</v>
      </c>
      <c r="R255" s="73" t="str">
        <f t="shared" si="16"/>
        <v>Söderhamn</v>
      </c>
      <c r="S255" s="73">
        <f t="shared" si="17"/>
        <v>45</v>
      </c>
      <c r="T255" s="74" t="str">
        <f ca="1" t="shared" si="18"/>
        <v>$Q$256</v>
      </c>
      <c r="U255" s="24">
        <v>25397</v>
      </c>
      <c r="V255" s="74">
        <f t="shared" si="19"/>
        <v>1142865</v>
      </c>
    </row>
    <row r="256" spans="1:22" ht="25.5">
      <c r="A256" s="110" t="s">
        <v>637</v>
      </c>
      <c r="B256" s="111" t="s">
        <v>500</v>
      </c>
      <c r="C256" s="107" t="s">
        <v>501</v>
      </c>
      <c r="D256" s="135" t="s">
        <v>657</v>
      </c>
      <c r="E256" s="6">
        <v>5565</v>
      </c>
      <c r="F256" s="6">
        <v>8854</v>
      </c>
      <c r="G256" s="6">
        <v>4100</v>
      </c>
      <c r="H256" s="6">
        <v>3241</v>
      </c>
      <c r="I256" s="6">
        <v>0</v>
      </c>
      <c r="J256" s="6">
        <v>11990</v>
      </c>
      <c r="K256" s="6">
        <v>209</v>
      </c>
      <c r="L256" s="6">
        <v>271</v>
      </c>
      <c r="M256" s="6">
        <v>-350</v>
      </c>
      <c r="N256" s="6">
        <v>358</v>
      </c>
      <c r="O256" s="6">
        <v>34238</v>
      </c>
      <c r="P256" s="48">
        <v>-127</v>
      </c>
      <c r="Q256" s="87">
        <f t="shared" si="15"/>
        <v>106</v>
      </c>
      <c r="R256" s="73" t="str">
        <f t="shared" si="16"/>
        <v>Härnösand</v>
      </c>
      <c r="S256" s="73">
        <f t="shared" si="17"/>
        <v>-127</v>
      </c>
      <c r="T256" s="74" t="str">
        <f ca="1" t="shared" si="18"/>
        <v>$Q$257</v>
      </c>
      <c r="U256" s="24">
        <v>24477</v>
      </c>
      <c r="V256" s="74">
        <f t="shared" si="19"/>
        <v>-3108579</v>
      </c>
    </row>
    <row r="257" spans="1:22" ht="12.75">
      <c r="A257" s="110" t="s">
        <v>637</v>
      </c>
      <c r="B257" s="111" t="s">
        <v>504</v>
      </c>
      <c r="C257" t="s">
        <v>505</v>
      </c>
      <c r="D257" t="s">
        <v>505</v>
      </c>
      <c r="E257" s="6">
        <v>4479</v>
      </c>
      <c r="F257" s="6">
        <v>8611</v>
      </c>
      <c r="G257" s="6">
        <v>3997</v>
      </c>
      <c r="H257" s="6">
        <v>3052</v>
      </c>
      <c r="I257" s="6">
        <v>0</v>
      </c>
      <c r="J257" s="6">
        <v>14712</v>
      </c>
      <c r="K257" s="6">
        <v>1040</v>
      </c>
      <c r="L257" s="6">
        <v>465</v>
      </c>
      <c r="M257" s="6">
        <v>-350</v>
      </c>
      <c r="N257" s="6">
        <v>273</v>
      </c>
      <c r="O257" s="6">
        <v>36279</v>
      </c>
      <c r="P257" s="48">
        <v>1914</v>
      </c>
      <c r="Q257" s="87">
        <f t="shared" si="15"/>
        <v>227</v>
      </c>
      <c r="R257" s="73" t="str">
        <f t="shared" si="16"/>
        <v>Kramfors</v>
      </c>
      <c r="S257" s="73">
        <f t="shared" si="17"/>
        <v>1914</v>
      </c>
      <c r="T257" s="74" t="str">
        <f ca="1" t="shared" si="18"/>
        <v>$Q$258</v>
      </c>
      <c r="U257" s="24">
        <v>18412</v>
      </c>
      <c r="V257" s="74">
        <f t="shared" si="19"/>
        <v>35240568</v>
      </c>
    </row>
    <row r="258" spans="1:22" ht="12.75">
      <c r="A258" s="110" t="s">
        <v>637</v>
      </c>
      <c r="B258" s="111" t="s">
        <v>506</v>
      </c>
      <c r="C258" t="s">
        <v>507</v>
      </c>
      <c r="D258" t="s">
        <v>507</v>
      </c>
      <c r="E258" s="6">
        <v>4979</v>
      </c>
      <c r="F258" s="6">
        <v>8880</v>
      </c>
      <c r="G258" s="6">
        <v>4172</v>
      </c>
      <c r="H258" s="6">
        <v>2764</v>
      </c>
      <c r="I258" s="6">
        <v>0</v>
      </c>
      <c r="J258" s="6">
        <v>14695</v>
      </c>
      <c r="K258" s="6">
        <v>647</v>
      </c>
      <c r="L258" s="6">
        <v>917</v>
      </c>
      <c r="M258" s="6">
        <v>-350</v>
      </c>
      <c r="N258" s="6">
        <v>403</v>
      </c>
      <c r="O258" s="6">
        <v>37107</v>
      </c>
      <c r="P258" s="48">
        <v>2742</v>
      </c>
      <c r="Q258" s="87">
        <f t="shared" si="15"/>
        <v>249</v>
      </c>
      <c r="R258" s="73" t="str">
        <f t="shared" si="16"/>
        <v>Sollefteå</v>
      </c>
      <c r="S258" s="73">
        <f t="shared" si="17"/>
        <v>2742</v>
      </c>
      <c r="T258" s="74" t="str">
        <f ca="1" t="shared" si="18"/>
        <v>$Q$259</v>
      </c>
      <c r="U258" s="24">
        <v>19584</v>
      </c>
      <c r="V258" s="74">
        <f t="shared" si="19"/>
        <v>53699328</v>
      </c>
    </row>
    <row r="259" spans="1:22" ht="12.75">
      <c r="A259" s="110" t="s">
        <v>637</v>
      </c>
      <c r="B259" s="111" t="s">
        <v>502</v>
      </c>
      <c r="C259" t="s">
        <v>503</v>
      </c>
      <c r="D259" t="s">
        <v>503</v>
      </c>
      <c r="E259" s="6">
        <v>6676</v>
      </c>
      <c r="F259" s="6">
        <v>9133</v>
      </c>
      <c r="G259" s="6">
        <v>3747</v>
      </c>
      <c r="H259" s="6">
        <v>4020</v>
      </c>
      <c r="I259" s="6">
        <v>0</v>
      </c>
      <c r="J259" s="6">
        <v>9738</v>
      </c>
      <c r="K259" s="6">
        <v>0</v>
      </c>
      <c r="L259" s="6">
        <v>334</v>
      </c>
      <c r="M259" s="6">
        <v>-350</v>
      </c>
      <c r="N259" s="6">
        <v>420</v>
      </c>
      <c r="O259" s="6">
        <v>33718</v>
      </c>
      <c r="P259" s="48">
        <v>-647</v>
      </c>
      <c r="Q259" s="87">
        <f t="shared" si="15"/>
        <v>59</v>
      </c>
      <c r="R259" s="73" t="str">
        <f t="shared" si="16"/>
        <v>Sundsvall</v>
      </c>
      <c r="S259" s="73">
        <f t="shared" si="17"/>
        <v>-647</v>
      </c>
      <c r="T259" s="74" t="str">
        <f ca="1" t="shared" si="18"/>
        <v>$Q$260</v>
      </c>
      <c r="U259" s="24">
        <v>96943</v>
      </c>
      <c r="V259" s="74">
        <f t="shared" si="19"/>
        <v>-62722121</v>
      </c>
    </row>
    <row r="260" spans="1:22" ht="12.75">
      <c r="A260" s="110" t="s">
        <v>637</v>
      </c>
      <c r="B260" s="111" t="s">
        <v>498</v>
      </c>
      <c r="C260" t="s">
        <v>499</v>
      </c>
      <c r="D260" t="s">
        <v>499</v>
      </c>
      <c r="E260" s="6">
        <v>6531</v>
      </c>
      <c r="F260" s="6">
        <v>10489</v>
      </c>
      <c r="G260" s="6">
        <v>4261</v>
      </c>
      <c r="H260" s="6">
        <v>3456</v>
      </c>
      <c r="I260" s="6">
        <v>0</v>
      </c>
      <c r="J260" s="6">
        <v>9808</v>
      </c>
      <c r="K260" s="6">
        <v>0</v>
      </c>
      <c r="L260" s="6">
        <v>271</v>
      </c>
      <c r="M260" s="6">
        <v>-350</v>
      </c>
      <c r="N260" s="6">
        <v>297</v>
      </c>
      <c r="O260" s="6">
        <v>34763</v>
      </c>
      <c r="P260" s="48">
        <v>398</v>
      </c>
      <c r="Q260" s="87">
        <f t="shared" si="15"/>
        <v>151</v>
      </c>
      <c r="R260" s="73" t="str">
        <f t="shared" si="16"/>
        <v>Timrå</v>
      </c>
      <c r="S260" s="73">
        <f t="shared" si="17"/>
        <v>398</v>
      </c>
      <c r="T260" s="74" t="str">
        <f ca="1" t="shared" si="18"/>
        <v>$Q$261</v>
      </c>
      <c r="U260" s="24">
        <v>18055</v>
      </c>
      <c r="V260" s="74">
        <f t="shared" si="19"/>
        <v>7185890</v>
      </c>
    </row>
    <row r="261" spans="1:22" ht="12.75">
      <c r="A261" s="110" t="s">
        <v>637</v>
      </c>
      <c r="B261" s="111" t="s">
        <v>496</v>
      </c>
      <c r="C261" t="s">
        <v>497</v>
      </c>
      <c r="D261" t="s">
        <v>497</v>
      </c>
      <c r="E261" s="6">
        <v>4436</v>
      </c>
      <c r="F261" s="6">
        <v>9136</v>
      </c>
      <c r="G261" s="6">
        <v>4847</v>
      </c>
      <c r="H261" s="6">
        <v>2653</v>
      </c>
      <c r="I261" s="6">
        <v>0</v>
      </c>
      <c r="J261" s="6">
        <v>15412</v>
      </c>
      <c r="K261" s="6">
        <v>1220</v>
      </c>
      <c r="L261" s="6">
        <v>1031</v>
      </c>
      <c r="M261" s="6">
        <v>-350</v>
      </c>
      <c r="N261" s="6">
        <v>322</v>
      </c>
      <c r="O261" s="6">
        <v>38707</v>
      </c>
      <c r="P261" s="48">
        <v>4342</v>
      </c>
      <c r="Q261" s="87">
        <f t="shared" si="15"/>
        <v>266</v>
      </c>
      <c r="R261" s="73" t="str">
        <f t="shared" si="16"/>
        <v>Ånge</v>
      </c>
      <c r="S261" s="73">
        <f t="shared" si="17"/>
        <v>4342</v>
      </c>
      <c r="T261" s="74" t="str">
        <f ca="1" t="shared" si="18"/>
        <v>$Q$262</v>
      </c>
      <c r="U261" s="24">
        <v>9561</v>
      </c>
      <c r="V261" s="74">
        <f t="shared" si="19"/>
        <v>41513862</v>
      </c>
    </row>
    <row r="262" spans="1:22" ht="12.75">
      <c r="A262" s="110" t="s">
        <v>637</v>
      </c>
      <c r="B262" s="111" t="s">
        <v>508</v>
      </c>
      <c r="C262" t="s">
        <v>509</v>
      </c>
      <c r="D262" t="s">
        <v>509</v>
      </c>
      <c r="E262" s="6">
        <v>6442</v>
      </c>
      <c r="F262" s="6">
        <v>9267</v>
      </c>
      <c r="G262" s="6">
        <v>4230</v>
      </c>
      <c r="H262" s="6">
        <v>2813</v>
      </c>
      <c r="I262" s="6">
        <v>0</v>
      </c>
      <c r="J262" s="6">
        <v>11440</v>
      </c>
      <c r="K262" s="6">
        <v>42</v>
      </c>
      <c r="L262" s="6">
        <v>956</v>
      </c>
      <c r="M262" s="6">
        <v>-350</v>
      </c>
      <c r="N262" s="6">
        <v>442</v>
      </c>
      <c r="O262" s="6">
        <v>35282</v>
      </c>
      <c r="P262" s="48">
        <v>917</v>
      </c>
      <c r="Q262" s="87">
        <f t="shared" si="15"/>
        <v>180</v>
      </c>
      <c r="R262" s="73" t="str">
        <f t="shared" si="16"/>
        <v>Örnsköldsvik</v>
      </c>
      <c r="S262" s="73">
        <f t="shared" si="17"/>
        <v>917</v>
      </c>
      <c r="T262" s="74" t="str">
        <f ca="1" t="shared" si="18"/>
        <v>$Q$263</v>
      </c>
      <c r="U262" s="24">
        <v>54937</v>
      </c>
      <c r="V262" s="74">
        <f t="shared" si="19"/>
        <v>50377229</v>
      </c>
    </row>
    <row r="263" spans="1:22" ht="25.5">
      <c r="A263" s="110" t="s">
        <v>638</v>
      </c>
      <c r="B263" s="111" t="s">
        <v>520</v>
      </c>
      <c r="C263" s="107" t="s">
        <v>521</v>
      </c>
      <c r="D263" s="135" t="s">
        <v>658</v>
      </c>
      <c r="E263" s="6">
        <v>4979</v>
      </c>
      <c r="F263" s="6">
        <v>10323</v>
      </c>
      <c r="G263" s="6">
        <v>4811</v>
      </c>
      <c r="H263" s="6">
        <v>2321</v>
      </c>
      <c r="I263" s="6">
        <v>0</v>
      </c>
      <c r="J263" s="6">
        <v>16368</v>
      </c>
      <c r="K263" s="6">
        <v>961</v>
      </c>
      <c r="L263" s="6">
        <v>2092</v>
      </c>
      <c r="M263" s="6">
        <v>-350</v>
      </c>
      <c r="N263" s="6">
        <v>788</v>
      </c>
      <c r="O263" s="6">
        <v>42293</v>
      </c>
      <c r="P263" s="48">
        <v>7928</v>
      </c>
      <c r="Q263" s="87">
        <f t="shared" si="15"/>
        <v>283</v>
      </c>
      <c r="R263" s="73" t="str">
        <f t="shared" si="16"/>
        <v>Berg</v>
      </c>
      <c r="S263" s="73">
        <f t="shared" si="17"/>
        <v>7928</v>
      </c>
      <c r="T263" s="74" t="str">
        <f ca="1" t="shared" si="18"/>
        <v>$Q$264</v>
      </c>
      <c r="U263" s="24">
        <v>7153</v>
      </c>
      <c r="V263" s="74">
        <f t="shared" si="19"/>
        <v>56708984</v>
      </c>
    </row>
    <row r="264" spans="1:22" ht="12.75">
      <c r="A264" s="110" t="s">
        <v>638</v>
      </c>
      <c r="B264" s="111" t="s">
        <v>512</v>
      </c>
      <c r="C264" t="s">
        <v>513</v>
      </c>
      <c r="D264" t="s">
        <v>513</v>
      </c>
      <c r="E264" s="6">
        <v>4272</v>
      </c>
      <c r="F264" s="6">
        <v>11134</v>
      </c>
      <c r="G264" s="6">
        <v>5547</v>
      </c>
      <c r="H264" s="6">
        <v>2854</v>
      </c>
      <c r="I264" s="6">
        <v>0</v>
      </c>
      <c r="J264" s="6">
        <v>15500</v>
      </c>
      <c r="K264" s="6">
        <v>1005</v>
      </c>
      <c r="L264" s="6">
        <v>2069</v>
      </c>
      <c r="M264" s="6">
        <v>-350</v>
      </c>
      <c r="N264" s="6">
        <v>789</v>
      </c>
      <c r="O264" s="6">
        <v>42820</v>
      </c>
      <c r="P264" s="48">
        <v>8455</v>
      </c>
      <c r="Q264" s="87">
        <f t="shared" si="15"/>
        <v>285</v>
      </c>
      <c r="R264" s="73" t="str">
        <f t="shared" si="16"/>
        <v>Bräcke</v>
      </c>
      <c r="S264" s="73">
        <f t="shared" si="17"/>
        <v>8455</v>
      </c>
      <c r="T264" s="74" t="str">
        <f ca="1" t="shared" si="18"/>
        <v>$Q$265</v>
      </c>
      <c r="U264" s="24">
        <v>6591</v>
      </c>
      <c r="V264" s="74">
        <f t="shared" si="19"/>
        <v>55726905</v>
      </c>
    </row>
    <row r="265" spans="1:22" ht="12.75">
      <c r="A265" s="110" t="s">
        <v>638</v>
      </c>
      <c r="B265" s="111" t="s">
        <v>522</v>
      </c>
      <c r="C265" t="s">
        <v>523</v>
      </c>
      <c r="D265" t="s">
        <v>523</v>
      </c>
      <c r="E265" s="6">
        <v>4212</v>
      </c>
      <c r="F265" s="6">
        <v>9364</v>
      </c>
      <c r="G265" s="6">
        <v>4307</v>
      </c>
      <c r="H265" s="6">
        <v>2199</v>
      </c>
      <c r="I265" s="6">
        <v>0</v>
      </c>
      <c r="J265" s="6">
        <v>16386</v>
      </c>
      <c r="K265" s="6">
        <v>856</v>
      </c>
      <c r="L265" s="6">
        <v>1385</v>
      </c>
      <c r="M265" s="6">
        <v>-350</v>
      </c>
      <c r="N265" s="6">
        <v>955</v>
      </c>
      <c r="O265" s="6">
        <v>39314</v>
      </c>
      <c r="P265" s="48">
        <v>4949</v>
      </c>
      <c r="Q265" s="87">
        <f t="shared" si="15"/>
        <v>271</v>
      </c>
      <c r="R265" s="73" t="str">
        <f t="shared" si="16"/>
        <v>Härjedalen</v>
      </c>
      <c r="S265" s="73">
        <f t="shared" si="17"/>
        <v>4949</v>
      </c>
      <c r="T265" s="74" t="str">
        <f ca="1" t="shared" si="18"/>
        <v>$Q$266</v>
      </c>
      <c r="U265" s="24">
        <v>10247</v>
      </c>
      <c r="V265" s="74">
        <f t="shared" si="19"/>
        <v>50712403</v>
      </c>
    </row>
    <row r="266" spans="1:22" ht="12.75">
      <c r="A266" s="110" t="s">
        <v>638</v>
      </c>
      <c r="B266" s="111" t="s">
        <v>514</v>
      </c>
      <c r="C266" t="s">
        <v>515</v>
      </c>
      <c r="D266" t="s">
        <v>515</v>
      </c>
      <c r="E266" s="6">
        <v>8163</v>
      </c>
      <c r="F266" s="6">
        <v>11821</v>
      </c>
      <c r="G266" s="6">
        <v>4373</v>
      </c>
      <c r="H266" s="6">
        <v>2186</v>
      </c>
      <c r="I266" s="6">
        <v>0</v>
      </c>
      <c r="J266" s="6">
        <v>10153</v>
      </c>
      <c r="K266" s="6">
        <v>9</v>
      </c>
      <c r="L266" s="6">
        <v>923</v>
      </c>
      <c r="M266" s="6">
        <v>-350</v>
      </c>
      <c r="N266" s="6">
        <v>468</v>
      </c>
      <c r="O266" s="6">
        <v>37746</v>
      </c>
      <c r="P266" s="48">
        <v>3381</v>
      </c>
      <c r="Q266" s="87">
        <f t="shared" si="15"/>
        <v>258</v>
      </c>
      <c r="R266" s="73" t="str">
        <f t="shared" si="16"/>
        <v>Krokom</v>
      </c>
      <c r="S266" s="73">
        <f t="shared" si="17"/>
        <v>3381</v>
      </c>
      <c r="T266" s="74" t="str">
        <f ca="1" t="shared" si="18"/>
        <v>$Q$267</v>
      </c>
      <c r="U266" s="24">
        <v>14608</v>
      </c>
      <c r="V266" s="74">
        <f t="shared" si="19"/>
        <v>49389648</v>
      </c>
    </row>
    <row r="267" spans="1:22" ht="12.75">
      <c r="A267" s="110" t="s">
        <v>638</v>
      </c>
      <c r="B267" s="111" t="s">
        <v>510</v>
      </c>
      <c r="C267" t="s">
        <v>511</v>
      </c>
      <c r="D267" t="s">
        <v>511</v>
      </c>
      <c r="E267" s="6">
        <v>4825</v>
      </c>
      <c r="F267" s="6">
        <v>8997</v>
      </c>
      <c r="G267" s="6">
        <v>4879</v>
      </c>
      <c r="H267" s="6">
        <v>2705</v>
      </c>
      <c r="I267" s="6">
        <v>0</v>
      </c>
      <c r="J267" s="6">
        <v>17010</v>
      </c>
      <c r="K267" s="6">
        <v>1053</v>
      </c>
      <c r="L267" s="6">
        <v>2354</v>
      </c>
      <c r="M267" s="6">
        <v>-350</v>
      </c>
      <c r="N267" s="6">
        <v>1320</v>
      </c>
      <c r="O267" s="6">
        <v>42793</v>
      </c>
      <c r="P267" s="48">
        <v>8428</v>
      </c>
      <c r="Q267" s="87">
        <f aca="true" t="shared" si="20" ref="Q267:Q299">RANK(P267,$P$10:$P$299,1)</f>
        <v>284</v>
      </c>
      <c r="R267" s="73" t="str">
        <f aca="true" t="shared" si="21" ref="R267:R299">C267</f>
        <v>Ragunda</v>
      </c>
      <c r="S267" s="73">
        <f aca="true" t="shared" si="22" ref="S267:S299">P267</f>
        <v>8428</v>
      </c>
      <c r="T267" s="74" t="str">
        <f aca="true" ca="1" t="shared" si="23" ref="T267:T299">CELL("adress",Q268)</f>
        <v>$Q$268</v>
      </c>
      <c r="U267" s="24">
        <v>5469</v>
      </c>
      <c r="V267" s="74">
        <f aca="true" t="shared" si="24" ref="V267:V299">U267*P267</f>
        <v>46092732</v>
      </c>
    </row>
    <row r="268" spans="1:22" ht="12.75">
      <c r="A268" s="110" t="s">
        <v>638</v>
      </c>
      <c r="B268" s="111" t="s">
        <v>516</v>
      </c>
      <c r="C268" t="s">
        <v>517</v>
      </c>
      <c r="D268" t="s">
        <v>517</v>
      </c>
      <c r="E268" s="6">
        <v>4553</v>
      </c>
      <c r="F268" s="6">
        <v>10009</v>
      </c>
      <c r="G268" s="6">
        <v>4703</v>
      </c>
      <c r="H268" s="6">
        <v>3139</v>
      </c>
      <c r="I268" s="6">
        <v>0</v>
      </c>
      <c r="J268" s="6">
        <v>16538</v>
      </c>
      <c r="K268" s="6">
        <v>887</v>
      </c>
      <c r="L268" s="6">
        <v>1037</v>
      </c>
      <c r="M268" s="6">
        <v>-350</v>
      </c>
      <c r="N268" s="6">
        <v>705</v>
      </c>
      <c r="O268" s="6">
        <v>41221</v>
      </c>
      <c r="P268" s="48">
        <v>6856</v>
      </c>
      <c r="Q268" s="87">
        <f t="shared" si="20"/>
        <v>281</v>
      </c>
      <c r="R268" s="73" t="str">
        <f t="shared" si="21"/>
        <v>Strömsund</v>
      </c>
      <c r="S268" s="73">
        <f t="shared" si="22"/>
        <v>6856</v>
      </c>
      <c r="T268" s="74" t="str">
        <f ca="1" t="shared" si="23"/>
        <v>$Q$269</v>
      </c>
      <c r="U268" s="24">
        <v>12014</v>
      </c>
      <c r="V268" s="74">
        <f t="shared" si="24"/>
        <v>82367984</v>
      </c>
    </row>
    <row r="269" spans="1:22" ht="12.75">
      <c r="A269" s="110" t="s">
        <v>638</v>
      </c>
      <c r="B269" s="111" t="s">
        <v>518</v>
      </c>
      <c r="C269" t="s">
        <v>519</v>
      </c>
      <c r="D269" t="s">
        <v>519</v>
      </c>
      <c r="E269" s="6">
        <v>6304</v>
      </c>
      <c r="F269" s="6">
        <v>10584</v>
      </c>
      <c r="G269" s="6">
        <v>4487</v>
      </c>
      <c r="H269" s="6">
        <v>1916</v>
      </c>
      <c r="I269" s="6">
        <v>0</v>
      </c>
      <c r="J269" s="6">
        <v>10231</v>
      </c>
      <c r="K269" s="6">
        <v>22</v>
      </c>
      <c r="L269" s="6">
        <v>1037</v>
      </c>
      <c r="M269" s="6">
        <v>-350</v>
      </c>
      <c r="N269" s="6">
        <v>755</v>
      </c>
      <c r="O269" s="6">
        <v>34986</v>
      </c>
      <c r="P269" s="48">
        <v>621</v>
      </c>
      <c r="Q269" s="87">
        <f t="shared" si="20"/>
        <v>166</v>
      </c>
      <c r="R269" s="73" t="str">
        <f t="shared" si="21"/>
        <v>Åre</v>
      </c>
      <c r="S269" s="73">
        <f t="shared" si="22"/>
        <v>621</v>
      </c>
      <c r="T269" s="74" t="str">
        <f ca="1" t="shared" si="23"/>
        <v>$Q$270</v>
      </c>
      <c r="U269" s="24">
        <v>10422</v>
      </c>
      <c r="V269" s="74">
        <f t="shared" si="24"/>
        <v>6472062</v>
      </c>
    </row>
    <row r="270" spans="1:22" ht="12.75">
      <c r="A270" s="110" t="s">
        <v>638</v>
      </c>
      <c r="B270" s="111" t="s">
        <v>524</v>
      </c>
      <c r="C270" t="s">
        <v>525</v>
      </c>
      <c r="D270" t="s">
        <v>525</v>
      </c>
      <c r="E270" s="6">
        <v>6643</v>
      </c>
      <c r="F270" s="6">
        <v>8276</v>
      </c>
      <c r="G270" s="6">
        <v>3696</v>
      </c>
      <c r="H270" s="6">
        <v>3237</v>
      </c>
      <c r="I270" s="6">
        <v>0</v>
      </c>
      <c r="J270" s="6">
        <v>10313</v>
      </c>
      <c r="K270" s="6">
        <v>7</v>
      </c>
      <c r="L270" s="6">
        <v>340</v>
      </c>
      <c r="M270" s="6">
        <v>-350</v>
      </c>
      <c r="N270" s="6">
        <v>647</v>
      </c>
      <c r="O270" s="6">
        <v>32809</v>
      </c>
      <c r="P270" s="48">
        <v>-1556</v>
      </c>
      <c r="Q270" s="87">
        <f t="shared" si="20"/>
        <v>28</v>
      </c>
      <c r="R270" s="73" t="str">
        <f t="shared" si="21"/>
        <v>Östersund</v>
      </c>
      <c r="S270" s="73">
        <f t="shared" si="22"/>
        <v>-1556</v>
      </c>
      <c r="T270" s="74" t="str">
        <f ca="1" t="shared" si="23"/>
        <v>$Q$271</v>
      </c>
      <c r="U270" s="24">
        <v>59818</v>
      </c>
      <c r="V270" s="74">
        <f t="shared" si="24"/>
        <v>-93076808</v>
      </c>
    </row>
    <row r="271" spans="1:22" ht="25.5">
      <c r="A271" s="110" t="s">
        <v>639</v>
      </c>
      <c r="B271" s="111" t="s">
        <v>528</v>
      </c>
      <c r="C271" s="107" t="s">
        <v>529</v>
      </c>
      <c r="D271" s="135" t="s">
        <v>659</v>
      </c>
      <c r="E271" s="6">
        <v>5205</v>
      </c>
      <c r="F271" s="6">
        <v>9491</v>
      </c>
      <c r="G271" s="6">
        <v>5678</v>
      </c>
      <c r="H271" s="6">
        <v>2440</v>
      </c>
      <c r="I271" s="6">
        <v>0</v>
      </c>
      <c r="J271" s="6">
        <v>18679</v>
      </c>
      <c r="K271" s="6">
        <v>720</v>
      </c>
      <c r="L271" s="6">
        <v>2166</v>
      </c>
      <c r="M271" s="6">
        <v>-350</v>
      </c>
      <c r="N271" s="6">
        <v>552</v>
      </c>
      <c r="O271" s="6">
        <v>44581</v>
      </c>
      <c r="P271" s="48">
        <v>10216</v>
      </c>
      <c r="Q271" s="87">
        <f t="shared" si="20"/>
        <v>287</v>
      </c>
      <c r="R271" s="73" t="str">
        <f t="shared" si="21"/>
        <v>Bjurholm</v>
      </c>
      <c r="S271" s="73">
        <f t="shared" si="22"/>
        <v>10216</v>
      </c>
      <c r="T271" s="74" t="str">
        <f ca="1" t="shared" si="23"/>
        <v>$Q$272</v>
      </c>
      <c r="U271" s="24">
        <v>2431</v>
      </c>
      <c r="V271" s="74">
        <f t="shared" si="24"/>
        <v>24835096</v>
      </c>
    </row>
    <row r="272" spans="1:22" ht="12.75">
      <c r="A272" s="110" t="s">
        <v>639</v>
      </c>
      <c r="B272" s="111" t="s">
        <v>542</v>
      </c>
      <c r="C272" t="s">
        <v>543</v>
      </c>
      <c r="D272" t="s">
        <v>543</v>
      </c>
      <c r="E272" s="6">
        <v>4885</v>
      </c>
      <c r="F272" s="6">
        <v>9008</v>
      </c>
      <c r="G272" s="6">
        <v>4526</v>
      </c>
      <c r="H272" s="6">
        <v>2484</v>
      </c>
      <c r="I272" s="6">
        <v>0</v>
      </c>
      <c r="J272" s="6">
        <v>19925</v>
      </c>
      <c r="K272" s="6">
        <v>1450</v>
      </c>
      <c r="L272" s="6">
        <v>2475</v>
      </c>
      <c r="M272" s="6">
        <v>-350</v>
      </c>
      <c r="N272" s="6">
        <v>750</v>
      </c>
      <c r="O272" s="6">
        <v>45153</v>
      </c>
      <c r="P272" s="48">
        <v>10788</v>
      </c>
      <c r="Q272" s="87">
        <f t="shared" si="20"/>
        <v>289</v>
      </c>
      <c r="R272" s="73" t="str">
        <f t="shared" si="21"/>
        <v>Dorotea</v>
      </c>
      <c r="S272" s="73">
        <f t="shared" si="22"/>
        <v>10788</v>
      </c>
      <c r="T272" s="74" t="str">
        <f ca="1" t="shared" si="23"/>
        <v>$Q$273</v>
      </c>
      <c r="U272" s="24">
        <v>2760</v>
      </c>
      <c r="V272" s="74">
        <f t="shared" si="24"/>
        <v>29774880</v>
      </c>
    </row>
    <row r="273" spans="1:22" ht="12.75">
      <c r="A273" s="110" t="s">
        <v>639</v>
      </c>
      <c r="B273" s="111" t="s">
        <v>552</v>
      </c>
      <c r="C273" t="s">
        <v>553</v>
      </c>
      <c r="D273" t="s">
        <v>553</v>
      </c>
      <c r="E273" s="6">
        <v>5887</v>
      </c>
      <c r="F273" s="6">
        <v>9682</v>
      </c>
      <c r="G273" s="6">
        <v>4074</v>
      </c>
      <c r="H273" s="6">
        <v>3257</v>
      </c>
      <c r="I273" s="6">
        <v>0</v>
      </c>
      <c r="J273" s="6">
        <v>12260</v>
      </c>
      <c r="K273" s="6">
        <v>420</v>
      </c>
      <c r="L273" s="6">
        <v>1135</v>
      </c>
      <c r="M273" s="6">
        <v>-350</v>
      </c>
      <c r="N273" s="6">
        <v>389</v>
      </c>
      <c r="O273" s="6">
        <v>36754</v>
      </c>
      <c r="P273" s="48">
        <v>2389</v>
      </c>
      <c r="Q273" s="87">
        <f t="shared" si="20"/>
        <v>236</v>
      </c>
      <c r="R273" s="73" t="str">
        <f t="shared" si="21"/>
        <v>Lycksele</v>
      </c>
      <c r="S273" s="73">
        <f t="shared" si="22"/>
        <v>2389</v>
      </c>
      <c r="T273" s="74" t="str">
        <f ca="1" t="shared" si="23"/>
        <v>$Q$274</v>
      </c>
      <c r="U273" s="24">
        <v>12269</v>
      </c>
      <c r="V273" s="74">
        <f t="shared" si="24"/>
        <v>29310641</v>
      </c>
    </row>
    <row r="274" spans="1:22" ht="12.75">
      <c r="A274" s="110" t="s">
        <v>639</v>
      </c>
      <c r="B274" s="111" t="s">
        <v>536</v>
      </c>
      <c r="C274" t="s">
        <v>537</v>
      </c>
      <c r="D274" t="s">
        <v>537</v>
      </c>
      <c r="E274" s="6">
        <v>5510</v>
      </c>
      <c r="F274" s="6">
        <v>9102</v>
      </c>
      <c r="G274" s="6">
        <v>5127</v>
      </c>
      <c r="H274" s="6">
        <v>2649</v>
      </c>
      <c r="I274" s="6">
        <v>0</v>
      </c>
      <c r="J274" s="6">
        <v>13670</v>
      </c>
      <c r="K274" s="6">
        <v>1002</v>
      </c>
      <c r="L274" s="6">
        <v>2475</v>
      </c>
      <c r="M274" s="6">
        <v>-350</v>
      </c>
      <c r="N274" s="6">
        <v>829</v>
      </c>
      <c r="O274" s="6">
        <v>40014</v>
      </c>
      <c r="P274" s="48">
        <v>5649</v>
      </c>
      <c r="Q274" s="87">
        <f t="shared" si="20"/>
        <v>273</v>
      </c>
      <c r="R274" s="73" t="str">
        <f t="shared" si="21"/>
        <v>Malå</v>
      </c>
      <c r="S274" s="73">
        <f t="shared" si="22"/>
        <v>5649</v>
      </c>
      <c r="T274" s="74" t="str">
        <f ca="1" t="shared" si="23"/>
        <v>$Q$275</v>
      </c>
      <c r="U274" s="24">
        <v>3167</v>
      </c>
      <c r="V274" s="74">
        <f t="shared" si="24"/>
        <v>17890383</v>
      </c>
    </row>
    <row r="275" spans="1:22" ht="12.75">
      <c r="A275" s="110" t="s">
        <v>639</v>
      </c>
      <c r="B275" s="111" t="s">
        <v>526</v>
      </c>
      <c r="C275" t="s">
        <v>527</v>
      </c>
      <c r="D275" t="s">
        <v>527</v>
      </c>
      <c r="E275" s="6">
        <v>4869</v>
      </c>
      <c r="F275" s="6">
        <v>9572</v>
      </c>
      <c r="G275" s="6">
        <v>4915</v>
      </c>
      <c r="H275" s="6">
        <v>2744</v>
      </c>
      <c r="I275" s="6">
        <v>0</v>
      </c>
      <c r="J275" s="6">
        <v>12958</v>
      </c>
      <c r="K275" s="6">
        <v>610</v>
      </c>
      <c r="L275" s="6">
        <v>2119</v>
      </c>
      <c r="M275" s="6">
        <v>-350</v>
      </c>
      <c r="N275" s="6">
        <v>779</v>
      </c>
      <c r="O275" s="6">
        <v>38216</v>
      </c>
      <c r="P275" s="48">
        <v>3851</v>
      </c>
      <c r="Q275" s="87">
        <f t="shared" si="20"/>
        <v>262</v>
      </c>
      <c r="R275" s="73" t="str">
        <f t="shared" si="21"/>
        <v>Nordmaling</v>
      </c>
      <c r="S275" s="73">
        <f t="shared" si="22"/>
        <v>3851</v>
      </c>
      <c r="T275" s="74" t="str">
        <f ca="1" t="shared" si="23"/>
        <v>$Q$276</v>
      </c>
      <c r="U275" s="24">
        <v>7015</v>
      </c>
      <c r="V275" s="74">
        <f t="shared" si="24"/>
        <v>27014765</v>
      </c>
    </row>
    <row r="276" spans="1:22" ht="12.75">
      <c r="A276" s="110" t="s">
        <v>639</v>
      </c>
      <c r="B276" s="111" t="s">
        <v>534</v>
      </c>
      <c r="C276" t="s">
        <v>535</v>
      </c>
      <c r="D276" t="s">
        <v>535</v>
      </c>
      <c r="E276" s="6">
        <v>5665</v>
      </c>
      <c r="F276" s="6">
        <v>9435</v>
      </c>
      <c r="G276" s="6">
        <v>5686</v>
      </c>
      <c r="H276" s="6">
        <v>2152</v>
      </c>
      <c r="I276" s="6">
        <v>0</v>
      </c>
      <c r="J276" s="6">
        <v>14453</v>
      </c>
      <c r="K276" s="6">
        <v>780</v>
      </c>
      <c r="L276" s="6">
        <v>2475</v>
      </c>
      <c r="M276" s="6">
        <v>-350</v>
      </c>
      <c r="N276" s="6">
        <v>479</v>
      </c>
      <c r="O276" s="6">
        <v>40775</v>
      </c>
      <c r="P276" s="48">
        <v>6410</v>
      </c>
      <c r="Q276" s="87">
        <f t="shared" si="20"/>
        <v>278</v>
      </c>
      <c r="R276" s="73" t="str">
        <f t="shared" si="21"/>
        <v>Norsjö</v>
      </c>
      <c r="S276" s="73">
        <f t="shared" si="22"/>
        <v>6410</v>
      </c>
      <c r="T276" s="74" t="str">
        <f ca="1" t="shared" si="23"/>
        <v>$Q$277</v>
      </c>
      <c r="U276" s="24">
        <v>4160</v>
      </c>
      <c r="V276" s="74">
        <f t="shared" si="24"/>
        <v>26665600</v>
      </c>
    </row>
    <row r="277" spans="1:22" ht="12.75">
      <c r="A277" s="110" t="s">
        <v>639</v>
      </c>
      <c r="B277" s="111" t="s">
        <v>532</v>
      </c>
      <c r="C277" t="s">
        <v>533</v>
      </c>
      <c r="D277" t="s">
        <v>533</v>
      </c>
      <c r="E277" s="6">
        <v>5878</v>
      </c>
      <c r="F277" s="6">
        <v>9955</v>
      </c>
      <c r="G277" s="6">
        <v>4810</v>
      </c>
      <c r="H277" s="6">
        <v>2503</v>
      </c>
      <c r="I277" s="6">
        <v>0</v>
      </c>
      <c r="J277" s="6">
        <v>12733</v>
      </c>
      <c r="K277" s="6">
        <v>579</v>
      </c>
      <c r="L277" s="6">
        <v>2143</v>
      </c>
      <c r="M277" s="6">
        <v>-350</v>
      </c>
      <c r="N277" s="6">
        <v>493</v>
      </c>
      <c r="O277" s="6">
        <v>38744</v>
      </c>
      <c r="P277" s="48">
        <v>4379</v>
      </c>
      <c r="Q277" s="87">
        <f t="shared" si="20"/>
        <v>267</v>
      </c>
      <c r="R277" s="73" t="str">
        <f t="shared" si="21"/>
        <v>Robertsfors</v>
      </c>
      <c r="S277" s="73">
        <f t="shared" si="22"/>
        <v>4379</v>
      </c>
      <c r="T277" s="74" t="str">
        <f ca="1" t="shared" si="23"/>
        <v>$Q$278</v>
      </c>
      <c r="U277" s="24">
        <v>6735</v>
      </c>
      <c r="V277" s="74">
        <f t="shared" si="24"/>
        <v>29492565</v>
      </c>
    </row>
    <row r="278" spans="1:22" ht="12.75">
      <c r="A278" s="110" t="s">
        <v>639</v>
      </c>
      <c r="B278" s="111" t="s">
        <v>554</v>
      </c>
      <c r="C278" t="s">
        <v>555</v>
      </c>
      <c r="D278" t="s">
        <v>555</v>
      </c>
      <c r="E278" s="6">
        <v>6132</v>
      </c>
      <c r="F278" s="6">
        <v>9174</v>
      </c>
      <c r="G278" s="6">
        <v>4448</v>
      </c>
      <c r="H278" s="6">
        <v>3329</v>
      </c>
      <c r="I278" s="6">
        <v>0</v>
      </c>
      <c r="J278" s="6">
        <v>10636</v>
      </c>
      <c r="K278" s="6">
        <v>81</v>
      </c>
      <c r="L278" s="6">
        <v>609</v>
      </c>
      <c r="M278" s="6">
        <v>-350</v>
      </c>
      <c r="N278" s="6">
        <v>312</v>
      </c>
      <c r="O278" s="6">
        <v>34371</v>
      </c>
      <c r="P278" s="48">
        <v>6</v>
      </c>
      <c r="Q278" s="87">
        <f t="shared" si="20"/>
        <v>117</v>
      </c>
      <c r="R278" s="73" t="str">
        <f t="shared" si="21"/>
        <v>Skellefteå</v>
      </c>
      <c r="S278" s="73">
        <f t="shared" si="22"/>
        <v>6</v>
      </c>
      <c r="T278" s="74" t="str">
        <f ca="1" t="shared" si="23"/>
        <v>$Q$279</v>
      </c>
      <c r="U278" s="24">
        <v>71940</v>
      </c>
      <c r="V278" s="74">
        <f t="shared" si="24"/>
        <v>431640</v>
      </c>
    </row>
    <row r="279" spans="1:22" ht="12.75">
      <c r="A279" s="110" t="s">
        <v>639</v>
      </c>
      <c r="B279" s="111" t="s">
        <v>540</v>
      </c>
      <c r="C279" t="s">
        <v>541</v>
      </c>
      <c r="D279" t="s">
        <v>541</v>
      </c>
      <c r="E279" s="6">
        <v>4966</v>
      </c>
      <c r="F279" s="6">
        <v>11008</v>
      </c>
      <c r="G279" s="6">
        <v>5506</v>
      </c>
      <c r="H279" s="6">
        <v>2745</v>
      </c>
      <c r="I279" s="6">
        <v>0</v>
      </c>
      <c r="J279" s="6">
        <v>15889</v>
      </c>
      <c r="K279" s="6">
        <v>1180</v>
      </c>
      <c r="L279" s="6">
        <v>2498</v>
      </c>
      <c r="M279" s="6">
        <v>-350</v>
      </c>
      <c r="N279" s="6">
        <v>1182</v>
      </c>
      <c r="O279" s="6">
        <v>44624</v>
      </c>
      <c r="P279" s="48">
        <v>10259</v>
      </c>
      <c r="Q279" s="87">
        <f t="shared" si="20"/>
        <v>288</v>
      </c>
      <c r="R279" s="73" t="str">
        <f t="shared" si="21"/>
        <v>Sorsele</v>
      </c>
      <c r="S279" s="73">
        <f t="shared" si="22"/>
        <v>10259</v>
      </c>
      <c r="T279" s="74" t="str">
        <f ca="1" t="shared" si="23"/>
        <v>$Q$280</v>
      </c>
      <c r="U279" s="24">
        <v>2606</v>
      </c>
      <c r="V279" s="74">
        <f t="shared" si="24"/>
        <v>26734954</v>
      </c>
    </row>
    <row r="280" spans="1:22" ht="12.75">
      <c r="A280" s="110" t="s">
        <v>639</v>
      </c>
      <c r="B280" s="111" t="s">
        <v>538</v>
      </c>
      <c r="C280" t="s">
        <v>539</v>
      </c>
      <c r="D280" t="s">
        <v>539</v>
      </c>
      <c r="E280" s="6">
        <v>4831</v>
      </c>
      <c r="F280" s="6">
        <v>9533</v>
      </c>
      <c r="G280" s="6">
        <v>4541</v>
      </c>
      <c r="H280" s="6">
        <v>2046</v>
      </c>
      <c r="I280" s="6">
        <v>0</v>
      </c>
      <c r="J280" s="6">
        <v>15783</v>
      </c>
      <c r="K280" s="6">
        <v>1025</v>
      </c>
      <c r="L280" s="6">
        <v>2475</v>
      </c>
      <c r="M280" s="6">
        <v>-350</v>
      </c>
      <c r="N280" s="6">
        <v>1011</v>
      </c>
      <c r="O280" s="6">
        <v>40895</v>
      </c>
      <c r="P280" s="48">
        <v>6530</v>
      </c>
      <c r="Q280" s="87">
        <f t="shared" si="20"/>
        <v>279</v>
      </c>
      <c r="R280" s="73" t="str">
        <f t="shared" si="21"/>
        <v>Storuman</v>
      </c>
      <c r="S280" s="73">
        <f t="shared" si="22"/>
        <v>6530</v>
      </c>
      <c r="T280" s="74" t="str">
        <f ca="1" t="shared" si="23"/>
        <v>$Q$281</v>
      </c>
      <c r="U280" s="24">
        <v>5961</v>
      </c>
      <c r="V280" s="74">
        <f t="shared" si="24"/>
        <v>38925330</v>
      </c>
    </row>
    <row r="281" spans="1:22" ht="12.75">
      <c r="A281" s="110" t="s">
        <v>639</v>
      </c>
      <c r="B281" s="111" t="s">
        <v>550</v>
      </c>
      <c r="C281" t="s">
        <v>551</v>
      </c>
      <c r="D281" t="s">
        <v>551</v>
      </c>
      <c r="E281" s="6">
        <v>6875</v>
      </c>
      <c r="F281" s="6">
        <v>8323</v>
      </c>
      <c r="G281" s="6">
        <v>3645</v>
      </c>
      <c r="H281" s="6">
        <v>3352</v>
      </c>
      <c r="I281" s="6">
        <v>0</v>
      </c>
      <c r="J281" s="6">
        <v>6734</v>
      </c>
      <c r="K281" s="6">
        <v>30</v>
      </c>
      <c r="L281" s="6">
        <v>414</v>
      </c>
      <c r="M281" s="6">
        <v>-350</v>
      </c>
      <c r="N281" s="6">
        <v>486</v>
      </c>
      <c r="O281" s="6">
        <v>29509</v>
      </c>
      <c r="P281" s="48">
        <v>-4856</v>
      </c>
      <c r="Q281" s="87">
        <f t="shared" si="20"/>
        <v>2</v>
      </c>
      <c r="R281" s="73" t="str">
        <f t="shared" si="21"/>
        <v>Umeå</v>
      </c>
      <c r="S281" s="73">
        <f t="shared" si="22"/>
        <v>-4856</v>
      </c>
      <c r="T281" s="74" t="str">
        <f ca="1" t="shared" si="23"/>
        <v>$Q$282</v>
      </c>
      <c r="U281" s="24">
        <v>118258</v>
      </c>
      <c r="V281" s="74">
        <f t="shared" si="24"/>
        <v>-574260848</v>
      </c>
    </row>
    <row r="282" spans="1:22" ht="12.75">
      <c r="A282" s="110" t="s">
        <v>639</v>
      </c>
      <c r="B282" s="111" t="s">
        <v>546</v>
      </c>
      <c r="C282" t="s">
        <v>547</v>
      </c>
      <c r="D282" t="s">
        <v>547</v>
      </c>
      <c r="E282" s="6">
        <v>5501</v>
      </c>
      <c r="F282" s="6">
        <v>11383</v>
      </c>
      <c r="G282" s="6">
        <v>5275</v>
      </c>
      <c r="H282" s="6">
        <v>2401</v>
      </c>
      <c r="I282" s="6">
        <v>0</v>
      </c>
      <c r="J282" s="6">
        <v>14604</v>
      </c>
      <c r="K282" s="6">
        <v>787</v>
      </c>
      <c r="L282" s="6">
        <v>2475</v>
      </c>
      <c r="M282" s="6">
        <v>-350</v>
      </c>
      <c r="N282" s="6">
        <v>1109</v>
      </c>
      <c r="O282" s="6">
        <v>43185</v>
      </c>
      <c r="P282" s="48">
        <v>8820</v>
      </c>
      <c r="Q282" s="87">
        <f t="shared" si="20"/>
        <v>286</v>
      </c>
      <c r="R282" s="73" t="str">
        <f t="shared" si="21"/>
        <v>Vilhelmina</v>
      </c>
      <c r="S282" s="73">
        <f t="shared" si="22"/>
        <v>8820</v>
      </c>
      <c r="T282" s="74" t="str">
        <f ca="1" t="shared" si="23"/>
        <v>$Q$283</v>
      </c>
      <c r="U282" s="24">
        <v>6884</v>
      </c>
      <c r="V282" s="74">
        <f t="shared" si="24"/>
        <v>60716880</v>
      </c>
    </row>
    <row r="283" spans="1:22" ht="12.75">
      <c r="A283" s="110" t="s">
        <v>639</v>
      </c>
      <c r="B283" s="111" t="s">
        <v>530</v>
      </c>
      <c r="C283" t="s">
        <v>531</v>
      </c>
      <c r="D283" t="s">
        <v>531</v>
      </c>
      <c r="E283" s="6">
        <v>5803</v>
      </c>
      <c r="F283" s="6">
        <v>9477</v>
      </c>
      <c r="G283" s="6">
        <v>3691</v>
      </c>
      <c r="H283" s="6">
        <v>1952</v>
      </c>
      <c r="I283" s="6">
        <v>0</v>
      </c>
      <c r="J283" s="6">
        <v>15250</v>
      </c>
      <c r="K283" s="6">
        <v>1105</v>
      </c>
      <c r="L283" s="6">
        <v>2166</v>
      </c>
      <c r="M283" s="6">
        <v>-350</v>
      </c>
      <c r="N283" s="6">
        <v>1078</v>
      </c>
      <c r="O283" s="6">
        <v>40172</v>
      </c>
      <c r="P283" s="48">
        <v>5807</v>
      </c>
      <c r="Q283" s="87">
        <f t="shared" si="20"/>
        <v>274</v>
      </c>
      <c r="R283" s="73" t="str">
        <f t="shared" si="21"/>
        <v>Vindeln</v>
      </c>
      <c r="S283" s="73">
        <f t="shared" si="22"/>
        <v>5807</v>
      </c>
      <c r="T283" s="74" t="str">
        <f ca="1" t="shared" si="23"/>
        <v>$Q$284</v>
      </c>
      <c r="U283" s="24">
        <v>5333</v>
      </c>
      <c r="V283" s="74">
        <f t="shared" si="24"/>
        <v>30968731</v>
      </c>
    </row>
    <row r="284" spans="1:22" ht="12.75">
      <c r="A284" s="110" t="s">
        <v>639</v>
      </c>
      <c r="B284" s="111" t="s">
        <v>544</v>
      </c>
      <c r="C284" t="s">
        <v>545</v>
      </c>
      <c r="D284" t="s">
        <v>545</v>
      </c>
      <c r="E284" s="6">
        <v>6908</v>
      </c>
      <c r="F284" s="6">
        <v>10401</v>
      </c>
      <c r="G284" s="6">
        <v>4897</v>
      </c>
      <c r="H284" s="6">
        <v>2612</v>
      </c>
      <c r="I284" s="6">
        <v>0</v>
      </c>
      <c r="J284" s="6">
        <v>10226</v>
      </c>
      <c r="K284" s="6">
        <v>98</v>
      </c>
      <c r="L284" s="6">
        <v>398</v>
      </c>
      <c r="M284" s="6">
        <v>-350</v>
      </c>
      <c r="N284" s="6">
        <v>349</v>
      </c>
      <c r="O284" s="6">
        <v>35539</v>
      </c>
      <c r="P284" s="48">
        <v>1174</v>
      </c>
      <c r="Q284" s="87">
        <f t="shared" si="20"/>
        <v>201</v>
      </c>
      <c r="R284" s="73" t="str">
        <f t="shared" si="21"/>
        <v>Vännäs</v>
      </c>
      <c r="S284" s="73">
        <f t="shared" si="22"/>
        <v>1174</v>
      </c>
      <c r="T284" s="74" t="str">
        <f ca="1" t="shared" si="23"/>
        <v>$Q$285</v>
      </c>
      <c r="U284" s="24">
        <v>8554</v>
      </c>
      <c r="V284" s="74">
        <f t="shared" si="24"/>
        <v>10042396</v>
      </c>
    </row>
    <row r="285" spans="1:22" ht="12.75">
      <c r="A285" s="110" t="s">
        <v>639</v>
      </c>
      <c r="B285" s="111" t="s">
        <v>548</v>
      </c>
      <c r="C285" t="s">
        <v>549</v>
      </c>
      <c r="D285" t="s">
        <v>549</v>
      </c>
      <c r="E285" s="6">
        <v>4348</v>
      </c>
      <c r="F285" s="6">
        <v>9940</v>
      </c>
      <c r="G285" s="6">
        <v>5428</v>
      </c>
      <c r="H285" s="6">
        <v>2765</v>
      </c>
      <c r="I285" s="6">
        <v>0</v>
      </c>
      <c r="J285" s="6">
        <v>18331</v>
      </c>
      <c r="K285" s="6">
        <v>1492</v>
      </c>
      <c r="L285" s="6">
        <v>2538</v>
      </c>
      <c r="M285" s="6">
        <v>-350</v>
      </c>
      <c r="N285" s="6">
        <v>728</v>
      </c>
      <c r="O285" s="6">
        <v>45220</v>
      </c>
      <c r="P285" s="48">
        <v>10855</v>
      </c>
      <c r="Q285" s="87">
        <f t="shared" si="20"/>
        <v>290</v>
      </c>
      <c r="R285" s="73" t="str">
        <f t="shared" si="21"/>
        <v>Åsele</v>
      </c>
      <c r="S285" s="73">
        <f t="shared" si="22"/>
        <v>10855</v>
      </c>
      <c r="T285" s="74" t="str">
        <f ca="1" t="shared" si="23"/>
        <v>$Q$286</v>
      </c>
      <c r="U285" s="24">
        <v>2877</v>
      </c>
      <c r="V285" s="74">
        <f t="shared" si="24"/>
        <v>31229835</v>
      </c>
    </row>
    <row r="286" spans="1:22" ht="25.5">
      <c r="A286" s="110" t="s">
        <v>640</v>
      </c>
      <c r="B286" s="111" t="s">
        <v>558</v>
      </c>
      <c r="C286" s="107" t="s">
        <v>559</v>
      </c>
      <c r="D286" s="135" t="s">
        <v>660</v>
      </c>
      <c r="E286" s="6">
        <v>4515</v>
      </c>
      <c r="F286" s="6">
        <v>8560</v>
      </c>
      <c r="G286" s="6">
        <v>5351</v>
      </c>
      <c r="H286" s="6">
        <v>2915</v>
      </c>
      <c r="I286" s="6">
        <v>0</v>
      </c>
      <c r="J286" s="6">
        <v>16361</v>
      </c>
      <c r="K286" s="6">
        <v>579</v>
      </c>
      <c r="L286" s="6">
        <v>2433</v>
      </c>
      <c r="M286" s="6">
        <v>-350</v>
      </c>
      <c r="N286" s="6">
        <v>648</v>
      </c>
      <c r="O286" s="6">
        <v>41012</v>
      </c>
      <c r="P286" s="48">
        <v>6647</v>
      </c>
      <c r="Q286" s="87">
        <f t="shared" si="20"/>
        <v>280</v>
      </c>
      <c r="R286" s="73" t="str">
        <f t="shared" si="21"/>
        <v>Arjeplog</v>
      </c>
      <c r="S286" s="73">
        <f t="shared" si="22"/>
        <v>6647</v>
      </c>
      <c r="T286" s="74" t="str">
        <f ca="1" t="shared" si="23"/>
        <v>$Q$287</v>
      </c>
      <c r="U286" s="24">
        <v>2983</v>
      </c>
      <c r="V286" s="74">
        <f t="shared" si="24"/>
        <v>19828001</v>
      </c>
    </row>
    <row r="287" spans="1:22" ht="12.75">
      <c r="A287" s="110" t="s">
        <v>640</v>
      </c>
      <c r="B287" s="111" t="s">
        <v>556</v>
      </c>
      <c r="C287" t="s">
        <v>557</v>
      </c>
      <c r="D287" t="s">
        <v>557</v>
      </c>
      <c r="E287" s="6">
        <v>4982</v>
      </c>
      <c r="F287" s="6">
        <v>9101</v>
      </c>
      <c r="G287" s="6">
        <v>4751</v>
      </c>
      <c r="H287" s="6">
        <v>2619</v>
      </c>
      <c r="I287" s="6">
        <v>0</v>
      </c>
      <c r="J287" s="6">
        <v>14958</v>
      </c>
      <c r="K287" s="6">
        <v>630</v>
      </c>
      <c r="L287" s="6">
        <v>2433</v>
      </c>
      <c r="M287" s="6">
        <v>-350</v>
      </c>
      <c r="N287" s="6">
        <v>460</v>
      </c>
      <c r="O287" s="6">
        <v>39584</v>
      </c>
      <c r="P287" s="48">
        <v>5219</v>
      </c>
      <c r="Q287" s="87">
        <f t="shared" si="20"/>
        <v>272</v>
      </c>
      <c r="R287" s="73" t="str">
        <f t="shared" si="21"/>
        <v>Arvidsjaur</v>
      </c>
      <c r="S287" s="73">
        <f t="shared" si="22"/>
        <v>5219</v>
      </c>
      <c r="T287" s="74" t="str">
        <f ca="1" t="shared" si="23"/>
        <v>$Q$288</v>
      </c>
      <c r="U287" s="24">
        <v>6463</v>
      </c>
      <c r="V287" s="74">
        <f t="shared" si="24"/>
        <v>33730397</v>
      </c>
    </row>
    <row r="288" spans="1:22" ht="12.75">
      <c r="A288" s="110" t="s">
        <v>640</v>
      </c>
      <c r="B288" s="111" t="s">
        <v>578</v>
      </c>
      <c r="C288" t="s">
        <v>579</v>
      </c>
      <c r="D288" t="s">
        <v>579</v>
      </c>
      <c r="E288" s="6">
        <v>5379</v>
      </c>
      <c r="F288" s="6">
        <v>9088</v>
      </c>
      <c r="G288" s="6">
        <v>4346</v>
      </c>
      <c r="H288" s="6">
        <v>3008</v>
      </c>
      <c r="I288" s="6">
        <v>0</v>
      </c>
      <c r="J288" s="6">
        <v>11033</v>
      </c>
      <c r="K288" s="6">
        <v>141</v>
      </c>
      <c r="L288" s="6">
        <v>956</v>
      </c>
      <c r="M288" s="6">
        <v>-350</v>
      </c>
      <c r="N288" s="6">
        <v>806</v>
      </c>
      <c r="O288" s="6">
        <v>34407</v>
      </c>
      <c r="P288" s="48">
        <v>42</v>
      </c>
      <c r="Q288" s="87">
        <f t="shared" si="20"/>
        <v>121</v>
      </c>
      <c r="R288" s="73" t="str">
        <f t="shared" si="21"/>
        <v>Boden</v>
      </c>
      <c r="S288" s="73">
        <f t="shared" si="22"/>
        <v>42</v>
      </c>
      <c r="T288" s="74" t="str">
        <f ca="1" t="shared" si="23"/>
        <v>$Q$289</v>
      </c>
      <c r="U288" s="24">
        <v>27817</v>
      </c>
      <c r="V288" s="74">
        <f t="shared" si="24"/>
        <v>1168314</v>
      </c>
    </row>
    <row r="289" spans="1:22" ht="12.75">
      <c r="A289" s="110" t="s">
        <v>640</v>
      </c>
      <c r="B289" s="111" t="s">
        <v>570</v>
      </c>
      <c r="C289" t="s">
        <v>571</v>
      </c>
      <c r="D289" t="s">
        <v>571</v>
      </c>
      <c r="E289" s="6">
        <v>4562</v>
      </c>
      <c r="F289" s="6">
        <v>8184</v>
      </c>
      <c r="G289" s="6">
        <v>3943</v>
      </c>
      <c r="H289" s="6">
        <v>2454</v>
      </c>
      <c r="I289" s="6">
        <v>0</v>
      </c>
      <c r="J289" s="6">
        <v>11443</v>
      </c>
      <c r="K289" s="6">
        <v>638</v>
      </c>
      <c r="L289" s="6">
        <v>1116</v>
      </c>
      <c r="M289" s="6">
        <v>-350</v>
      </c>
      <c r="N289" s="6">
        <v>678</v>
      </c>
      <c r="O289" s="6">
        <v>32668</v>
      </c>
      <c r="P289" s="48">
        <v>-1697</v>
      </c>
      <c r="Q289" s="87">
        <f t="shared" si="20"/>
        <v>24</v>
      </c>
      <c r="R289" s="73" t="str">
        <f t="shared" si="21"/>
        <v>Gällivare</v>
      </c>
      <c r="S289" s="73">
        <f t="shared" si="22"/>
        <v>-1697</v>
      </c>
      <c r="T289" s="74" t="str">
        <f ca="1" t="shared" si="23"/>
        <v>$Q$290</v>
      </c>
      <c r="U289" s="24">
        <v>18370</v>
      </c>
      <c r="V289" s="74">
        <f t="shared" si="24"/>
        <v>-31173890</v>
      </c>
    </row>
    <row r="290" spans="1:22" ht="12.75">
      <c r="A290" s="110" t="s">
        <v>640</v>
      </c>
      <c r="B290" s="111" t="s">
        <v>580</v>
      </c>
      <c r="C290" t="s">
        <v>581</v>
      </c>
      <c r="D290" t="s">
        <v>581</v>
      </c>
      <c r="E290" s="6">
        <v>5571</v>
      </c>
      <c r="F290" s="6">
        <v>9171</v>
      </c>
      <c r="G290" s="6">
        <v>3810</v>
      </c>
      <c r="H290" s="6">
        <v>2845</v>
      </c>
      <c r="I290" s="6">
        <v>0</v>
      </c>
      <c r="J290" s="6">
        <v>11299</v>
      </c>
      <c r="K290" s="6">
        <v>336</v>
      </c>
      <c r="L290" s="6">
        <v>618</v>
      </c>
      <c r="M290" s="6">
        <v>-350</v>
      </c>
      <c r="N290" s="6">
        <v>360</v>
      </c>
      <c r="O290" s="6">
        <v>33660</v>
      </c>
      <c r="P290" s="48">
        <v>-705</v>
      </c>
      <c r="Q290" s="87">
        <f t="shared" si="20"/>
        <v>54</v>
      </c>
      <c r="R290" s="73" t="str">
        <f t="shared" si="21"/>
        <v>Haparanda</v>
      </c>
      <c r="S290" s="73">
        <f t="shared" si="22"/>
        <v>-705</v>
      </c>
      <c r="T290" s="74" t="str">
        <f ca="1" t="shared" si="23"/>
        <v>$Q$291</v>
      </c>
      <c r="U290" s="24">
        <v>9902</v>
      </c>
      <c r="V290" s="74">
        <f t="shared" si="24"/>
        <v>-6980910</v>
      </c>
    </row>
    <row r="291" spans="1:22" ht="12.75">
      <c r="A291" s="110" t="s">
        <v>640</v>
      </c>
      <c r="B291" s="111" t="s">
        <v>560</v>
      </c>
      <c r="C291" t="s">
        <v>561</v>
      </c>
      <c r="D291" t="s">
        <v>561</v>
      </c>
      <c r="E291" s="6">
        <v>3942</v>
      </c>
      <c r="F291" s="6">
        <v>8522</v>
      </c>
      <c r="G291" s="6">
        <v>4619</v>
      </c>
      <c r="H291" s="6">
        <v>1995</v>
      </c>
      <c r="I291" s="6">
        <v>0</v>
      </c>
      <c r="J291" s="6">
        <v>15160</v>
      </c>
      <c r="K291" s="6">
        <v>1272</v>
      </c>
      <c r="L291" s="6">
        <v>2433</v>
      </c>
      <c r="M291" s="6">
        <v>-350</v>
      </c>
      <c r="N291" s="6">
        <v>467</v>
      </c>
      <c r="O291" s="6">
        <v>38060</v>
      </c>
      <c r="P291" s="48">
        <v>3695</v>
      </c>
      <c r="Q291" s="87">
        <f t="shared" si="20"/>
        <v>261</v>
      </c>
      <c r="R291" s="73" t="str">
        <f t="shared" si="21"/>
        <v>Jokkmokk</v>
      </c>
      <c r="S291" s="73">
        <f t="shared" si="22"/>
        <v>3695</v>
      </c>
      <c r="T291" s="74" t="str">
        <f ca="1" t="shared" si="23"/>
        <v>$Q$292</v>
      </c>
      <c r="U291" s="24">
        <v>5065</v>
      </c>
      <c r="V291" s="74">
        <f t="shared" si="24"/>
        <v>18715175</v>
      </c>
    </row>
    <row r="292" spans="1:22" ht="12.75">
      <c r="A292" s="110" t="s">
        <v>640</v>
      </c>
      <c r="B292" s="111" t="s">
        <v>564</v>
      </c>
      <c r="C292" t="s">
        <v>565</v>
      </c>
      <c r="D292" t="s">
        <v>565</v>
      </c>
      <c r="E292" s="6">
        <v>5037</v>
      </c>
      <c r="F292" s="6">
        <v>9231</v>
      </c>
      <c r="G292" s="6">
        <v>4283</v>
      </c>
      <c r="H292" s="6">
        <v>2626</v>
      </c>
      <c r="I292" s="6">
        <v>0</v>
      </c>
      <c r="J292" s="6">
        <v>12010</v>
      </c>
      <c r="K292" s="6">
        <v>642</v>
      </c>
      <c r="L292" s="6">
        <v>618</v>
      </c>
      <c r="M292" s="6">
        <v>-350</v>
      </c>
      <c r="N292" s="6">
        <v>438</v>
      </c>
      <c r="O292" s="6">
        <v>34535</v>
      </c>
      <c r="P292" s="48">
        <v>170</v>
      </c>
      <c r="Q292" s="87">
        <f t="shared" si="20"/>
        <v>132</v>
      </c>
      <c r="R292" s="73" t="str">
        <f t="shared" si="21"/>
        <v>Kalix</v>
      </c>
      <c r="S292" s="73">
        <f t="shared" si="22"/>
        <v>170</v>
      </c>
      <c r="T292" s="74" t="str">
        <f ca="1" t="shared" si="23"/>
        <v>$Q$293</v>
      </c>
      <c r="U292" s="24">
        <v>16438</v>
      </c>
      <c r="V292" s="74">
        <f t="shared" si="24"/>
        <v>2794460</v>
      </c>
    </row>
    <row r="293" spans="1:22" ht="12.75">
      <c r="A293" s="110" t="s">
        <v>640</v>
      </c>
      <c r="B293" s="111" t="s">
        <v>582</v>
      </c>
      <c r="C293" t="s">
        <v>583</v>
      </c>
      <c r="D293" t="s">
        <v>583</v>
      </c>
      <c r="E293" s="6">
        <v>5821</v>
      </c>
      <c r="F293" s="6">
        <v>9525</v>
      </c>
      <c r="G293" s="6">
        <v>4238</v>
      </c>
      <c r="H293" s="6">
        <v>2396</v>
      </c>
      <c r="I293" s="6">
        <v>0</v>
      </c>
      <c r="J293" s="6">
        <v>9106</v>
      </c>
      <c r="K293" s="6">
        <v>171</v>
      </c>
      <c r="L293" s="6">
        <v>1025</v>
      </c>
      <c r="M293" s="6">
        <v>-350</v>
      </c>
      <c r="N293" s="6">
        <v>529</v>
      </c>
      <c r="O293" s="6">
        <v>32461</v>
      </c>
      <c r="P293" s="48">
        <v>-1904</v>
      </c>
      <c r="Q293" s="87">
        <f t="shared" si="20"/>
        <v>16</v>
      </c>
      <c r="R293" s="73" t="str">
        <f t="shared" si="21"/>
        <v>Kiruna</v>
      </c>
      <c r="S293" s="73">
        <f t="shared" si="22"/>
        <v>-1904</v>
      </c>
      <c r="T293" s="74" t="str">
        <f ca="1" t="shared" si="23"/>
        <v>$Q$294</v>
      </c>
      <c r="U293" s="24">
        <v>23161</v>
      </c>
      <c r="V293" s="74">
        <f t="shared" si="24"/>
        <v>-44098544</v>
      </c>
    </row>
    <row r="294" spans="1:22" ht="12.75">
      <c r="A294" s="110" t="s">
        <v>640</v>
      </c>
      <c r="B294" s="111" t="s">
        <v>574</v>
      </c>
      <c r="C294" t="s">
        <v>575</v>
      </c>
      <c r="D294" t="s">
        <v>575</v>
      </c>
      <c r="E294" s="6">
        <v>6237</v>
      </c>
      <c r="F294" s="6">
        <v>8414</v>
      </c>
      <c r="G294" s="6">
        <v>3669</v>
      </c>
      <c r="H294" s="6">
        <v>3591</v>
      </c>
      <c r="I294" s="6">
        <v>0</v>
      </c>
      <c r="J294" s="6">
        <v>8189</v>
      </c>
      <c r="K294" s="6">
        <v>43</v>
      </c>
      <c r="L294" s="6">
        <v>396</v>
      </c>
      <c r="M294" s="6">
        <v>-350</v>
      </c>
      <c r="N294" s="6">
        <v>957</v>
      </c>
      <c r="O294" s="6">
        <v>31146</v>
      </c>
      <c r="P294" s="48">
        <v>-3219</v>
      </c>
      <c r="Q294" s="87">
        <f t="shared" si="20"/>
        <v>4</v>
      </c>
      <c r="R294" s="73" t="str">
        <f t="shared" si="21"/>
        <v>Luleå</v>
      </c>
      <c r="S294" s="73">
        <f t="shared" si="22"/>
        <v>-3219</v>
      </c>
      <c r="T294" s="74" t="str">
        <f ca="1" t="shared" si="23"/>
        <v>$Q$295</v>
      </c>
      <c r="U294" s="24">
        <v>75407</v>
      </c>
      <c r="V294" s="74">
        <f t="shared" si="24"/>
        <v>-242735133</v>
      </c>
    </row>
    <row r="295" spans="1:22" ht="12.75">
      <c r="A295" s="110" t="s">
        <v>640</v>
      </c>
      <c r="B295" s="111" t="s">
        <v>568</v>
      </c>
      <c r="C295" t="s">
        <v>569</v>
      </c>
      <c r="D295" t="s">
        <v>569</v>
      </c>
      <c r="E295" s="6">
        <v>4488</v>
      </c>
      <c r="F295" s="6">
        <v>9717</v>
      </c>
      <c r="G295" s="6">
        <v>4442</v>
      </c>
      <c r="H295" s="6">
        <v>1754</v>
      </c>
      <c r="I295" s="6">
        <v>0</v>
      </c>
      <c r="J295" s="6">
        <v>18172</v>
      </c>
      <c r="K295" s="6">
        <v>1204</v>
      </c>
      <c r="L295" s="6">
        <v>2433</v>
      </c>
      <c r="M295" s="6">
        <v>-350</v>
      </c>
      <c r="N295" s="6">
        <v>413</v>
      </c>
      <c r="O295" s="6">
        <v>42273</v>
      </c>
      <c r="P295" s="48">
        <v>7908</v>
      </c>
      <c r="Q295" s="87">
        <f t="shared" si="20"/>
        <v>282</v>
      </c>
      <c r="R295" s="73" t="str">
        <f t="shared" si="21"/>
        <v>Pajala</v>
      </c>
      <c r="S295" s="73">
        <f t="shared" si="22"/>
        <v>7908</v>
      </c>
      <c r="T295" s="74" t="str">
        <f ca="1" t="shared" si="23"/>
        <v>$Q$296</v>
      </c>
      <c r="U295" s="24">
        <v>6303</v>
      </c>
      <c r="V295" s="74">
        <f t="shared" si="24"/>
        <v>49844124</v>
      </c>
    </row>
    <row r="296" spans="1:22" ht="12.75">
      <c r="A296" s="110" t="s">
        <v>640</v>
      </c>
      <c r="B296" s="111" t="s">
        <v>576</v>
      </c>
      <c r="C296" t="s">
        <v>577</v>
      </c>
      <c r="D296" t="s">
        <v>577</v>
      </c>
      <c r="E296" s="6">
        <v>5681</v>
      </c>
      <c r="F296" s="6">
        <v>9189</v>
      </c>
      <c r="G296" s="6">
        <v>4093</v>
      </c>
      <c r="H296" s="6">
        <v>2454</v>
      </c>
      <c r="I296" s="6">
        <v>0</v>
      </c>
      <c r="J296" s="6">
        <v>9381</v>
      </c>
      <c r="K296" s="6">
        <v>40</v>
      </c>
      <c r="L296" s="6">
        <v>333</v>
      </c>
      <c r="M296" s="6">
        <v>-350</v>
      </c>
      <c r="N296" s="6">
        <v>474</v>
      </c>
      <c r="O296" s="6">
        <v>31295</v>
      </c>
      <c r="P296" s="48">
        <v>-3070</v>
      </c>
      <c r="Q296" s="87">
        <f t="shared" si="20"/>
        <v>7</v>
      </c>
      <c r="R296" s="73" t="str">
        <f t="shared" si="21"/>
        <v>Piteå</v>
      </c>
      <c r="S296" s="73">
        <f t="shared" si="22"/>
        <v>-3070</v>
      </c>
      <c r="T296" s="74" t="str">
        <f ca="1" t="shared" si="23"/>
        <v>$Q$297</v>
      </c>
      <c r="U296" s="24">
        <v>41220</v>
      </c>
      <c r="V296" s="74">
        <f t="shared" si="24"/>
        <v>-126545400</v>
      </c>
    </row>
    <row r="297" spans="1:22" ht="12.75">
      <c r="A297" s="110" t="s">
        <v>640</v>
      </c>
      <c r="B297" s="111" t="s">
        <v>572</v>
      </c>
      <c r="C297" t="s">
        <v>573</v>
      </c>
      <c r="D297" t="s">
        <v>573</v>
      </c>
      <c r="E297" s="6">
        <v>4885</v>
      </c>
      <c r="F297" s="6">
        <v>10023</v>
      </c>
      <c r="G297" s="6">
        <v>4568</v>
      </c>
      <c r="H297" s="6">
        <v>2916</v>
      </c>
      <c r="I297" s="6">
        <v>0</v>
      </c>
      <c r="J297" s="6">
        <v>12249</v>
      </c>
      <c r="K297" s="6">
        <v>617</v>
      </c>
      <c r="L297" s="6">
        <v>1070</v>
      </c>
      <c r="M297" s="6">
        <v>-350</v>
      </c>
      <c r="N297" s="6">
        <v>280</v>
      </c>
      <c r="O297" s="6">
        <v>36258</v>
      </c>
      <c r="P297" s="48">
        <v>1893</v>
      </c>
      <c r="Q297" s="87">
        <f t="shared" si="20"/>
        <v>226</v>
      </c>
      <c r="R297" s="73" t="str">
        <f t="shared" si="21"/>
        <v>Älvsbyn</v>
      </c>
      <c r="S297" s="73">
        <f t="shared" si="22"/>
        <v>1893</v>
      </c>
      <c r="T297" s="74" t="str">
        <f ca="1" t="shared" si="23"/>
        <v>$Q$298</v>
      </c>
      <c r="U297" s="24">
        <v>8178</v>
      </c>
      <c r="V297" s="74">
        <f t="shared" si="24"/>
        <v>15480954</v>
      </c>
    </row>
    <row r="298" spans="1:22" ht="12.75">
      <c r="A298" s="110" t="s">
        <v>640</v>
      </c>
      <c r="B298" s="111" t="s">
        <v>562</v>
      </c>
      <c r="C298" t="s">
        <v>563</v>
      </c>
      <c r="D298" t="s">
        <v>563</v>
      </c>
      <c r="E298" s="6">
        <v>3545</v>
      </c>
      <c r="F298" s="6">
        <v>7459</v>
      </c>
      <c r="G298" s="6">
        <v>4549</v>
      </c>
      <c r="H298" s="6">
        <v>2669</v>
      </c>
      <c r="I298" s="6">
        <v>0</v>
      </c>
      <c r="J298" s="6">
        <v>18145</v>
      </c>
      <c r="K298" s="6">
        <v>1459</v>
      </c>
      <c r="L298" s="6">
        <v>2410</v>
      </c>
      <c r="M298" s="6">
        <v>-350</v>
      </c>
      <c r="N298" s="6">
        <v>470</v>
      </c>
      <c r="O298" s="6">
        <v>40356</v>
      </c>
      <c r="P298" s="48">
        <v>5991</v>
      </c>
      <c r="Q298" s="87">
        <f t="shared" si="20"/>
        <v>275</v>
      </c>
      <c r="R298" s="73" t="str">
        <f t="shared" si="21"/>
        <v>Överkalix</v>
      </c>
      <c r="S298" s="73">
        <f t="shared" si="22"/>
        <v>5991</v>
      </c>
      <c r="T298" s="74" t="str">
        <f ca="1" t="shared" si="23"/>
        <v>$Q$299</v>
      </c>
      <c r="U298" s="24">
        <v>3438</v>
      </c>
      <c r="V298" s="74">
        <f t="shared" si="24"/>
        <v>20597058</v>
      </c>
    </row>
    <row r="299" spans="1:22" ht="12.75">
      <c r="A299" s="113" t="s">
        <v>640</v>
      </c>
      <c r="B299" s="114" t="s">
        <v>566</v>
      </c>
      <c r="C299" s="53" t="s">
        <v>567</v>
      </c>
      <c r="D299" s="53" t="s">
        <v>567</v>
      </c>
      <c r="E299" s="6">
        <v>4100</v>
      </c>
      <c r="F299" s="6">
        <v>9643</v>
      </c>
      <c r="G299" s="6">
        <v>5208</v>
      </c>
      <c r="H299" s="6">
        <v>2163</v>
      </c>
      <c r="I299" s="6">
        <v>0</v>
      </c>
      <c r="J299" s="6">
        <v>15909</v>
      </c>
      <c r="K299" s="6">
        <v>1137</v>
      </c>
      <c r="L299" s="6">
        <v>2410</v>
      </c>
      <c r="M299" s="6">
        <v>-350</v>
      </c>
      <c r="N299" s="6">
        <v>391</v>
      </c>
      <c r="O299" s="6">
        <v>40611</v>
      </c>
      <c r="P299" s="48">
        <v>6246</v>
      </c>
      <c r="Q299" s="87">
        <f t="shared" si="20"/>
        <v>276</v>
      </c>
      <c r="R299" s="73" t="str">
        <f t="shared" si="21"/>
        <v>Övertorneå</v>
      </c>
      <c r="S299" s="73">
        <f t="shared" si="22"/>
        <v>6246</v>
      </c>
      <c r="T299" s="74" t="str">
        <f ca="1" t="shared" si="23"/>
        <v>$Q$300</v>
      </c>
      <c r="U299" s="24">
        <v>4720</v>
      </c>
      <c r="V299" s="74">
        <f t="shared" si="24"/>
        <v>29481120</v>
      </c>
    </row>
    <row r="300" spans="1:17" ht="12.75">
      <c r="A300" s="52"/>
      <c r="B300" s="52"/>
      <c r="C300" s="52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2"/>
      <c r="Q300" s="48"/>
    </row>
    <row r="301" spans="1:15" s="53" customFormat="1" ht="12.75">
      <c r="A301" s="52"/>
      <c r="B301" s="52"/>
      <c r="C301" s="52"/>
      <c r="D301" s="7" t="s">
        <v>702</v>
      </c>
      <c r="E301"/>
      <c r="F301"/>
      <c r="G301"/>
      <c r="H301"/>
      <c r="I301"/>
      <c r="J301"/>
      <c r="K301"/>
      <c r="L301"/>
      <c r="M301"/>
      <c r="N301"/>
      <c r="O301"/>
    </row>
  </sheetData>
  <sheetProtection/>
  <conditionalFormatting sqref="T7:U7 S1:S2 R7 R10:T299 V9:V299">
    <cfRule type="cellIs" priority="5" dxfId="0" operator="lessThan" stopIfTrue="1">
      <formula>0</formula>
    </cfRule>
  </conditionalFormatting>
  <conditionalFormatting sqref="P10:P299 E10:N299">
    <cfRule type="cellIs" priority="1" dxfId="0" operator="lessThan" stopIfTrue="1">
      <formula>0</formula>
    </cfRule>
  </conditionalFormatting>
  <printOptions/>
  <pageMargins left="0.7" right="0.3937007874015748" top="1.04" bottom="0.5905511811023623" header="0.5118110236220472" footer="0.5118110236220472"/>
  <pageSetup horizontalDpi="600" verticalDpi="600" orientation="landscape" paperSize="9" r:id="rId1"/>
  <headerFooter alignWithMargins="0">
    <oddHeader>&amp;LStatistiska centralbyrån
Offentlig ekonomi&amp;CSeptember 2010&amp;RPreliminärt utfall
&amp;P(&amp;N)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AM309"/>
  <sheetViews>
    <sheetView zoomScalePageLayoutView="0" workbookViewId="0" topLeftCell="A1">
      <pane xSplit="2" ySplit="8" topLeftCell="C9" activePane="bottomRight" state="frozen"/>
      <selection pane="topLeft" activeCell="P27" sqref="P27"/>
      <selection pane="topRight" activeCell="P27" sqref="P27"/>
      <selection pane="bottomLeft" activeCell="P27" sqref="P27"/>
      <selection pane="bottomRight" activeCell="C9" sqref="C9"/>
    </sheetView>
  </sheetViews>
  <sheetFormatPr defaultColWidth="9.140625" defaultRowHeight="12.75"/>
  <cols>
    <col min="2" max="2" width="14.7109375" style="0" bestFit="1" customWidth="1"/>
    <col min="3" max="5" width="9.140625" style="53" customWidth="1"/>
    <col min="6" max="6" width="1.421875" style="53" customWidth="1"/>
    <col min="7" max="7" width="1.8515625" style="53" customWidth="1"/>
    <col min="8" max="8" width="12.7109375" style="53" bestFit="1" customWidth="1"/>
    <col min="9" max="9" width="10.8515625" style="53" bestFit="1" customWidth="1"/>
    <col min="10" max="10" width="13.140625" style="53" customWidth="1"/>
    <col min="11" max="13" width="9.140625" style="53" customWidth="1"/>
    <col min="14" max="15" width="2.28125" style="53" customWidth="1"/>
    <col min="16" max="16" width="1.8515625" style="53" customWidth="1"/>
    <col min="17" max="18" width="9.140625" style="53" customWidth="1"/>
    <col min="19" max="19" width="1.7109375" style="53" customWidth="1"/>
    <col min="20" max="20" width="9.140625" style="53" customWidth="1"/>
    <col min="21" max="21" width="7.57421875" style="53" customWidth="1"/>
    <col min="22" max="23" width="9.140625" style="53" customWidth="1"/>
    <col min="24" max="24" width="2.28125" style="53" customWidth="1"/>
    <col min="25" max="26" width="9.140625" style="53" customWidth="1"/>
    <col min="27" max="27" width="1.57421875" style="53" customWidth="1"/>
    <col min="28" max="29" width="9.140625" style="53" customWidth="1"/>
    <col min="30" max="30" width="12.7109375" style="53" bestFit="1" customWidth="1"/>
    <col min="31" max="31" width="1.8515625" style="53" customWidth="1"/>
    <col min="32" max="32" width="9.140625" style="53" hidden="1" customWidth="1"/>
    <col min="33" max="33" width="12.421875" style="53" hidden="1" customWidth="1"/>
    <col min="34" max="35" width="9.140625" style="53" customWidth="1"/>
    <col min="36" max="36" width="9.140625" style="53" hidden="1" customWidth="1"/>
    <col min="37" max="38" width="9.140625" style="53" customWidth="1"/>
    <col min="39" max="39" width="12.7109375" style="53" customWidth="1"/>
    <col min="40" max="16384" width="9.140625" style="53" customWidth="1"/>
  </cols>
  <sheetData>
    <row r="1" spans="1:2" ht="15.75">
      <c r="A1" s="4" t="s">
        <v>686</v>
      </c>
      <c r="B1" s="5"/>
    </row>
    <row r="2" spans="1:13" s="32" customFormat="1" ht="11.25">
      <c r="A2" s="27" t="s">
        <v>2</v>
      </c>
      <c r="B2" s="28" t="s">
        <v>3</v>
      </c>
      <c r="H2" s="8"/>
      <c r="I2" s="8"/>
      <c r="J2" s="94"/>
      <c r="K2" s="8"/>
      <c r="L2" s="94"/>
      <c r="M2" s="8"/>
    </row>
    <row r="3" spans="1:13" s="32" customFormat="1" ht="11.25">
      <c r="A3" s="29" t="s">
        <v>4</v>
      </c>
      <c r="B3" s="30"/>
      <c r="H3" s="8"/>
      <c r="I3" s="8"/>
      <c r="J3" s="8"/>
      <c r="K3" s="8"/>
      <c r="L3" s="8"/>
      <c r="M3" s="8"/>
    </row>
    <row r="4" spans="1:13" s="32" customFormat="1" ht="11.25">
      <c r="A4" s="29" t="s">
        <v>6</v>
      </c>
      <c r="B4" s="30"/>
      <c r="C4" s="95"/>
      <c r="D4" s="95"/>
      <c r="E4" s="95"/>
      <c r="H4" s="8"/>
      <c r="I4" s="8"/>
      <c r="J4" s="8"/>
      <c r="K4" s="8"/>
      <c r="L4" s="8"/>
      <c r="M4" s="8"/>
    </row>
    <row r="5" spans="1:17" s="32" customFormat="1" ht="11.25">
      <c r="A5" s="29"/>
      <c r="B5" s="30"/>
      <c r="D5" s="95"/>
      <c r="E5" s="95"/>
      <c r="H5" s="8"/>
      <c r="I5" s="8"/>
      <c r="J5" s="8"/>
      <c r="K5" s="8"/>
      <c r="L5" s="8"/>
      <c r="M5" s="96"/>
      <c r="Q5" s="8"/>
    </row>
    <row r="6" spans="1:17" s="32" customFormat="1" ht="11.25">
      <c r="A6" s="31"/>
      <c r="B6" s="31"/>
      <c r="H6" s="8"/>
      <c r="I6" s="8"/>
      <c r="J6" s="8"/>
      <c r="K6" s="8"/>
      <c r="L6" s="8"/>
      <c r="M6" s="8"/>
      <c r="Q6" s="8"/>
    </row>
    <row r="7" spans="1:13" s="32" customFormat="1" ht="11.25">
      <c r="A7" s="34" t="s">
        <v>687</v>
      </c>
      <c r="B7" s="34" t="s">
        <v>3</v>
      </c>
      <c r="H7" s="8"/>
      <c r="I7" s="33"/>
      <c r="J7" s="33"/>
      <c r="K7" s="8"/>
      <c r="L7" s="33"/>
      <c r="M7" s="8"/>
    </row>
    <row r="8" spans="2:35" s="88" customFormat="1" ht="11.25">
      <c r="B8" s="88" t="s">
        <v>688</v>
      </c>
      <c r="H8" s="97"/>
      <c r="I8" s="98"/>
      <c r="J8" s="98"/>
      <c r="K8" s="97"/>
      <c r="L8" s="98"/>
      <c r="M8" s="99"/>
      <c r="AG8" s="100"/>
      <c r="AH8" s="100"/>
      <c r="AI8" s="100"/>
    </row>
    <row r="9" spans="1:37" s="90" customFormat="1" ht="12">
      <c r="A9" s="89" t="s">
        <v>294</v>
      </c>
      <c r="B9" s="90" t="s">
        <v>295</v>
      </c>
      <c r="C9" s="101"/>
      <c r="D9" s="101"/>
      <c r="E9" s="102"/>
      <c r="H9" s="101"/>
      <c r="I9" s="101"/>
      <c r="J9" s="101"/>
      <c r="K9" s="101"/>
      <c r="L9" s="101"/>
      <c r="M9" s="101"/>
      <c r="Q9" s="101"/>
      <c r="R9" s="101"/>
      <c r="T9" s="102"/>
      <c r="V9" s="101"/>
      <c r="W9" s="101"/>
      <c r="Y9" s="101"/>
      <c r="Z9" s="101"/>
      <c r="AB9" s="101"/>
      <c r="AC9" s="101"/>
      <c r="AD9" s="101"/>
      <c r="AE9" s="89"/>
      <c r="AJ9" s="103"/>
      <c r="AK9" s="89"/>
    </row>
    <row r="10" spans="1:37" s="90" customFormat="1" ht="12">
      <c r="A10" s="89" t="s">
        <v>348</v>
      </c>
      <c r="B10" s="90" t="s">
        <v>349</v>
      </c>
      <c r="C10" s="101"/>
      <c r="D10" s="101"/>
      <c r="E10" s="102"/>
      <c r="H10" s="101"/>
      <c r="I10" s="101"/>
      <c r="J10" s="101"/>
      <c r="K10" s="101"/>
      <c r="L10" s="101"/>
      <c r="M10" s="101"/>
      <c r="Q10" s="101"/>
      <c r="R10" s="101"/>
      <c r="T10" s="102"/>
      <c r="V10" s="101"/>
      <c r="W10" s="101"/>
      <c r="Y10" s="101"/>
      <c r="Z10" s="101"/>
      <c r="AB10" s="101"/>
      <c r="AC10" s="101"/>
      <c r="AD10" s="101"/>
      <c r="AE10" s="89"/>
      <c r="AJ10" s="104"/>
      <c r="AK10" s="89"/>
    </row>
    <row r="11" spans="1:37" s="90" customFormat="1" ht="12">
      <c r="A11" s="89" t="s">
        <v>148</v>
      </c>
      <c r="B11" s="90" t="s">
        <v>149</v>
      </c>
      <c r="C11" s="101"/>
      <c r="D11" s="101"/>
      <c r="E11" s="102"/>
      <c r="H11" s="101"/>
      <c r="I11" s="101"/>
      <c r="J11" s="101"/>
      <c r="K11" s="101"/>
      <c r="L11" s="101"/>
      <c r="M11" s="101"/>
      <c r="Q11" s="101"/>
      <c r="R11" s="101"/>
      <c r="T11" s="102"/>
      <c r="V11" s="101"/>
      <c r="W11" s="101"/>
      <c r="Y11" s="101"/>
      <c r="Z11" s="101"/>
      <c r="AB11" s="101"/>
      <c r="AC11" s="101"/>
      <c r="AD11" s="101"/>
      <c r="AE11" s="89"/>
      <c r="AJ11" s="104"/>
      <c r="AK11" s="89"/>
    </row>
    <row r="12" spans="1:37" s="90" customFormat="1" ht="12">
      <c r="A12" s="89" t="s">
        <v>116</v>
      </c>
      <c r="B12" s="90" t="s">
        <v>117</v>
      </c>
      <c r="C12" s="101"/>
      <c r="D12" s="101"/>
      <c r="E12" s="102"/>
      <c r="H12" s="101"/>
      <c r="I12" s="101"/>
      <c r="J12" s="101"/>
      <c r="K12" s="101"/>
      <c r="L12" s="101"/>
      <c r="M12" s="101"/>
      <c r="Q12" s="101"/>
      <c r="R12" s="101"/>
      <c r="T12" s="102"/>
      <c r="V12" s="101"/>
      <c r="W12" s="101"/>
      <c r="Y12" s="101"/>
      <c r="Z12" s="101"/>
      <c r="AB12" s="101"/>
      <c r="AC12" s="101"/>
      <c r="AD12" s="101"/>
      <c r="AE12" s="89"/>
      <c r="AJ12" s="103"/>
      <c r="AK12" s="89"/>
    </row>
    <row r="13" spans="1:37" s="90" customFormat="1" ht="12">
      <c r="A13" s="89" t="s">
        <v>445</v>
      </c>
      <c r="B13" s="90" t="s">
        <v>446</v>
      </c>
      <c r="C13" s="101"/>
      <c r="D13" s="101"/>
      <c r="E13" s="102"/>
      <c r="H13" s="101"/>
      <c r="I13" s="101"/>
      <c r="J13" s="101"/>
      <c r="K13" s="101"/>
      <c r="L13" s="101"/>
      <c r="M13" s="101"/>
      <c r="Q13" s="101"/>
      <c r="R13" s="101"/>
      <c r="T13" s="102"/>
      <c r="V13" s="101"/>
      <c r="W13" s="101"/>
      <c r="Y13" s="101"/>
      <c r="Z13" s="101"/>
      <c r="AB13" s="101"/>
      <c r="AC13" s="101"/>
      <c r="AD13" s="101"/>
      <c r="AE13" s="89"/>
      <c r="AJ13" s="103"/>
      <c r="AK13" s="89"/>
    </row>
    <row r="14" spans="1:37" s="90" customFormat="1" ht="12">
      <c r="A14" s="89" t="s">
        <v>558</v>
      </c>
      <c r="B14" s="90" t="s">
        <v>559</v>
      </c>
      <c r="C14" s="101"/>
      <c r="D14" s="101"/>
      <c r="E14" s="102"/>
      <c r="H14" s="101"/>
      <c r="I14" s="101"/>
      <c r="J14" s="101"/>
      <c r="K14" s="101"/>
      <c r="L14" s="101"/>
      <c r="M14" s="101"/>
      <c r="Q14" s="101"/>
      <c r="R14" s="101"/>
      <c r="T14" s="102"/>
      <c r="V14" s="101"/>
      <c r="W14" s="101"/>
      <c r="Y14" s="101"/>
      <c r="Z14" s="101"/>
      <c r="AB14" s="101"/>
      <c r="AC14" s="101"/>
      <c r="AD14" s="101"/>
      <c r="AE14" s="89"/>
      <c r="AJ14" s="103"/>
      <c r="AK14" s="89"/>
    </row>
    <row r="15" spans="1:37" s="90" customFormat="1" ht="12">
      <c r="A15" s="89" t="s">
        <v>556</v>
      </c>
      <c r="B15" s="90" t="s">
        <v>557</v>
      </c>
      <c r="C15" s="101"/>
      <c r="D15" s="101"/>
      <c r="E15" s="102"/>
      <c r="H15" s="101"/>
      <c r="I15" s="101"/>
      <c r="J15" s="101"/>
      <c r="K15" s="101"/>
      <c r="L15" s="101"/>
      <c r="M15" s="101"/>
      <c r="Q15" s="101"/>
      <c r="R15" s="101"/>
      <c r="T15" s="102"/>
      <c r="V15" s="101"/>
      <c r="W15" s="101"/>
      <c r="Y15" s="101"/>
      <c r="Z15" s="101"/>
      <c r="AB15" s="101"/>
      <c r="AC15" s="101"/>
      <c r="AD15" s="101"/>
      <c r="AE15" s="89"/>
      <c r="AJ15" s="103"/>
      <c r="AK15" s="89"/>
    </row>
    <row r="16" spans="1:37" s="90" customFormat="1" ht="12">
      <c r="A16" s="89" t="s">
        <v>398</v>
      </c>
      <c r="B16" s="90" t="s">
        <v>399</v>
      </c>
      <c r="C16" s="101"/>
      <c r="D16" s="101"/>
      <c r="E16" s="102"/>
      <c r="H16" s="101"/>
      <c r="I16" s="101"/>
      <c r="J16" s="101"/>
      <c r="K16" s="101"/>
      <c r="L16" s="101"/>
      <c r="M16" s="101"/>
      <c r="Q16" s="101"/>
      <c r="R16" s="101"/>
      <c r="T16" s="102"/>
      <c r="V16" s="101"/>
      <c r="W16" s="101"/>
      <c r="Y16" s="101"/>
      <c r="Z16" s="101"/>
      <c r="AB16" s="101"/>
      <c r="AC16" s="101"/>
      <c r="AD16" s="101"/>
      <c r="AE16" s="89"/>
      <c r="AJ16" s="103"/>
      <c r="AK16" s="89"/>
    </row>
    <row r="17" spans="1:37" s="90" customFormat="1" ht="12">
      <c r="A17" s="89" t="s">
        <v>418</v>
      </c>
      <c r="B17" s="90" t="s">
        <v>419</v>
      </c>
      <c r="C17" s="101"/>
      <c r="D17" s="101"/>
      <c r="E17" s="102"/>
      <c r="H17" s="101"/>
      <c r="I17" s="101"/>
      <c r="J17" s="101"/>
      <c r="K17" s="101"/>
      <c r="L17" s="101"/>
      <c r="M17" s="101"/>
      <c r="Q17" s="101"/>
      <c r="R17" s="101"/>
      <c r="T17" s="102"/>
      <c r="V17" s="101"/>
      <c r="W17" s="101"/>
      <c r="Y17" s="101"/>
      <c r="Z17" s="101"/>
      <c r="AB17" s="101"/>
      <c r="AC17" s="101"/>
      <c r="AD17" s="101"/>
      <c r="AE17" s="89"/>
      <c r="AJ17" s="103"/>
      <c r="AK17" s="89"/>
    </row>
    <row r="18" spans="1:37" s="90" customFormat="1" ht="12">
      <c r="A18" s="89" t="s">
        <v>472</v>
      </c>
      <c r="B18" s="90" t="s">
        <v>473</v>
      </c>
      <c r="C18" s="101"/>
      <c r="D18" s="101"/>
      <c r="E18" s="102"/>
      <c r="H18" s="101"/>
      <c r="I18" s="101"/>
      <c r="J18" s="101"/>
      <c r="K18" s="101"/>
      <c r="L18" s="101"/>
      <c r="M18" s="101"/>
      <c r="Q18" s="101"/>
      <c r="R18" s="101"/>
      <c r="T18" s="102"/>
      <c r="V18" s="101"/>
      <c r="W18" s="101"/>
      <c r="Y18" s="101"/>
      <c r="Z18" s="101"/>
      <c r="AB18" s="101"/>
      <c r="AC18" s="101"/>
      <c r="AD18" s="101"/>
      <c r="AE18" s="89"/>
      <c r="AJ18" s="103"/>
      <c r="AK18" s="89"/>
    </row>
    <row r="19" spans="1:37" s="90" customFormat="1" ht="12">
      <c r="A19" s="89" t="s">
        <v>312</v>
      </c>
      <c r="B19" s="90" t="s">
        <v>313</v>
      </c>
      <c r="C19" s="101"/>
      <c r="D19" s="101"/>
      <c r="E19" s="102"/>
      <c r="H19" s="101"/>
      <c r="I19" s="101"/>
      <c r="J19" s="101"/>
      <c r="K19" s="101"/>
      <c r="L19" s="101"/>
      <c r="M19" s="101"/>
      <c r="Q19" s="101"/>
      <c r="R19" s="101"/>
      <c r="T19" s="102"/>
      <c r="V19" s="101"/>
      <c r="W19" s="101"/>
      <c r="Y19" s="101"/>
      <c r="Z19" s="101"/>
      <c r="AB19" s="101"/>
      <c r="AC19" s="101"/>
      <c r="AD19" s="101"/>
      <c r="AE19" s="89"/>
      <c r="AJ19" s="104"/>
      <c r="AK19" s="89"/>
    </row>
    <row r="20" spans="1:37" s="90" customFormat="1" ht="12">
      <c r="A20" s="89" t="s">
        <v>520</v>
      </c>
      <c r="B20" s="90" t="s">
        <v>521</v>
      </c>
      <c r="C20" s="101"/>
      <c r="D20" s="101"/>
      <c r="E20" s="102"/>
      <c r="H20" s="101"/>
      <c r="I20" s="101"/>
      <c r="J20" s="101"/>
      <c r="K20" s="101"/>
      <c r="L20" s="101"/>
      <c r="M20" s="101"/>
      <c r="Q20" s="101"/>
      <c r="R20" s="101"/>
      <c r="T20" s="102"/>
      <c r="V20" s="101"/>
      <c r="W20" s="101"/>
      <c r="Y20" s="101"/>
      <c r="Z20" s="101"/>
      <c r="AB20" s="101"/>
      <c r="AC20" s="101"/>
      <c r="AD20" s="101"/>
      <c r="AE20" s="89"/>
      <c r="AJ20" s="103"/>
      <c r="AK20" s="89"/>
    </row>
    <row r="21" spans="1:37" s="90" customFormat="1" ht="12">
      <c r="A21" s="89" t="s">
        <v>528</v>
      </c>
      <c r="B21" s="90" t="s">
        <v>529</v>
      </c>
      <c r="C21" s="101"/>
      <c r="D21" s="101"/>
      <c r="E21" s="102"/>
      <c r="H21" s="101"/>
      <c r="I21" s="101"/>
      <c r="J21" s="101"/>
      <c r="K21" s="101"/>
      <c r="L21" s="101"/>
      <c r="M21" s="101"/>
      <c r="Q21" s="101"/>
      <c r="R21" s="101"/>
      <c r="T21" s="102"/>
      <c r="V21" s="101"/>
      <c r="W21" s="101"/>
      <c r="Y21" s="101"/>
      <c r="Z21" s="101"/>
      <c r="AB21" s="101"/>
      <c r="AC21" s="101"/>
      <c r="AD21" s="101"/>
      <c r="AE21" s="89"/>
      <c r="AJ21" s="103"/>
      <c r="AK21" s="89"/>
    </row>
    <row r="22" spans="1:37" s="90" customFormat="1" ht="12">
      <c r="A22" s="89" t="s">
        <v>206</v>
      </c>
      <c r="B22" s="90" t="s">
        <v>207</v>
      </c>
      <c r="C22" s="101"/>
      <c r="D22" s="101"/>
      <c r="E22" s="102"/>
      <c r="H22" s="101"/>
      <c r="I22" s="101"/>
      <c r="J22" s="101"/>
      <c r="K22" s="101"/>
      <c r="L22" s="101"/>
      <c r="M22" s="101"/>
      <c r="Q22" s="101"/>
      <c r="R22" s="101"/>
      <c r="T22" s="102"/>
      <c r="V22" s="101"/>
      <c r="W22" s="101"/>
      <c r="Y22" s="101"/>
      <c r="Z22" s="101"/>
      <c r="AB22" s="101"/>
      <c r="AC22" s="101"/>
      <c r="AD22" s="101"/>
      <c r="AE22" s="89"/>
      <c r="AJ22" s="103"/>
      <c r="AK22" s="89"/>
    </row>
    <row r="23" spans="1:37" s="90" customFormat="1" ht="12">
      <c r="A23" s="89" t="s">
        <v>578</v>
      </c>
      <c r="B23" s="90" t="s">
        <v>579</v>
      </c>
      <c r="C23" s="101"/>
      <c r="D23" s="101"/>
      <c r="E23" s="102"/>
      <c r="H23" s="101"/>
      <c r="I23" s="101"/>
      <c r="J23" s="101"/>
      <c r="K23" s="101"/>
      <c r="L23" s="101"/>
      <c r="M23" s="101"/>
      <c r="Q23" s="101"/>
      <c r="R23" s="101"/>
      <c r="T23" s="102"/>
      <c r="V23" s="101"/>
      <c r="W23" s="101"/>
      <c r="Y23" s="101"/>
      <c r="Z23" s="101"/>
      <c r="AB23" s="101"/>
      <c r="AC23" s="101"/>
      <c r="AD23" s="101"/>
      <c r="AE23" s="89"/>
      <c r="AJ23" s="103"/>
      <c r="AK23" s="89"/>
    </row>
    <row r="24" spans="1:37" s="90" customFormat="1" ht="12">
      <c r="A24" s="89" t="s">
        <v>300</v>
      </c>
      <c r="B24" s="90" t="s">
        <v>301</v>
      </c>
      <c r="C24" s="101"/>
      <c r="D24" s="101"/>
      <c r="E24" s="102"/>
      <c r="H24" s="101"/>
      <c r="I24" s="101"/>
      <c r="J24" s="101"/>
      <c r="K24" s="101"/>
      <c r="L24" s="101"/>
      <c r="M24" s="101"/>
      <c r="Q24" s="101"/>
      <c r="R24" s="101"/>
      <c r="T24" s="102"/>
      <c r="V24" s="101"/>
      <c r="W24" s="101"/>
      <c r="Y24" s="101"/>
      <c r="Z24" s="101"/>
      <c r="AB24" s="101"/>
      <c r="AC24" s="101"/>
      <c r="AD24" s="101"/>
      <c r="AE24" s="89"/>
      <c r="AJ24" s="103"/>
      <c r="AK24" s="89"/>
    </row>
    <row r="25" spans="1:37" s="90" customFormat="1" ht="12">
      <c r="A25" s="89" t="s">
        <v>492</v>
      </c>
      <c r="B25" s="90" t="s">
        <v>493</v>
      </c>
      <c r="C25" s="101"/>
      <c r="D25" s="101"/>
      <c r="E25" s="102"/>
      <c r="H25" s="101"/>
      <c r="I25" s="101"/>
      <c r="J25" s="101"/>
      <c r="K25" s="101"/>
      <c r="L25" s="101"/>
      <c r="M25" s="101"/>
      <c r="Q25" s="101"/>
      <c r="R25" s="101"/>
      <c r="T25" s="102"/>
      <c r="V25" s="101"/>
      <c r="W25" s="101"/>
      <c r="Y25" s="101"/>
      <c r="Z25" s="101"/>
      <c r="AB25" s="101"/>
      <c r="AC25" s="101"/>
      <c r="AD25" s="101"/>
      <c r="AE25" s="89"/>
      <c r="AJ25" s="103"/>
      <c r="AK25" s="89"/>
    </row>
    <row r="26" spans="1:37" s="90" customFormat="1" ht="12">
      <c r="A26" s="89" t="s">
        <v>180</v>
      </c>
      <c r="B26" s="90" t="s">
        <v>181</v>
      </c>
      <c r="C26" s="101"/>
      <c r="D26" s="101"/>
      <c r="E26" s="102"/>
      <c r="H26" s="101"/>
      <c r="I26" s="101"/>
      <c r="J26" s="101"/>
      <c r="K26" s="101"/>
      <c r="L26" s="101"/>
      <c r="M26" s="101"/>
      <c r="Q26" s="101"/>
      <c r="R26" s="101"/>
      <c r="T26" s="102"/>
      <c r="V26" s="101"/>
      <c r="W26" s="101"/>
      <c r="Y26" s="101"/>
      <c r="Z26" s="101"/>
      <c r="AB26" s="101"/>
      <c r="AC26" s="101"/>
      <c r="AD26" s="101"/>
      <c r="AE26" s="89"/>
      <c r="AJ26" s="103"/>
      <c r="AK26" s="89"/>
    </row>
    <row r="27" spans="1:37" s="90" customFormat="1" ht="12">
      <c r="A27" s="89" t="s">
        <v>466</v>
      </c>
      <c r="B27" s="90" t="s">
        <v>467</v>
      </c>
      <c r="C27" s="101"/>
      <c r="D27" s="101"/>
      <c r="E27" s="102"/>
      <c r="H27" s="101"/>
      <c r="I27" s="101"/>
      <c r="J27" s="101"/>
      <c r="K27" s="101"/>
      <c r="L27" s="101"/>
      <c r="M27" s="101"/>
      <c r="Q27" s="101"/>
      <c r="R27" s="101"/>
      <c r="T27" s="102"/>
      <c r="V27" s="101"/>
      <c r="W27" s="101"/>
      <c r="Y27" s="101"/>
      <c r="Z27" s="101"/>
      <c r="AB27" s="101"/>
      <c r="AC27" s="101"/>
      <c r="AD27" s="101"/>
      <c r="AE27" s="89"/>
      <c r="AJ27" s="103"/>
      <c r="AK27" s="89"/>
    </row>
    <row r="28" spans="1:37" s="90" customFormat="1" ht="12">
      <c r="A28" s="89" t="s">
        <v>350</v>
      </c>
      <c r="B28" s="90" t="s">
        <v>351</v>
      </c>
      <c r="C28" s="101"/>
      <c r="D28" s="101"/>
      <c r="E28" s="102"/>
      <c r="H28" s="101"/>
      <c r="I28" s="101"/>
      <c r="J28" s="101"/>
      <c r="K28" s="101"/>
      <c r="L28" s="101"/>
      <c r="M28" s="101"/>
      <c r="Q28" s="101"/>
      <c r="R28" s="101"/>
      <c r="T28" s="102"/>
      <c r="V28" s="101"/>
      <c r="W28" s="101"/>
      <c r="Y28" s="101"/>
      <c r="Z28" s="101"/>
      <c r="AB28" s="101"/>
      <c r="AC28" s="101"/>
      <c r="AD28" s="101"/>
      <c r="AE28" s="89"/>
      <c r="AJ28" s="103"/>
      <c r="AK28" s="89"/>
    </row>
    <row r="29" spans="1:37" s="90" customFormat="1" ht="12">
      <c r="A29" s="89" t="s">
        <v>20</v>
      </c>
      <c r="B29" s="90" t="s">
        <v>21</v>
      </c>
      <c r="C29" s="101"/>
      <c r="D29" s="101"/>
      <c r="E29" s="102"/>
      <c r="H29" s="101"/>
      <c r="I29" s="101"/>
      <c r="J29" s="101"/>
      <c r="K29" s="101"/>
      <c r="L29" s="101"/>
      <c r="M29" s="101"/>
      <c r="Q29" s="101"/>
      <c r="R29" s="101"/>
      <c r="T29" s="102"/>
      <c r="V29" s="101"/>
      <c r="W29" s="101"/>
      <c r="Y29" s="101"/>
      <c r="Z29" s="101"/>
      <c r="AB29" s="101"/>
      <c r="AC29" s="101"/>
      <c r="AD29" s="101"/>
      <c r="AE29" s="89"/>
      <c r="AJ29" s="103"/>
      <c r="AK29" s="89"/>
    </row>
    <row r="30" spans="1:37" s="90" customFormat="1" ht="12">
      <c r="A30" s="89" t="s">
        <v>96</v>
      </c>
      <c r="B30" s="90" t="s">
        <v>97</v>
      </c>
      <c r="C30" s="101"/>
      <c r="D30" s="101"/>
      <c r="E30" s="102"/>
      <c r="H30" s="101"/>
      <c r="I30" s="101"/>
      <c r="J30" s="101"/>
      <c r="K30" s="101"/>
      <c r="L30" s="101"/>
      <c r="M30" s="101"/>
      <c r="Q30" s="101"/>
      <c r="R30" s="101"/>
      <c r="T30" s="102"/>
      <c r="V30" s="101"/>
      <c r="W30" s="101"/>
      <c r="Y30" s="101"/>
      <c r="Z30" s="101"/>
      <c r="AB30" s="101"/>
      <c r="AC30" s="101"/>
      <c r="AD30" s="101"/>
      <c r="AE30" s="89"/>
      <c r="AJ30" s="103"/>
      <c r="AK30" s="89"/>
    </row>
    <row r="31" spans="1:37" s="90" customFormat="1" ht="12">
      <c r="A31" s="89" t="s">
        <v>224</v>
      </c>
      <c r="B31" s="90" t="s">
        <v>225</v>
      </c>
      <c r="C31" s="101"/>
      <c r="D31" s="101"/>
      <c r="E31" s="102"/>
      <c r="H31" s="101"/>
      <c r="I31" s="101"/>
      <c r="J31" s="101"/>
      <c r="K31" s="101"/>
      <c r="L31" s="101"/>
      <c r="M31" s="101"/>
      <c r="Q31" s="101"/>
      <c r="R31" s="101"/>
      <c r="T31" s="102"/>
      <c r="V31" s="101"/>
      <c r="W31" s="101"/>
      <c r="Y31" s="101"/>
      <c r="Z31" s="101"/>
      <c r="AB31" s="101"/>
      <c r="AC31" s="101"/>
      <c r="AD31" s="101"/>
      <c r="AE31" s="89"/>
      <c r="AJ31" s="103"/>
      <c r="AK31" s="89"/>
    </row>
    <row r="32" spans="1:37" s="90" customFormat="1" ht="12">
      <c r="A32" s="89" t="s">
        <v>512</v>
      </c>
      <c r="B32" s="90" t="s">
        <v>513</v>
      </c>
      <c r="C32" s="101"/>
      <c r="D32" s="101"/>
      <c r="E32" s="102"/>
      <c r="H32" s="101"/>
      <c r="I32" s="101"/>
      <c r="J32" s="101"/>
      <c r="K32" s="101"/>
      <c r="L32" s="101"/>
      <c r="M32" s="101"/>
      <c r="Q32" s="101"/>
      <c r="R32" s="101"/>
      <c r="T32" s="102"/>
      <c r="V32" s="101"/>
      <c r="W32" s="101"/>
      <c r="Y32" s="101"/>
      <c r="Z32" s="101"/>
      <c r="AB32" s="101"/>
      <c r="AC32" s="101"/>
      <c r="AD32" s="101"/>
      <c r="AE32" s="89"/>
      <c r="AJ32" s="103"/>
      <c r="AK32" s="89"/>
    </row>
    <row r="33" spans="1:37" s="90" customFormat="1" ht="12">
      <c r="A33" s="89" t="s">
        <v>198</v>
      </c>
      <c r="B33" s="90" t="s">
        <v>199</v>
      </c>
      <c r="C33" s="101"/>
      <c r="D33" s="101"/>
      <c r="E33" s="102"/>
      <c r="H33" s="101"/>
      <c r="I33" s="101"/>
      <c r="J33" s="101"/>
      <c r="K33" s="101"/>
      <c r="L33" s="101"/>
      <c r="M33" s="101"/>
      <c r="Q33" s="101"/>
      <c r="R33" s="101"/>
      <c r="T33" s="102"/>
      <c r="V33" s="101"/>
      <c r="W33" s="101"/>
      <c r="Y33" s="101"/>
      <c r="Z33" s="101"/>
      <c r="AB33" s="101"/>
      <c r="AC33" s="101"/>
      <c r="AD33" s="101"/>
      <c r="AE33" s="89"/>
      <c r="AJ33" s="103"/>
      <c r="AK33" s="89"/>
    </row>
    <row r="34" spans="1:37" s="90" customFormat="1" ht="12">
      <c r="A34" s="89" t="s">
        <v>234</v>
      </c>
      <c r="B34" s="90" t="s">
        <v>235</v>
      </c>
      <c r="C34" s="101"/>
      <c r="D34" s="101"/>
      <c r="E34" s="102"/>
      <c r="H34" s="101"/>
      <c r="I34" s="101"/>
      <c r="J34" s="101"/>
      <c r="K34" s="101"/>
      <c r="L34" s="101"/>
      <c r="M34" s="101"/>
      <c r="Q34" s="101"/>
      <c r="R34" s="101"/>
      <c r="T34" s="102"/>
      <c r="V34" s="101"/>
      <c r="W34" s="101"/>
      <c r="Y34" s="101"/>
      <c r="Z34" s="101"/>
      <c r="AB34" s="101"/>
      <c r="AC34" s="101"/>
      <c r="AD34" s="101"/>
      <c r="AE34" s="89"/>
      <c r="AJ34" s="103"/>
      <c r="AK34" s="89"/>
    </row>
    <row r="35" spans="1:37" s="90" customFormat="1" ht="12">
      <c r="A35" s="89" t="s">
        <v>290</v>
      </c>
      <c r="B35" s="90" t="s">
        <v>291</v>
      </c>
      <c r="C35" s="101"/>
      <c r="D35" s="101"/>
      <c r="E35" s="102"/>
      <c r="H35" s="101"/>
      <c r="I35" s="101"/>
      <c r="J35" s="101"/>
      <c r="K35" s="101"/>
      <c r="L35" s="101"/>
      <c r="M35" s="101"/>
      <c r="Q35" s="101"/>
      <c r="R35" s="101"/>
      <c r="T35" s="102"/>
      <c r="V35" s="101"/>
      <c r="W35" s="101"/>
      <c r="Y35" s="101"/>
      <c r="Z35" s="101"/>
      <c r="AB35" s="101"/>
      <c r="AC35" s="101"/>
      <c r="AD35" s="101"/>
      <c r="AE35" s="89"/>
      <c r="AJ35" s="103"/>
      <c r="AK35" s="89"/>
    </row>
    <row r="36" spans="1:37" s="90" customFormat="1" ht="12">
      <c r="A36" s="89" t="s">
        <v>34</v>
      </c>
      <c r="B36" s="90" t="s">
        <v>35</v>
      </c>
      <c r="C36" s="101"/>
      <c r="D36" s="101"/>
      <c r="E36" s="102"/>
      <c r="H36" s="101"/>
      <c r="I36" s="101"/>
      <c r="J36" s="101"/>
      <c r="K36" s="101"/>
      <c r="L36" s="101"/>
      <c r="M36" s="101"/>
      <c r="Q36" s="101"/>
      <c r="R36" s="101"/>
      <c r="T36" s="102"/>
      <c r="V36" s="101"/>
      <c r="W36" s="101"/>
      <c r="Y36" s="101"/>
      <c r="Z36" s="101"/>
      <c r="AB36" s="101"/>
      <c r="AC36" s="101"/>
      <c r="AD36" s="101"/>
      <c r="AE36" s="89"/>
      <c r="AJ36" s="103"/>
      <c r="AK36" s="89"/>
    </row>
    <row r="37" spans="1:37" s="90" customFormat="1" ht="12">
      <c r="A37" s="89" t="s">
        <v>408</v>
      </c>
      <c r="B37" s="90" t="s">
        <v>409</v>
      </c>
      <c r="C37" s="101"/>
      <c r="D37" s="101"/>
      <c r="E37" s="102"/>
      <c r="H37" s="101"/>
      <c r="I37" s="101"/>
      <c r="J37" s="101"/>
      <c r="K37" s="101"/>
      <c r="L37" s="101"/>
      <c r="M37" s="101"/>
      <c r="Q37" s="101"/>
      <c r="R37" s="101"/>
      <c r="T37" s="102"/>
      <c r="V37" s="101"/>
      <c r="W37" s="101"/>
      <c r="Y37" s="101"/>
      <c r="Z37" s="101"/>
      <c r="AB37" s="101"/>
      <c r="AC37" s="101"/>
      <c r="AD37" s="101"/>
      <c r="AE37" s="89"/>
      <c r="AJ37" s="103"/>
      <c r="AK37" s="89"/>
    </row>
    <row r="38" spans="1:37" s="90" customFormat="1" ht="12">
      <c r="A38" s="89" t="s">
        <v>542</v>
      </c>
      <c r="B38" s="90" t="s">
        <v>543</v>
      </c>
      <c r="C38" s="101"/>
      <c r="D38" s="101"/>
      <c r="E38" s="102"/>
      <c r="H38" s="101"/>
      <c r="I38" s="101"/>
      <c r="J38" s="101"/>
      <c r="K38" s="101"/>
      <c r="L38" s="101"/>
      <c r="M38" s="101"/>
      <c r="Q38" s="101"/>
      <c r="R38" s="101"/>
      <c r="T38" s="102"/>
      <c r="V38" s="101"/>
      <c r="W38" s="101"/>
      <c r="Y38" s="101"/>
      <c r="Z38" s="101"/>
      <c r="AB38" s="101"/>
      <c r="AC38" s="101"/>
      <c r="AD38" s="101"/>
      <c r="AE38" s="89"/>
      <c r="AJ38" s="103"/>
      <c r="AK38" s="89"/>
    </row>
    <row r="39" spans="1:37" s="90" customFormat="1" ht="12">
      <c r="A39" s="89" t="s">
        <v>372</v>
      </c>
      <c r="B39" s="90" t="s">
        <v>373</v>
      </c>
      <c r="C39" s="101"/>
      <c r="D39" s="101"/>
      <c r="E39" s="102"/>
      <c r="H39" s="101"/>
      <c r="I39" s="101"/>
      <c r="J39" s="101"/>
      <c r="K39" s="101"/>
      <c r="L39" s="101"/>
      <c r="M39" s="101"/>
      <c r="Q39" s="101"/>
      <c r="R39" s="101"/>
      <c r="T39" s="102"/>
      <c r="V39" s="101"/>
      <c r="W39" s="101"/>
      <c r="Y39" s="101"/>
      <c r="Z39" s="101"/>
      <c r="AB39" s="101"/>
      <c r="AC39" s="101"/>
      <c r="AD39" s="101"/>
      <c r="AE39" s="89"/>
      <c r="AJ39" s="103"/>
      <c r="AK39" s="89"/>
    </row>
    <row r="40" spans="1:37" s="90" customFormat="1" ht="12">
      <c r="A40" s="89" t="s">
        <v>16</v>
      </c>
      <c r="B40" s="90" t="s">
        <v>17</v>
      </c>
      <c r="C40" s="101"/>
      <c r="D40" s="101"/>
      <c r="E40" s="102"/>
      <c r="H40" s="101"/>
      <c r="I40" s="101"/>
      <c r="J40" s="101"/>
      <c r="K40" s="101"/>
      <c r="L40" s="101"/>
      <c r="M40" s="101"/>
      <c r="Q40" s="101"/>
      <c r="R40" s="101"/>
      <c r="T40" s="102"/>
      <c r="V40" s="101"/>
      <c r="W40" s="101"/>
      <c r="Y40" s="101"/>
      <c r="Z40" s="101"/>
      <c r="AB40" s="101"/>
      <c r="AC40" s="101"/>
      <c r="AD40" s="101"/>
      <c r="AE40" s="89"/>
      <c r="AJ40" s="103"/>
      <c r="AK40" s="89"/>
    </row>
    <row r="41" spans="1:37" s="90" customFormat="1" ht="12">
      <c r="A41" s="89" t="s">
        <v>138</v>
      </c>
      <c r="B41" s="90" t="s">
        <v>139</v>
      </c>
      <c r="C41" s="101"/>
      <c r="D41" s="101"/>
      <c r="E41" s="102"/>
      <c r="H41" s="101"/>
      <c r="I41" s="101"/>
      <c r="J41" s="101"/>
      <c r="K41" s="101"/>
      <c r="L41" s="101"/>
      <c r="M41" s="101"/>
      <c r="Q41" s="101"/>
      <c r="R41" s="101"/>
      <c r="T41" s="102"/>
      <c r="V41" s="101"/>
      <c r="W41" s="101"/>
      <c r="Y41" s="101"/>
      <c r="Z41" s="101"/>
      <c r="AB41" s="101"/>
      <c r="AC41" s="101"/>
      <c r="AD41" s="101"/>
      <c r="AE41" s="89"/>
      <c r="AJ41" s="104"/>
      <c r="AK41" s="89"/>
    </row>
    <row r="42" spans="1:37" s="90" customFormat="1" ht="12">
      <c r="A42" s="89" t="s">
        <v>168</v>
      </c>
      <c r="B42" s="90" t="s">
        <v>169</v>
      </c>
      <c r="C42" s="101"/>
      <c r="D42" s="101"/>
      <c r="E42" s="102"/>
      <c r="H42" s="101"/>
      <c r="I42" s="101"/>
      <c r="J42" s="101"/>
      <c r="K42" s="101"/>
      <c r="L42" s="101"/>
      <c r="M42" s="101"/>
      <c r="Q42" s="101"/>
      <c r="R42" s="101"/>
      <c r="T42" s="102"/>
      <c r="V42" s="101"/>
      <c r="W42" s="101"/>
      <c r="Y42" s="101"/>
      <c r="Z42" s="101"/>
      <c r="AB42" s="101"/>
      <c r="AC42" s="101"/>
      <c r="AD42" s="101"/>
      <c r="AE42" s="89"/>
      <c r="AJ42" s="103"/>
      <c r="AK42" s="89"/>
    </row>
    <row r="43" spans="1:37" s="90" customFormat="1" ht="12">
      <c r="A43" s="89" t="s">
        <v>68</v>
      </c>
      <c r="B43" s="90" t="s">
        <v>69</v>
      </c>
      <c r="C43" s="101"/>
      <c r="D43" s="101"/>
      <c r="E43" s="102"/>
      <c r="H43" s="101"/>
      <c r="I43" s="101"/>
      <c r="J43" s="101"/>
      <c r="K43" s="101"/>
      <c r="L43" s="101"/>
      <c r="M43" s="101"/>
      <c r="Q43" s="101"/>
      <c r="R43" s="101"/>
      <c r="T43" s="102"/>
      <c r="V43" s="101"/>
      <c r="W43" s="101"/>
      <c r="Y43" s="101"/>
      <c r="Z43" s="101"/>
      <c r="AB43" s="101"/>
      <c r="AC43" s="101"/>
      <c r="AD43" s="101"/>
      <c r="AE43" s="89"/>
      <c r="AJ43" s="103"/>
      <c r="AK43" s="89"/>
    </row>
    <row r="44" spans="1:37" s="90" customFormat="1" ht="12">
      <c r="A44" s="89" t="s">
        <v>84</v>
      </c>
      <c r="B44" s="90" t="s">
        <v>85</v>
      </c>
      <c r="C44" s="101"/>
      <c r="D44" s="101"/>
      <c r="E44" s="102"/>
      <c r="H44" s="101"/>
      <c r="I44" s="101"/>
      <c r="J44" s="101"/>
      <c r="K44" s="101"/>
      <c r="L44" s="101"/>
      <c r="M44" s="101"/>
      <c r="Q44" s="101"/>
      <c r="R44" s="101"/>
      <c r="T44" s="102"/>
      <c r="V44" s="101"/>
      <c r="W44" s="101"/>
      <c r="Y44" s="101"/>
      <c r="Z44" s="101"/>
      <c r="AB44" s="101"/>
      <c r="AC44" s="101"/>
      <c r="AD44" s="101"/>
      <c r="AE44" s="89"/>
      <c r="AJ44" s="103"/>
      <c r="AK44" s="89"/>
    </row>
    <row r="45" spans="1:37" s="90" customFormat="1" ht="12">
      <c r="A45" s="89" t="s">
        <v>246</v>
      </c>
      <c r="B45" s="90" t="s">
        <v>247</v>
      </c>
      <c r="C45" s="101"/>
      <c r="D45" s="101"/>
      <c r="E45" s="102"/>
      <c r="H45" s="101"/>
      <c r="I45" s="101"/>
      <c r="J45" s="101"/>
      <c r="K45" s="101"/>
      <c r="L45" s="101"/>
      <c r="M45" s="101"/>
      <c r="Q45" s="101"/>
      <c r="R45" s="101"/>
      <c r="T45" s="102"/>
      <c r="V45" s="101"/>
      <c r="W45" s="101"/>
      <c r="Y45" s="101"/>
      <c r="Z45" s="101"/>
      <c r="AB45" s="101"/>
      <c r="AC45" s="101"/>
      <c r="AD45" s="101"/>
      <c r="AE45" s="89"/>
      <c r="AJ45" s="105"/>
      <c r="AK45" s="89"/>
    </row>
    <row r="46" spans="1:37" s="90" customFormat="1" ht="12">
      <c r="A46" s="89" t="s">
        <v>304</v>
      </c>
      <c r="B46" s="90" t="s">
        <v>305</v>
      </c>
      <c r="C46" s="101"/>
      <c r="D46" s="101"/>
      <c r="E46" s="102"/>
      <c r="H46" s="101"/>
      <c r="I46" s="101"/>
      <c r="J46" s="101"/>
      <c r="K46" s="101"/>
      <c r="L46" s="101"/>
      <c r="M46" s="101"/>
      <c r="Q46" s="101"/>
      <c r="R46" s="101"/>
      <c r="T46" s="102"/>
      <c r="V46" s="101"/>
      <c r="W46" s="101"/>
      <c r="Y46" s="101"/>
      <c r="Z46" s="101"/>
      <c r="AB46" s="101"/>
      <c r="AC46" s="101"/>
      <c r="AD46" s="101"/>
      <c r="AE46" s="89"/>
      <c r="AJ46" s="103"/>
      <c r="AK46" s="89"/>
    </row>
    <row r="47" spans="1:37" s="90" customFormat="1" ht="12">
      <c r="A47" s="89" t="s">
        <v>441</v>
      </c>
      <c r="B47" s="90" t="s">
        <v>442</v>
      </c>
      <c r="C47" s="101"/>
      <c r="D47" s="101"/>
      <c r="E47" s="102"/>
      <c r="H47" s="101"/>
      <c r="I47" s="101"/>
      <c r="J47" s="101"/>
      <c r="K47" s="101"/>
      <c r="L47" s="101"/>
      <c r="M47" s="101"/>
      <c r="Q47" s="101"/>
      <c r="R47" s="101"/>
      <c r="T47" s="102"/>
      <c r="V47" s="101"/>
      <c r="W47" s="101"/>
      <c r="Y47" s="101"/>
      <c r="Z47" s="101"/>
      <c r="AB47" s="101"/>
      <c r="AC47" s="101"/>
      <c r="AD47" s="101"/>
      <c r="AE47" s="89"/>
      <c r="AJ47" s="106"/>
      <c r="AK47" s="89"/>
    </row>
    <row r="48" spans="1:37" s="90" customFormat="1" ht="12">
      <c r="A48" s="89" t="s">
        <v>266</v>
      </c>
      <c r="B48" s="90" t="s">
        <v>267</v>
      </c>
      <c r="C48" s="101"/>
      <c r="D48" s="101"/>
      <c r="E48" s="102"/>
      <c r="H48" s="101"/>
      <c r="I48" s="101"/>
      <c r="J48" s="101"/>
      <c r="K48" s="101"/>
      <c r="L48" s="101"/>
      <c r="M48" s="101"/>
      <c r="Q48" s="101"/>
      <c r="R48" s="101"/>
      <c r="T48" s="102"/>
      <c r="V48" s="101"/>
      <c r="W48" s="101"/>
      <c r="Y48" s="101"/>
      <c r="Z48" s="101"/>
      <c r="AB48" s="101"/>
      <c r="AC48" s="101"/>
      <c r="AD48" s="101"/>
      <c r="AE48" s="89"/>
      <c r="AJ48" s="103"/>
      <c r="AK48" s="89"/>
    </row>
    <row r="49" spans="1:37" s="90" customFormat="1" ht="12">
      <c r="A49" s="89" t="s">
        <v>368</v>
      </c>
      <c r="B49" s="90" t="s">
        <v>369</v>
      </c>
      <c r="C49" s="101"/>
      <c r="D49" s="101"/>
      <c r="E49" s="102"/>
      <c r="H49" s="101"/>
      <c r="I49" s="101"/>
      <c r="J49" s="101"/>
      <c r="K49" s="101"/>
      <c r="L49" s="101"/>
      <c r="M49" s="101"/>
      <c r="Q49" s="101"/>
      <c r="R49" s="101"/>
      <c r="T49" s="102"/>
      <c r="V49" s="101"/>
      <c r="W49" s="101"/>
      <c r="Y49" s="101"/>
      <c r="Z49" s="101"/>
      <c r="AB49" s="101"/>
      <c r="AC49" s="101"/>
      <c r="AD49" s="101"/>
      <c r="AE49" s="89"/>
      <c r="AJ49" s="103"/>
      <c r="AK49" s="89"/>
    </row>
    <row r="50" spans="1:37" s="90" customFormat="1" ht="12">
      <c r="A50" s="89" t="s">
        <v>464</v>
      </c>
      <c r="B50" s="90" t="s">
        <v>465</v>
      </c>
      <c r="C50" s="101"/>
      <c r="D50" s="101"/>
      <c r="E50" s="102"/>
      <c r="H50" s="101"/>
      <c r="I50" s="101"/>
      <c r="J50" s="101"/>
      <c r="K50" s="101"/>
      <c r="L50" s="101"/>
      <c r="M50" s="101"/>
      <c r="Q50" s="101"/>
      <c r="R50" s="101"/>
      <c r="T50" s="102"/>
      <c r="V50" s="101"/>
      <c r="W50" s="101"/>
      <c r="Y50" s="101"/>
      <c r="Z50" s="101"/>
      <c r="AB50" s="101"/>
      <c r="AC50" s="101"/>
      <c r="AD50" s="101"/>
      <c r="AE50" s="89"/>
      <c r="AJ50" s="104"/>
      <c r="AK50" s="89"/>
    </row>
    <row r="51" spans="1:37" s="90" customFormat="1" ht="12">
      <c r="A51" s="89" t="s">
        <v>394</v>
      </c>
      <c r="B51" s="90" t="s">
        <v>395</v>
      </c>
      <c r="C51" s="101"/>
      <c r="D51" s="101"/>
      <c r="E51" s="102"/>
      <c r="H51" s="101"/>
      <c r="I51" s="101"/>
      <c r="J51" s="101"/>
      <c r="K51" s="101"/>
      <c r="L51" s="101"/>
      <c r="M51" s="101"/>
      <c r="Q51" s="101"/>
      <c r="R51" s="101"/>
      <c r="T51" s="102"/>
      <c r="V51" s="101"/>
      <c r="W51" s="101"/>
      <c r="Y51" s="101"/>
      <c r="Z51" s="101"/>
      <c r="AB51" s="101"/>
      <c r="AC51" s="101"/>
      <c r="AD51" s="101"/>
      <c r="AE51" s="89"/>
      <c r="AJ51" s="103"/>
      <c r="AK51" s="89"/>
    </row>
    <row r="52" spans="1:37" s="90" customFormat="1" ht="12">
      <c r="A52" s="89" t="s">
        <v>100</v>
      </c>
      <c r="B52" s="90" t="s">
        <v>101</v>
      </c>
      <c r="C52" s="101"/>
      <c r="D52" s="101"/>
      <c r="E52" s="102"/>
      <c r="H52" s="101"/>
      <c r="I52" s="101"/>
      <c r="J52" s="101"/>
      <c r="K52" s="101"/>
      <c r="L52" s="101"/>
      <c r="M52" s="101"/>
      <c r="Q52" s="101"/>
      <c r="R52" s="101"/>
      <c r="T52" s="102"/>
      <c r="V52" s="101"/>
      <c r="W52" s="101"/>
      <c r="Y52" s="101"/>
      <c r="Z52" s="101"/>
      <c r="AB52" s="101"/>
      <c r="AC52" s="101"/>
      <c r="AD52" s="101"/>
      <c r="AE52" s="89"/>
      <c r="AJ52" s="103"/>
      <c r="AK52" s="89"/>
    </row>
    <row r="53" spans="1:37" s="90" customFormat="1" ht="12">
      <c r="A53" s="89" t="s">
        <v>80</v>
      </c>
      <c r="B53" s="90" t="s">
        <v>81</v>
      </c>
      <c r="C53" s="101"/>
      <c r="D53" s="101"/>
      <c r="E53" s="102"/>
      <c r="H53" s="101"/>
      <c r="I53" s="101"/>
      <c r="J53" s="101"/>
      <c r="K53" s="101"/>
      <c r="L53" s="101"/>
      <c r="M53" s="101"/>
      <c r="Q53" s="101"/>
      <c r="R53" s="101"/>
      <c r="T53" s="102"/>
      <c r="V53" s="101"/>
      <c r="W53" s="101"/>
      <c r="Y53" s="101"/>
      <c r="Z53" s="101"/>
      <c r="AB53" s="101"/>
      <c r="AC53" s="101"/>
      <c r="AD53" s="101"/>
      <c r="AE53" s="89"/>
      <c r="AJ53" s="103"/>
      <c r="AK53" s="89"/>
    </row>
    <row r="54" spans="1:37" s="90" customFormat="1" ht="12">
      <c r="A54" s="89" t="s">
        <v>382</v>
      </c>
      <c r="B54" s="90" t="s">
        <v>383</v>
      </c>
      <c r="C54" s="101"/>
      <c r="D54" s="101"/>
      <c r="E54" s="102"/>
      <c r="H54" s="101"/>
      <c r="I54" s="101"/>
      <c r="J54" s="101"/>
      <c r="K54" s="101"/>
      <c r="L54" s="101"/>
      <c r="M54" s="101"/>
      <c r="Q54" s="101"/>
      <c r="R54" s="101"/>
      <c r="T54" s="102"/>
      <c r="V54" s="101"/>
      <c r="W54" s="101"/>
      <c r="Y54" s="101"/>
      <c r="Z54" s="101"/>
      <c r="AB54" s="101"/>
      <c r="AC54" s="101"/>
      <c r="AD54" s="101"/>
      <c r="AE54" s="89"/>
      <c r="AJ54" s="106"/>
      <c r="AK54" s="89"/>
    </row>
    <row r="55" spans="1:37" s="90" customFormat="1" ht="12">
      <c r="A55" s="89" t="s">
        <v>292</v>
      </c>
      <c r="B55" s="90" t="s">
        <v>293</v>
      </c>
      <c r="C55" s="101"/>
      <c r="D55" s="101"/>
      <c r="E55" s="102"/>
      <c r="H55" s="101"/>
      <c r="I55" s="101"/>
      <c r="J55" s="101"/>
      <c r="K55" s="101"/>
      <c r="L55" s="101"/>
      <c r="M55" s="101"/>
      <c r="Q55" s="101"/>
      <c r="R55" s="101"/>
      <c r="T55" s="102"/>
      <c r="V55" s="101"/>
      <c r="W55" s="101"/>
      <c r="Y55" s="101"/>
      <c r="Z55" s="101"/>
      <c r="AB55" s="101"/>
      <c r="AC55" s="101"/>
      <c r="AD55" s="101"/>
      <c r="AE55" s="89"/>
      <c r="AJ55" s="103"/>
      <c r="AK55" s="89"/>
    </row>
    <row r="56" spans="1:37" s="90" customFormat="1" ht="12">
      <c r="A56" s="89" t="s">
        <v>450</v>
      </c>
      <c r="B56" s="90" t="s">
        <v>451</v>
      </c>
      <c r="C56" s="101"/>
      <c r="D56" s="101"/>
      <c r="E56" s="102"/>
      <c r="H56" s="101"/>
      <c r="I56" s="101"/>
      <c r="J56" s="101"/>
      <c r="K56" s="101"/>
      <c r="L56" s="101"/>
      <c r="M56" s="101"/>
      <c r="Q56" s="101"/>
      <c r="R56" s="101"/>
      <c r="T56" s="102"/>
      <c r="V56" s="101"/>
      <c r="W56" s="101"/>
      <c r="Y56" s="101"/>
      <c r="Z56" s="101"/>
      <c r="AB56" s="101"/>
      <c r="AC56" s="101"/>
      <c r="AD56" s="101"/>
      <c r="AE56" s="89"/>
      <c r="AJ56" s="106"/>
      <c r="AK56" s="89"/>
    </row>
    <row r="57" spans="1:37" s="90" customFormat="1" ht="12">
      <c r="A57" s="89" t="s">
        <v>124</v>
      </c>
      <c r="B57" s="90" t="s">
        <v>125</v>
      </c>
      <c r="C57" s="101"/>
      <c r="D57" s="101"/>
      <c r="E57" s="102"/>
      <c r="H57" s="101"/>
      <c r="I57" s="101"/>
      <c r="J57" s="101"/>
      <c r="K57" s="101"/>
      <c r="L57" s="101"/>
      <c r="M57" s="101"/>
      <c r="Q57" s="101"/>
      <c r="R57" s="101"/>
      <c r="T57" s="102"/>
      <c r="V57" s="101"/>
      <c r="W57" s="101"/>
      <c r="Y57" s="101"/>
      <c r="Z57" s="101"/>
      <c r="AB57" s="101"/>
      <c r="AC57" s="101"/>
      <c r="AD57" s="101"/>
      <c r="AE57" s="89"/>
      <c r="AJ57" s="104"/>
      <c r="AK57" s="89"/>
    </row>
    <row r="58" spans="1:37" s="90" customFormat="1" ht="12">
      <c r="A58" s="89" t="s">
        <v>74</v>
      </c>
      <c r="B58" s="90" t="s">
        <v>75</v>
      </c>
      <c r="C58" s="101"/>
      <c r="D58" s="101"/>
      <c r="E58" s="102"/>
      <c r="H58" s="101"/>
      <c r="I58" s="101"/>
      <c r="J58" s="101"/>
      <c r="K58" s="101"/>
      <c r="L58" s="101"/>
      <c r="M58" s="101"/>
      <c r="Q58" s="101"/>
      <c r="R58" s="101"/>
      <c r="T58" s="102"/>
      <c r="V58" s="101"/>
      <c r="W58" s="101"/>
      <c r="Y58" s="101"/>
      <c r="Z58" s="101"/>
      <c r="AB58" s="101"/>
      <c r="AC58" s="101"/>
      <c r="AD58" s="101"/>
      <c r="AE58" s="89"/>
      <c r="AJ58" s="103"/>
      <c r="AK58" s="89"/>
    </row>
    <row r="59" spans="1:37" s="90" customFormat="1" ht="12">
      <c r="A59" s="89" t="s">
        <v>118</v>
      </c>
      <c r="B59" s="90" t="s">
        <v>119</v>
      </c>
      <c r="C59" s="101"/>
      <c r="D59" s="101"/>
      <c r="E59" s="102"/>
      <c r="H59" s="101"/>
      <c r="I59" s="101"/>
      <c r="J59" s="101"/>
      <c r="K59" s="101"/>
      <c r="L59" s="101"/>
      <c r="M59" s="101"/>
      <c r="Q59" s="101"/>
      <c r="R59" s="101"/>
      <c r="T59" s="102"/>
      <c r="V59" s="101"/>
      <c r="W59" s="101"/>
      <c r="Y59" s="101"/>
      <c r="Z59" s="101"/>
      <c r="AB59" s="101"/>
      <c r="AC59" s="101"/>
      <c r="AD59" s="101"/>
      <c r="AE59" s="89"/>
      <c r="AJ59" s="103"/>
      <c r="AK59" s="89"/>
    </row>
    <row r="60" spans="1:37" s="90" customFormat="1" ht="12">
      <c r="A60" s="91" t="s">
        <v>182</v>
      </c>
      <c r="B60" s="32" t="s">
        <v>183</v>
      </c>
      <c r="C60" s="8"/>
      <c r="D60" s="8"/>
      <c r="E60" s="102"/>
      <c r="H60" s="101"/>
      <c r="I60" s="101"/>
      <c r="J60" s="101"/>
      <c r="K60" s="101"/>
      <c r="L60" s="101"/>
      <c r="M60" s="101"/>
      <c r="Q60" s="101"/>
      <c r="R60" s="101"/>
      <c r="T60" s="102"/>
      <c r="V60" s="101"/>
      <c r="W60" s="101"/>
      <c r="Y60" s="101"/>
      <c r="Z60" s="101"/>
      <c r="AB60" s="101"/>
      <c r="AC60" s="101"/>
      <c r="AD60" s="101"/>
      <c r="AE60" s="89"/>
      <c r="AJ60" s="103"/>
      <c r="AK60" s="89"/>
    </row>
    <row r="61" spans="1:37" s="90" customFormat="1" ht="12">
      <c r="A61" s="89" t="s">
        <v>384</v>
      </c>
      <c r="B61" s="90" t="s">
        <v>385</v>
      </c>
      <c r="C61" s="101"/>
      <c r="D61" s="101"/>
      <c r="E61" s="102"/>
      <c r="H61" s="101"/>
      <c r="I61" s="101"/>
      <c r="J61" s="101"/>
      <c r="K61" s="101"/>
      <c r="L61" s="101"/>
      <c r="M61" s="101"/>
      <c r="Q61" s="101"/>
      <c r="R61" s="101"/>
      <c r="T61" s="102"/>
      <c r="V61" s="101"/>
      <c r="W61" s="101"/>
      <c r="Y61" s="101"/>
      <c r="Z61" s="101"/>
      <c r="AB61" s="101"/>
      <c r="AC61" s="101"/>
      <c r="AD61" s="101"/>
      <c r="AE61" s="89"/>
      <c r="AJ61" s="103"/>
      <c r="AK61" s="89"/>
    </row>
    <row r="62" spans="1:37" s="90" customFormat="1" ht="12">
      <c r="A62" s="89" t="s">
        <v>302</v>
      </c>
      <c r="B62" s="90" t="s">
        <v>303</v>
      </c>
      <c r="C62" s="101"/>
      <c r="D62" s="101"/>
      <c r="E62" s="102"/>
      <c r="H62" s="101"/>
      <c r="I62" s="101"/>
      <c r="J62" s="101"/>
      <c r="K62" s="101"/>
      <c r="L62" s="101"/>
      <c r="M62" s="101"/>
      <c r="Q62" s="101"/>
      <c r="R62" s="101"/>
      <c r="T62" s="102"/>
      <c r="V62" s="101"/>
      <c r="W62" s="101"/>
      <c r="Y62" s="101"/>
      <c r="Z62" s="101"/>
      <c r="AB62" s="101"/>
      <c r="AC62" s="101"/>
      <c r="AD62" s="101"/>
      <c r="AE62" s="89"/>
      <c r="AJ62" s="103"/>
      <c r="AK62" s="89"/>
    </row>
    <row r="63" spans="1:37" s="90" customFormat="1" ht="12">
      <c r="A63" s="89" t="s">
        <v>308</v>
      </c>
      <c r="B63" s="90" t="s">
        <v>309</v>
      </c>
      <c r="C63" s="101"/>
      <c r="D63" s="101"/>
      <c r="E63" s="102"/>
      <c r="H63" s="101"/>
      <c r="I63" s="101"/>
      <c r="J63" s="101"/>
      <c r="K63" s="101"/>
      <c r="L63" s="101"/>
      <c r="M63" s="101"/>
      <c r="Q63" s="101"/>
      <c r="R63" s="101"/>
      <c r="T63" s="102"/>
      <c r="V63" s="101"/>
      <c r="W63" s="101"/>
      <c r="Y63" s="101"/>
      <c r="Z63" s="101"/>
      <c r="AB63" s="101"/>
      <c r="AC63" s="101"/>
      <c r="AD63" s="101"/>
      <c r="AE63" s="89"/>
      <c r="AJ63" s="103"/>
      <c r="AK63" s="89"/>
    </row>
    <row r="64" spans="1:37" s="90" customFormat="1" ht="12">
      <c r="A64" s="89" t="s">
        <v>570</v>
      </c>
      <c r="B64" s="90" t="s">
        <v>571</v>
      </c>
      <c r="C64" s="101"/>
      <c r="D64" s="101"/>
      <c r="E64" s="102"/>
      <c r="H64" s="101"/>
      <c r="I64" s="101"/>
      <c r="J64" s="101"/>
      <c r="K64" s="101"/>
      <c r="L64" s="101"/>
      <c r="M64" s="101"/>
      <c r="Q64" s="101"/>
      <c r="R64" s="101"/>
      <c r="T64" s="102"/>
      <c r="V64" s="101"/>
      <c r="W64" s="101"/>
      <c r="Y64" s="101"/>
      <c r="Z64" s="101"/>
      <c r="AB64" s="101"/>
      <c r="AC64" s="101"/>
      <c r="AD64" s="101"/>
      <c r="AE64" s="89"/>
      <c r="AJ64" s="103"/>
      <c r="AK64" s="89"/>
    </row>
    <row r="65" spans="1:37" s="90" customFormat="1" ht="12">
      <c r="A65" s="89" t="s">
        <v>486</v>
      </c>
      <c r="B65" s="90" t="s">
        <v>487</v>
      </c>
      <c r="C65" s="101"/>
      <c r="D65" s="101"/>
      <c r="E65" s="102"/>
      <c r="H65" s="101"/>
      <c r="I65" s="101"/>
      <c r="J65" s="101"/>
      <c r="K65" s="101"/>
      <c r="L65" s="101"/>
      <c r="M65" s="101"/>
      <c r="Q65" s="101"/>
      <c r="R65" s="101"/>
      <c r="T65" s="102"/>
      <c r="V65" s="101"/>
      <c r="W65" s="101"/>
      <c r="Y65" s="101"/>
      <c r="Z65" s="101"/>
      <c r="AB65" s="101"/>
      <c r="AC65" s="101"/>
      <c r="AD65" s="101"/>
      <c r="AE65" s="89"/>
      <c r="AJ65" s="103"/>
      <c r="AK65" s="89"/>
    </row>
    <row r="66" spans="1:37" s="90" customFormat="1" ht="12">
      <c r="A66" s="89" t="s">
        <v>332</v>
      </c>
      <c r="B66" s="90" t="s">
        <v>333</v>
      </c>
      <c r="C66" s="101"/>
      <c r="D66" s="101"/>
      <c r="E66" s="102"/>
      <c r="H66" s="101"/>
      <c r="I66" s="101"/>
      <c r="J66" s="101"/>
      <c r="K66" s="101"/>
      <c r="L66" s="101"/>
      <c r="M66" s="101"/>
      <c r="Q66" s="101"/>
      <c r="R66" s="101"/>
      <c r="T66" s="102"/>
      <c r="V66" s="101"/>
      <c r="W66" s="101"/>
      <c r="Y66" s="101"/>
      <c r="Z66" s="101"/>
      <c r="AB66" s="101"/>
      <c r="AC66" s="101"/>
      <c r="AD66" s="101"/>
      <c r="AE66" s="89"/>
      <c r="AJ66" s="104"/>
      <c r="AK66" s="89"/>
    </row>
    <row r="67" spans="1:37" s="90" customFormat="1" ht="12">
      <c r="A67" s="89" t="s">
        <v>326</v>
      </c>
      <c r="B67" s="90" t="s">
        <v>327</v>
      </c>
      <c r="C67" s="101"/>
      <c r="D67" s="101"/>
      <c r="E67" s="102"/>
      <c r="H67" s="101"/>
      <c r="I67" s="101"/>
      <c r="J67" s="101"/>
      <c r="K67" s="101"/>
      <c r="L67" s="101"/>
      <c r="M67" s="101"/>
      <c r="Q67" s="101"/>
      <c r="R67" s="101"/>
      <c r="T67" s="102"/>
      <c r="V67" s="101"/>
      <c r="W67" s="101"/>
      <c r="Y67" s="101"/>
      <c r="Z67" s="101"/>
      <c r="AB67" s="101"/>
      <c r="AC67" s="101"/>
      <c r="AD67" s="101"/>
      <c r="AE67" s="89"/>
      <c r="AJ67" s="104"/>
      <c r="AK67" s="89"/>
    </row>
    <row r="68" spans="1:37" s="90" customFormat="1" ht="12">
      <c r="A68" s="89" t="s">
        <v>122</v>
      </c>
      <c r="B68" s="90" t="s">
        <v>123</v>
      </c>
      <c r="C68" s="101"/>
      <c r="D68" s="101"/>
      <c r="E68" s="102"/>
      <c r="H68" s="101"/>
      <c r="I68" s="101"/>
      <c r="J68" s="101"/>
      <c r="K68" s="101"/>
      <c r="L68" s="101"/>
      <c r="M68" s="101"/>
      <c r="Q68" s="101"/>
      <c r="R68" s="101"/>
      <c r="T68" s="102"/>
      <c r="V68" s="101"/>
      <c r="W68" s="101"/>
      <c r="Y68" s="101"/>
      <c r="Z68" s="101"/>
      <c r="AB68" s="101"/>
      <c r="AC68" s="101"/>
      <c r="AD68" s="101"/>
      <c r="AE68" s="89"/>
      <c r="AJ68" s="104"/>
      <c r="AK68" s="89"/>
    </row>
    <row r="69" spans="1:37" s="90" customFormat="1" ht="12">
      <c r="A69" s="89" t="s">
        <v>396</v>
      </c>
      <c r="B69" s="90" t="s">
        <v>397</v>
      </c>
      <c r="C69" s="101"/>
      <c r="D69" s="101"/>
      <c r="E69" s="102"/>
      <c r="H69" s="101"/>
      <c r="I69" s="101"/>
      <c r="J69" s="101"/>
      <c r="K69" s="101"/>
      <c r="L69" s="101"/>
      <c r="M69" s="101"/>
      <c r="Q69" s="101"/>
      <c r="R69" s="101"/>
      <c r="T69" s="102"/>
      <c r="V69" s="101"/>
      <c r="W69" s="101"/>
      <c r="Y69" s="101"/>
      <c r="Z69" s="101"/>
      <c r="AB69" s="101"/>
      <c r="AC69" s="101"/>
      <c r="AD69" s="101"/>
      <c r="AE69" s="89"/>
      <c r="AJ69" s="103"/>
      <c r="AK69" s="89"/>
    </row>
    <row r="70" spans="1:37" s="90" customFormat="1" ht="12">
      <c r="A70" s="89" t="s">
        <v>406</v>
      </c>
      <c r="B70" s="90" t="s">
        <v>407</v>
      </c>
      <c r="C70" s="101"/>
      <c r="D70" s="101"/>
      <c r="E70" s="102"/>
      <c r="H70" s="101"/>
      <c r="I70" s="101"/>
      <c r="J70" s="101"/>
      <c r="K70" s="101"/>
      <c r="L70" s="101"/>
      <c r="M70" s="101"/>
      <c r="Q70" s="101"/>
      <c r="R70" s="101"/>
      <c r="T70" s="102"/>
      <c r="V70" s="101"/>
      <c r="W70" s="101"/>
      <c r="Y70" s="101"/>
      <c r="Z70" s="101"/>
      <c r="AB70" s="101"/>
      <c r="AC70" s="101"/>
      <c r="AD70" s="101"/>
      <c r="AE70" s="89"/>
      <c r="AJ70" s="103"/>
      <c r="AK70" s="89"/>
    </row>
    <row r="71" spans="1:37" s="90" customFormat="1" ht="12">
      <c r="A71" s="89" t="s">
        <v>433</v>
      </c>
      <c r="B71" s="90" t="s">
        <v>434</v>
      </c>
      <c r="C71" s="101"/>
      <c r="D71" s="101"/>
      <c r="E71" s="102"/>
      <c r="H71" s="101"/>
      <c r="I71" s="101"/>
      <c r="J71" s="101"/>
      <c r="K71" s="101"/>
      <c r="L71" s="101"/>
      <c r="M71" s="101"/>
      <c r="Q71" s="101"/>
      <c r="R71" s="101"/>
      <c r="T71" s="102"/>
      <c r="V71" s="101"/>
      <c r="W71" s="101"/>
      <c r="Y71" s="101"/>
      <c r="Z71" s="101"/>
      <c r="AB71" s="101"/>
      <c r="AC71" s="101"/>
      <c r="AD71" s="101"/>
      <c r="AE71" s="89"/>
      <c r="AJ71" s="106"/>
      <c r="AK71" s="89"/>
    </row>
    <row r="72" spans="1:37" s="90" customFormat="1" ht="12">
      <c r="A72" s="89" t="s">
        <v>262</v>
      </c>
      <c r="B72" s="90" t="s">
        <v>263</v>
      </c>
      <c r="C72" s="101"/>
      <c r="D72" s="101"/>
      <c r="E72" s="102"/>
      <c r="H72" s="101"/>
      <c r="I72" s="101"/>
      <c r="J72" s="101"/>
      <c r="K72" s="101"/>
      <c r="L72" s="101"/>
      <c r="M72" s="101"/>
      <c r="Q72" s="101"/>
      <c r="R72" s="101"/>
      <c r="T72" s="102"/>
      <c r="V72" s="101"/>
      <c r="W72" s="101"/>
      <c r="Y72" s="101"/>
      <c r="Z72" s="101"/>
      <c r="AB72" s="101"/>
      <c r="AC72" s="101"/>
      <c r="AD72" s="101"/>
      <c r="AE72" s="89"/>
      <c r="AJ72" s="103"/>
      <c r="AK72" s="89"/>
    </row>
    <row r="73" spans="1:37" s="90" customFormat="1" ht="12">
      <c r="A73" s="89" t="s">
        <v>378</v>
      </c>
      <c r="B73" s="90" t="s">
        <v>379</v>
      </c>
      <c r="C73" s="101"/>
      <c r="D73" s="101"/>
      <c r="E73" s="102"/>
      <c r="H73" s="101"/>
      <c r="I73" s="101"/>
      <c r="J73" s="101"/>
      <c r="K73" s="101"/>
      <c r="L73" s="101"/>
      <c r="M73" s="101"/>
      <c r="Q73" s="101"/>
      <c r="R73" s="101"/>
      <c r="T73" s="102"/>
      <c r="V73" s="101"/>
      <c r="W73" s="101"/>
      <c r="Y73" s="101"/>
      <c r="Z73" s="101"/>
      <c r="AB73" s="101"/>
      <c r="AC73" s="101"/>
      <c r="AD73" s="101"/>
      <c r="AE73" s="89"/>
      <c r="AJ73" s="103"/>
      <c r="AK73" s="89"/>
    </row>
    <row r="74" spans="1:37" s="90" customFormat="1" ht="12">
      <c r="A74" s="89" t="s">
        <v>24</v>
      </c>
      <c r="B74" s="90" t="s">
        <v>25</v>
      </c>
      <c r="C74" s="101"/>
      <c r="D74" s="101"/>
      <c r="E74" s="102"/>
      <c r="H74" s="101"/>
      <c r="I74" s="101"/>
      <c r="J74" s="101"/>
      <c r="K74" s="101"/>
      <c r="L74" s="101"/>
      <c r="M74" s="101"/>
      <c r="Q74" s="101"/>
      <c r="R74" s="101"/>
      <c r="T74" s="102"/>
      <c r="V74" s="101"/>
      <c r="W74" s="101"/>
      <c r="Y74" s="101"/>
      <c r="Z74" s="101"/>
      <c r="AB74" s="101"/>
      <c r="AC74" s="101"/>
      <c r="AD74" s="101"/>
      <c r="AE74" s="89"/>
      <c r="AJ74" s="103"/>
      <c r="AK74" s="89"/>
    </row>
    <row r="75" spans="1:37" s="90" customFormat="1" ht="12">
      <c r="A75" s="89" t="s">
        <v>580</v>
      </c>
      <c r="B75" s="90" t="s">
        <v>581</v>
      </c>
      <c r="C75" s="101"/>
      <c r="D75" s="101"/>
      <c r="E75" s="102"/>
      <c r="H75" s="101"/>
      <c r="I75" s="101"/>
      <c r="J75" s="101"/>
      <c r="K75" s="101"/>
      <c r="L75" s="101"/>
      <c r="M75" s="101"/>
      <c r="Q75" s="101"/>
      <c r="R75" s="101"/>
      <c r="T75" s="102"/>
      <c r="V75" s="101"/>
      <c r="W75" s="101"/>
      <c r="Y75" s="101"/>
      <c r="Z75" s="101"/>
      <c r="AB75" s="101"/>
      <c r="AC75" s="101"/>
      <c r="AD75" s="101"/>
      <c r="AE75" s="89"/>
      <c r="AJ75" s="103"/>
      <c r="AK75" s="89"/>
    </row>
    <row r="76" spans="1:37" s="90" customFormat="1" ht="12">
      <c r="A76" s="92" t="s">
        <v>689</v>
      </c>
      <c r="B76" s="90" t="s">
        <v>430</v>
      </c>
      <c r="C76" s="101"/>
      <c r="D76" s="101"/>
      <c r="E76" s="102"/>
      <c r="H76" s="101"/>
      <c r="I76" s="101"/>
      <c r="J76" s="101"/>
      <c r="K76" s="101"/>
      <c r="L76" s="101"/>
      <c r="M76" s="101"/>
      <c r="Q76" s="101"/>
      <c r="R76" s="101"/>
      <c r="T76" s="102"/>
      <c r="V76" s="101"/>
      <c r="W76" s="101"/>
      <c r="Y76" s="101"/>
      <c r="Z76" s="101"/>
      <c r="AB76" s="101"/>
      <c r="AC76" s="101"/>
      <c r="AD76" s="101"/>
      <c r="AE76" s="89"/>
      <c r="AJ76" s="103"/>
      <c r="AK76" s="89"/>
    </row>
    <row r="77" spans="1:37" s="90" customFormat="1" ht="12">
      <c r="A77" s="89" t="s">
        <v>470</v>
      </c>
      <c r="B77" s="90" t="s">
        <v>471</v>
      </c>
      <c r="C77" s="101"/>
      <c r="D77" s="101"/>
      <c r="E77" s="102"/>
      <c r="H77" s="101"/>
      <c r="I77" s="101"/>
      <c r="J77" s="101"/>
      <c r="K77" s="101"/>
      <c r="L77" s="101"/>
      <c r="M77" s="101"/>
      <c r="Q77" s="101"/>
      <c r="R77" s="101"/>
      <c r="T77" s="102"/>
      <c r="V77" s="101"/>
      <c r="W77" s="101"/>
      <c r="Y77" s="101"/>
      <c r="Z77" s="101"/>
      <c r="AB77" s="101"/>
      <c r="AC77" s="101"/>
      <c r="AD77" s="101"/>
      <c r="AE77" s="89"/>
      <c r="AJ77" s="103"/>
      <c r="AK77" s="89"/>
    </row>
    <row r="78" spans="1:37" s="90" customFormat="1" ht="12">
      <c r="A78" s="89" t="s">
        <v>242</v>
      </c>
      <c r="B78" s="90" t="s">
        <v>243</v>
      </c>
      <c r="C78" s="101"/>
      <c r="D78" s="101"/>
      <c r="E78" s="102"/>
      <c r="H78" s="101"/>
      <c r="I78" s="101"/>
      <c r="J78" s="101"/>
      <c r="K78" s="101"/>
      <c r="L78" s="101"/>
      <c r="M78" s="101"/>
      <c r="Q78" s="101"/>
      <c r="R78" s="101"/>
      <c r="T78" s="102"/>
      <c r="V78" s="101"/>
      <c r="W78" s="101"/>
      <c r="Y78" s="101"/>
      <c r="Z78" s="101"/>
      <c r="AB78" s="101"/>
      <c r="AC78" s="101"/>
      <c r="AD78" s="101"/>
      <c r="AE78" s="89"/>
      <c r="AJ78" s="103"/>
      <c r="AK78" s="89"/>
    </row>
    <row r="79" spans="1:37" s="90" customFormat="1" ht="12">
      <c r="A79" s="89" t="s">
        <v>322</v>
      </c>
      <c r="B79" s="90" t="s">
        <v>323</v>
      </c>
      <c r="C79" s="101"/>
      <c r="D79" s="101"/>
      <c r="E79" s="102"/>
      <c r="H79" s="101"/>
      <c r="I79" s="101"/>
      <c r="J79" s="101"/>
      <c r="K79" s="101"/>
      <c r="L79" s="101"/>
      <c r="M79" s="101"/>
      <c r="Q79" s="101"/>
      <c r="R79" s="101"/>
      <c r="T79" s="102"/>
      <c r="V79" s="101"/>
      <c r="W79" s="101"/>
      <c r="Y79" s="101"/>
      <c r="Z79" s="101"/>
      <c r="AB79" s="101"/>
      <c r="AC79" s="101"/>
      <c r="AD79" s="101"/>
      <c r="AE79" s="89"/>
      <c r="AJ79" s="104"/>
      <c r="AK79" s="89"/>
    </row>
    <row r="80" spans="1:37" s="90" customFormat="1" ht="12">
      <c r="A80" s="89" t="s">
        <v>364</v>
      </c>
      <c r="B80" s="90" t="s">
        <v>365</v>
      </c>
      <c r="C80" s="101"/>
      <c r="D80" s="101"/>
      <c r="E80" s="102"/>
      <c r="H80" s="101"/>
      <c r="I80" s="101"/>
      <c r="J80" s="101"/>
      <c r="K80" s="101"/>
      <c r="L80" s="101"/>
      <c r="M80" s="101"/>
      <c r="Q80" s="101"/>
      <c r="R80" s="101"/>
      <c r="T80" s="102"/>
      <c r="V80" s="101"/>
      <c r="W80" s="101"/>
      <c r="Y80" s="101"/>
      <c r="Z80" s="101"/>
      <c r="AB80" s="101"/>
      <c r="AC80" s="101"/>
      <c r="AD80" s="101"/>
      <c r="AE80" s="89"/>
      <c r="AJ80" s="103"/>
      <c r="AK80" s="89"/>
    </row>
    <row r="81" spans="1:37" s="90" customFormat="1" ht="12">
      <c r="A81" s="89" t="s">
        <v>478</v>
      </c>
      <c r="B81" s="90" t="s">
        <v>479</v>
      </c>
      <c r="C81" s="101"/>
      <c r="D81" s="101"/>
      <c r="E81" s="102"/>
      <c r="H81" s="101"/>
      <c r="I81" s="101"/>
      <c r="J81" s="101"/>
      <c r="K81" s="101"/>
      <c r="L81" s="101"/>
      <c r="M81" s="101"/>
      <c r="Q81" s="101"/>
      <c r="R81" s="101"/>
      <c r="T81" s="102"/>
      <c r="V81" s="101"/>
      <c r="W81" s="101"/>
      <c r="Y81" s="101"/>
      <c r="Z81" s="101"/>
      <c r="AB81" s="101"/>
      <c r="AC81" s="101"/>
      <c r="AD81" s="101"/>
      <c r="AE81" s="89"/>
      <c r="AJ81" s="103"/>
      <c r="AK81" s="89"/>
    </row>
    <row r="82" spans="1:37" s="90" customFormat="1" ht="12">
      <c r="A82" s="89" t="s">
        <v>18</v>
      </c>
      <c r="B82" s="90" t="s">
        <v>19</v>
      </c>
      <c r="C82" s="101"/>
      <c r="D82" s="101"/>
      <c r="E82" s="102"/>
      <c r="H82" s="101"/>
      <c r="I82" s="101"/>
      <c r="J82" s="101"/>
      <c r="K82" s="101"/>
      <c r="L82" s="101"/>
      <c r="M82" s="101"/>
      <c r="Q82" s="101"/>
      <c r="R82" s="101"/>
      <c r="T82" s="102"/>
      <c r="V82" s="101"/>
      <c r="W82" s="101"/>
      <c r="Y82" s="101"/>
      <c r="Z82" s="101"/>
      <c r="AB82" s="101"/>
      <c r="AC82" s="101"/>
      <c r="AD82" s="101"/>
      <c r="AE82" s="89"/>
      <c r="AJ82" s="103"/>
      <c r="AK82" s="89"/>
    </row>
    <row r="83" spans="1:37" s="90" customFormat="1" ht="12">
      <c r="A83" s="89" t="s">
        <v>494</v>
      </c>
      <c r="B83" s="90" t="s">
        <v>495</v>
      </c>
      <c r="C83" s="101"/>
      <c r="D83" s="101"/>
      <c r="E83" s="102"/>
      <c r="H83" s="101"/>
      <c r="I83" s="101"/>
      <c r="J83" s="101"/>
      <c r="K83" s="101"/>
      <c r="L83" s="101"/>
      <c r="M83" s="101"/>
      <c r="Q83" s="101"/>
      <c r="R83" s="101"/>
      <c r="T83" s="102"/>
      <c r="V83" s="101"/>
      <c r="W83" s="101"/>
      <c r="Y83" s="101"/>
      <c r="Z83" s="101"/>
      <c r="AB83" s="101"/>
      <c r="AC83" s="101"/>
      <c r="AD83" s="101"/>
      <c r="AE83" s="89"/>
      <c r="AJ83" s="103"/>
      <c r="AK83" s="89"/>
    </row>
    <row r="84" spans="1:37" s="90" customFormat="1" ht="12">
      <c r="A84" s="89" t="s">
        <v>164</v>
      </c>
      <c r="B84" s="90" t="s">
        <v>165</v>
      </c>
      <c r="C84" s="101"/>
      <c r="D84" s="101"/>
      <c r="E84" s="102"/>
      <c r="H84" s="101"/>
      <c r="I84" s="101"/>
      <c r="J84" s="101"/>
      <c r="K84" s="101"/>
      <c r="L84" s="101"/>
      <c r="M84" s="101"/>
      <c r="Q84" s="101"/>
      <c r="R84" s="101"/>
      <c r="T84" s="102"/>
      <c r="V84" s="101"/>
      <c r="W84" s="101"/>
      <c r="Y84" s="101"/>
      <c r="Z84" s="101"/>
      <c r="AB84" s="101"/>
      <c r="AC84" s="101"/>
      <c r="AD84" s="101"/>
      <c r="AE84" s="89"/>
      <c r="AJ84" s="104"/>
      <c r="AK84" s="89"/>
    </row>
    <row r="85" spans="1:37" s="90" customFormat="1" ht="12">
      <c r="A85" s="89" t="s">
        <v>260</v>
      </c>
      <c r="B85" s="90" t="s">
        <v>261</v>
      </c>
      <c r="C85" s="101"/>
      <c r="D85" s="101"/>
      <c r="E85" s="102"/>
      <c r="H85" s="101"/>
      <c r="I85" s="101"/>
      <c r="J85" s="101"/>
      <c r="K85" s="101"/>
      <c r="L85" s="101"/>
      <c r="M85" s="101"/>
      <c r="Q85" s="101"/>
      <c r="R85" s="101"/>
      <c r="T85" s="102"/>
      <c r="V85" s="101"/>
      <c r="W85" s="101"/>
      <c r="Y85" s="101"/>
      <c r="Z85" s="101"/>
      <c r="AB85" s="101"/>
      <c r="AC85" s="101"/>
      <c r="AD85" s="101"/>
      <c r="AE85" s="89"/>
      <c r="AJ85" s="103"/>
      <c r="AK85" s="89"/>
    </row>
    <row r="86" spans="1:37" s="90" customFormat="1" ht="12">
      <c r="A86" s="89" t="s">
        <v>58</v>
      </c>
      <c r="B86" s="90" t="s">
        <v>59</v>
      </c>
      <c r="C86" s="101"/>
      <c r="D86" s="101"/>
      <c r="E86" s="102"/>
      <c r="H86" s="101"/>
      <c r="I86" s="101"/>
      <c r="J86" s="101"/>
      <c r="K86" s="101"/>
      <c r="L86" s="101"/>
      <c r="M86" s="101"/>
      <c r="Q86" s="101"/>
      <c r="R86" s="101"/>
      <c r="T86" s="102"/>
      <c r="V86" s="101"/>
      <c r="W86" s="101"/>
      <c r="Y86" s="101"/>
      <c r="Z86" s="101"/>
      <c r="AB86" s="101"/>
      <c r="AC86" s="101"/>
      <c r="AD86" s="101"/>
      <c r="AE86" s="89"/>
      <c r="AJ86" s="103"/>
      <c r="AK86" s="89"/>
    </row>
    <row r="87" spans="1:37" s="90" customFormat="1" ht="12">
      <c r="A87" s="89" t="s">
        <v>410</v>
      </c>
      <c r="B87" s="90" t="s">
        <v>411</v>
      </c>
      <c r="C87" s="101"/>
      <c r="D87" s="101"/>
      <c r="E87" s="102"/>
      <c r="H87" s="101"/>
      <c r="I87" s="101"/>
      <c r="J87" s="101"/>
      <c r="K87" s="101"/>
      <c r="L87" s="101"/>
      <c r="M87" s="101"/>
      <c r="Q87" s="101"/>
      <c r="R87" s="101"/>
      <c r="T87" s="102"/>
      <c r="V87" s="101"/>
      <c r="W87" s="101"/>
      <c r="Y87" s="101"/>
      <c r="Z87" s="101"/>
      <c r="AB87" s="101"/>
      <c r="AC87" s="101"/>
      <c r="AD87" s="101"/>
      <c r="AE87" s="89"/>
      <c r="AJ87" s="103"/>
      <c r="AK87" s="89"/>
    </row>
    <row r="88" spans="1:37" s="90" customFormat="1" ht="12">
      <c r="A88" s="89" t="s">
        <v>522</v>
      </c>
      <c r="B88" s="90" t="s">
        <v>523</v>
      </c>
      <c r="C88" s="101"/>
      <c r="D88" s="101"/>
      <c r="E88" s="102"/>
      <c r="H88" s="101"/>
      <c r="I88" s="101"/>
      <c r="J88" s="101"/>
      <c r="K88" s="101"/>
      <c r="L88" s="101"/>
      <c r="M88" s="101"/>
      <c r="Q88" s="101"/>
      <c r="R88" s="101"/>
      <c r="T88" s="102"/>
      <c r="V88" s="101"/>
      <c r="W88" s="101"/>
      <c r="Y88" s="101"/>
      <c r="Z88" s="101"/>
      <c r="AB88" s="101"/>
      <c r="AC88" s="101"/>
      <c r="AD88" s="101"/>
      <c r="AE88" s="89"/>
      <c r="AJ88" s="103"/>
      <c r="AK88" s="89"/>
    </row>
    <row r="89" spans="1:37" s="90" customFormat="1" ht="12">
      <c r="A89" s="89" t="s">
        <v>500</v>
      </c>
      <c r="B89" s="90" t="s">
        <v>501</v>
      </c>
      <c r="C89" s="101"/>
      <c r="D89" s="101"/>
      <c r="E89" s="102"/>
      <c r="H89" s="101"/>
      <c r="I89" s="101"/>
      <c r="J89" s="101"/>
      <c r="K89" s="101"/>
      <c r="L89" s="101"/>
      <c r="M89" s="101"/>
      <c r="Q89" s="101"/>
      <c r="R89" s="101"/>
      <c r="T89" s="102"/>
      <c r="V89" s="101"/>
      <c r="W89" s="101"/>
      <c r="Y89" s="101"/>
      <c r="Z89" s="101"/>
      <c r="AB89" s="101"/>
      <c r="AC89" s="101"/>
      <c r="AD89" s="101"/>
      <c r="AE89" s="89"/>
      <c r="AJ89" s="103"/>
      <c r="AK89" s="89"/>
    </row>
    <row r="90" spans="1:37" s="90" customFormat="1" ht="12">
      <c r="A90" s="89" t="s">
        <v>272</v>
      </c>
      <c r="B90" s="90" t="s">
        <v>273</v>
      </c>
      <c r="C90" s="101"/>
      <c r="D90" s="101"/>
      <c r="E90" s="102"/>
      <c r="H90" s="101"/>
      <c r="I90" s="101"/>
      <c r="J90" s="101"/>
      <c r="K90" s="101"/>
      <c r="L90" s="101"/>
      <c r="M90" s="101"/>
      <c r="Q90" s="101"/>
      <c r="R90" s="101"/>
      <c r="T90" s="102"/>
      <c r="V90" s="101"/>
      <c r="W90" s="101"/>
      <c r="Y90" s="101"/>
      <c r="Z90" s="101"/>
      <c r="AB90" s="101"/>
      <c r="AC90" s="101"/>
      <c r="AD90" s="101"/>
      <c r="AE90" s="89"/>
      <c r="AJ90" s="103"/>
      <c r="AK90" s="89"/>
    </row>
    <row r="91" spans="1:37" s="90" customFormat="1" ht="12">
      <c r="A91" s="89" t="s">
        <v>258</v>
      </c>
      <c r="B91" s="90" t="s">
        <v>259</v>
      </c>
      <c r="C91" s="101"/>
      <c r="D91" s="101"/>
      <c r="E91" s="102"/>
      <c r="H91" s="101"/>
      <c r="I91" s="101"/>
      <c r="J91" s="101"/>
      <c r="K91" s="101"/>
      <c r="L91" s="101"/>
      <c r="M91" s="101"/>
      <c r="Q91" s="101"/>
      <c r="R91" s="101"/>
      <c r="T91" s="102"/>
      <c r="V91" s="101"/>
      <c r="W91" s="101"/>
      <c r="Y91" s="101"/>
      <c r="Z91" s="101"/>
      <c r="AB91" s="101"/>
      <c r="AC91" s="101"/>
      <c r="AD91" s="101"/>
      <c r="AE91" s="89"/>
      <c r="AJ91" s="103"/>
      <c r="AK91" s="89"/>
    </row>
    <row r="92" spans="1:37" s="90" customFormat="1" ht="12">
      <c r="A92" s="89" t="s">
        <v>244</v>
      </c>
      <c r="B92" s="90" t="s">
        <v>245</v>
      </c>
      <c r="C92" s="101"/>
      <c r="D92" s="101"/>
      <c r="E92" s="102"/>
      <c r="H92" s="101"/>
      <c r="I92" s="101"/>
      <c r="J92" s="101"/>
      <c r="K92" s="101"/>
      <c r="L92" s="101"/>
      <c r="M92" s="101"/>
      <c r="Q92" s="101"/>
      <c r="R92" s="101"/>
      <c r="T92" s="102"/>
      <c r="V92" s="101"/>
      <c r="W92" s="101"/>
      <c r="Y92" s="101"/>
      <c r="Z92" s="101"/>
      <c r="AB92" s="101"/>
      <c r="AC92" s="101"/>
      <c r="AD92" s="101"/>
      <c r="AE92" s="89"/>
      <c r="AJ92" s="103"/>
      <c r="AK92" s="89"/>
    </row>
    <row r="93" spans="1:37" s="90" customFormat="1" ht="12">
      <c r="A93" s="89" t="s">
        <v>158</v>
      </c>
      <c r="B93" s="90" t="s">
        <v>159</v>
      </c>
      <c r="C93" s="101"/>
      <c r="D93" s="101"/>
      <c r="E93" s="102"/>
      <c r="H93" s="101"/>
      <c r="I93" s="101"/>
      <c r="J93" s="101"/>
      <c r="K93" s="101"/>
      <c r="L93" s="101"/>
      <c r="M93" s="101"/>
      <c r="Q93" s="101"/>
      <c r="R93" s="101"/>
      <c r="T93" s="102"/>
      <c r="V93" s="101"/>
      <c r="W93" s="101"/>
      <c r="Y93" s="101"/>
      <c r="Z93" s="101"/>
      <c r="AB93" s="101"/>
      <c r="AC93" s="101"/>
      <c r="AD93" s="101"/>
      <c r="AE93" s="89"/>
      <c r="AJ93" s="104"/>
      <c r="AK93" s="89"/>
    </row>
    <row r="94" spans="1:37" s="90" customFormat="1" ht="12">
      <c r="A94" s="89" t="s">
        <v>218</v>
      </c>
      <c r="B94" s="90" t="s">
        <v>219</v>
      </c>
      <c r="C94" s="101"/>
      <c r="D94" s="101"/>
      <c r="E94" s="102"/>
      <c r="H94" s="101"/>
      <c r="I94" s="101"/>
      <c r="J94" s="101"/>
      <c r="K94" s="101"/>
      <c r="L94" s="101"/>
      <c r="M94" s="101"/>
      <c r="Q94" s="101"/>
      <c r="R94" s="101"/>
      <c r="T94" s="102"/>
      <c r="V94" s="101"/>
      <c r="W94" s="101"/>
      <c r="Y94" s="101"/>
      <c r="Z94" s="101"/>
      <c r="AB94" s="101"/>
      <c r="AC94" s="101"/>
      <c r="AD94" s="101"/>
      <c r="AE94" s="89"/>
      <c r="AJ94" s="103"/>
      <c r="AK94" s="89"/>
    </row>
    <row r="95" spans="1:37" s="90" customFormat="1" ht="12">
      <c r="A95" s="89" t="s">
        <v>220</v>
      </c>
      <c r="B95" s="90" t="s">
        <v>221</v>
      </c>
      <c r="C95" s="101"/>
      <c r="D95" s="101"/>
      <c r="E95" s="102"/>
      <c r="H95" s="101"/>
      <c r="I95" s="101"/>
      <c r="J95" s="101"/>
      <c r="K95" s="101"/>
      <c r="L95" s="101"/>
      <c r="M95" s="101"/>
      <c r="Q95" s="101"/>
      <c r="R95" s="101"/>
      <c r="T95" s="102"/>
      <c r="V95" s="101"/>
      <c r="W95" s="101"/>
      <c r="Y95" s="101"/>
      <c r="Z95" s="101"/>
      <c r="AB95" s="101"/>
      <c r="AC95" s="101"/>
      <c r="AD95" s="101"/>
      <c r="AE95" s="89"/>
      <c r="AJ95" s="103"/>
      <c r="AK95" s="89"/>
    </row>
    <row r="96" spans="1:37" s="90" customFormat="1" ht="12">
      <c r="A96" s="89" t="s">
        <v>560</v>
      </c>
      <c r="B96" s="90" t="s">
        <v>561</v>
      </c>
      <c r="C96" s="101"/>
      <c r="D96" s="101"/>
      <c r="E96" s="102"/>
      <c r="H96" s="101"/>
      <c r="I96" s="101"/>
      <c r="J96" s="101"/>
      <c r="K96" s="101"/>
      <c r="L96" s="101"/>
      <c r="M96" s="101"/>
      <c r="Q96" s="101"/>
      <c r="R96" s="101"/>
      <c r="T96" s="102"/>
      <c r="V96" s="101"/>
      <c r="W96" s="101"/>
      <c r="Y96" s="101"/>
      <c r="Z96" s="101"/>
      <c r="AB96" s="101"/>
      <c r="AC96" s="101"/>
      <c r="AD96" s="101"/>
      <c r="AE96" s="89"/>
      <c r="AJ96" s="103"/>
      <c r="AK96" s="89"/>
    </row>
    <row r="97" spans="1:37" s="90" customFormat="1" ht="12">
      <c r="A97" s="89" t="s">
        <v>14</v>
      </c>
      <c r="B97" s="90" t="s">
        <v>15</v>
      </c>
      <c r="C97" s="101"/>
      <c r="D97" s="101"/>
      <c r="E97" s="102"/>
      <c r="H97" s="101"/>
      <c r="I97" s="101"/>
      <c r="J97" s="101"/>
      <c r="K97" s="101"/>
      <c r="L97" s="101"/>
      <c r="M97" s="101"/>
      <c r="Q97" s="101"/>
      <c r="R97" s="101"/>
      <c r="T97" s="102"/>
      <c r="V97" s="101"/>
      <c r="W97" s="101"/>
      <c r="Y97" s="101"/>
      <c r="Z97" s="101"/>
      <c r="AB97" s="101"/>
      <c r="AC97" s="101"/>
      <c r="AD97" s="101"/>
      <c r="AE97" s="89"/>
      <c r="AJ97" s="105"/>
      <c r="AK97" s="89"/>
    </row>
    <row r="98" spans="1:37" s="90" customFormat="1" ht="12">
      <c r="A98" s="89" t="s">
        <v>128</v>
      </c>
      <c r="B98" s="90" t="s">
        <v>129</v>
      </c>
      <c r="C98" s="101"/>
      <c r="D98" s="101"/>
      <c r="E98" s="102"/>
      <c r="H98" s="101"/>
      <c r="I98" s="101"/>
      <c r="J98" s="101"/>
      <c r="K98" s="101"/>
      <c r="L98" s="101"/>
      <c r="M98" s="101"/>
      <c r="Q98" s="101"/>
      <c r="R98" s="101"/>
      <c r="T98" s="102"/>
      <c r="V98" s="101"/>
      <c r="W98" s="101"/>
      <c r="Y98" s="101"/>
      <c r="Z98" s="101"/>
      <c r="AB98" s="101"/>
      <c r="AC98" s="101"/>
      <c r="AD98" s="101"/>
      <c r="AE98" s="89"/>
      <c r="AJ98" s="104"/>
      <c r="AK98" s="89"/>
    </row>
    <row r="99" spans="1:37" s="90" customFormat="1" ht="12">
      <c r="A99" s="89" t="s">
        <v>564</v>
      </c>
      <c r="B99" s="90" t="s">
        <v>565</v>
      </c>
      <c r="C99" s="101"/>
      <c r="D99" s="101"/>
      <c r="E99" s="102"/>
      <c r="H99" s="101"/>
      <c r="I99" s="101"/>
      <c r="J99" s="101"/>
      <c r="K99" s="101"/>
      <c r="L99" s="101"/>
      <c r="M99" s="101"/>
      <c r="Q99" s="101"/>
      <c r="R99" s="101"/>
      <c r="T99" s="102"/>
      <c r="V99" s="101"/>
      <c r="W99" s="101"/>
      <c r="Y99" s="101"/>
      <c r="Z99" s="101"/>
      <c r="AB99" s="101"/>
      <c r="AC99" s="101"/>
      <c r="AD99" s="101"/>
      <c r="AE99" s="89"/>
      <c r="AJ99" s="103"/>
      <c r="AK99" s="89"/>
    </row>
    <row r="100" spans="1:37" s="90" customFormat="1" ht="12">
      <c r="A100" s="89" t="s">
        <v>170</v>
      </c>
      <c r="B100" s="90" t="s">
        <v>171</v>
      </c>
      <c r="C100" s="101"/>
      <c r="D100" s="101"/>
      <c r="E100" s="102"/>
      <c r="H100" s="101"/>
      <c r="I100" s="101"/>
      <c r="J100" s="101"/>
      <c r="K100" s="101"/>
      <c r="L100" s="101"/>
      <c r="M100" s="101"/>
      <c r="Q100" s="101"/>
      <c r="R100" s="101"/>
      <c r="T100" s="102"/>
      <c r="V100" s="101"/>
      <c r="W100" s="101"/>
      <c r="Y100" s="101"/>
      <c r="Z100" s="101"/>
      <c r="AB100" s="101"/>
      <c r="AC100" s="101"/>
      <c r="AD100" s="101"/>
      <c r="AE100" s="89"/>
      <c r="AJ100" s="106"/>
      <c r="AK100" s="89"/>
    </row>
    <row r="101" spans="1:37" s="90" customFormat="1" ht="12">
      <c r="A101" s="89" t="s">
        <v>306</v>
      </c>
      <c r="B101" s="90" t="s">
        <v>307</v>
      </c>
      <c r="C101" s="101"/>
      <c r="D101" s="101"/>
      <c r="E101" s="102"/>
      <c r="H101" s="101"/>
      <c r="I101" s="101"/>
      <c r="J101" s="101"/>
      <c r="K101" s="101"/>
      <c r="L101" s="101"/>
      <c r="M101" s="101"/>
      <c r="Q101" s="101"/>
      <c r="R101" s="101"/>
      <c r="T101" s="102"/>
      <c r="V101" s="101"/>
      <c r="W101" s="101"/>
      <c r="Y101" s="101"/>
      <c r="Z101" s="101"/>
      <c r="AB101" s="101"/>
      <c r="AC101" s="101"/>
      <c r="AD101" s="101"/>
      <c r="AE101" s="89"/>
      <c r="AJ101" s="103"/>
      <c r="AK101" s="89"/>
    </row>
    <row r="102" spans="1:37" s="90" customFormat="1" ht="12">
      <c r="A102" s="89" t="s">
        <v>190</v>
      </c>
      <c r="B102" s="90" t="s">
        <v>191</v>
      </c>
      <c r="C102" s="101"/>
      <c r="D102" s="101"/>
      <c r="E102" s="102"/>
      <c r="H102" s="101"/>
      <c r="I102" s="101"/>
      <c r="J102" s="101"/>
      <c r="K102" s="101"/>
      <c r="L102" s="101"/>
      <c r="M102" s="101"/>
      <c r="Q102" s="101"/>
      <c r="R102" s="101"/>
      <c r="T102" s="102"/>
      <c r="V102" s="101"/>
      <c r="W102" s="101"/>
      <c r="Y102" s="101"/>
      <c r="Z102" s="101"/>
      <c r="AB102" s="101"/>
      <c r="AC102" s="101"/>
      <c r="AD102" s="101"/>
      <c r="AE102" s="89"/>
      <c r="AJ102" s="103"/>
      <c r="AK102" s="89"/>
    </row>
    <row r="103" spans="1:37" s="90" customFormat="1" ht="12">
      <c r="A103" s="89" t="s">
        <v>420</v>
      </c>
      <c r="B103" s="90" t="s">
        <v>421</v>
      </c>
      <c r="C103" s="101"/>
      <c r="D103" s="101"/>
      <c r="E103" s="102"/>
      <c r="H103" s="101"/>
      <c r="I103" s="101"/>
      <c r="J103" s="101"/>
      <c r="K103" s="101"/>
      <c r="L103" s="101"/>
      <c r="M103" s="101"/>
      <c r="Q103" s="101"/>
      <c r="R103" s="101"/>
      <c r="T103" s="102"/>
      <c r="V103" s="101"/>
      <c r="W103" s="101"/>
      <c r="Y103" s="101"/>
      <c r="Z103" s="101"/>
      <c r="AB103" s="101"/>
      <c r="AC103" s="101"/>
      <c r="AD103" s="101"/>
      <c r="AE103" s="89"/>
      <c r="AJ103" s="103"/>
      <c r="AK103" s="89"/>
    </row>
    <row r="104" spans="1:37" s="90" customFormat="1" ht="12">
      <c r="A104" s="89" t="s">
        <v>186</v>
      </c>
      <c r="B104" s="90" t="s">
        <v>187</v>
      </c>
      <c r="C104" s="101"/>
      <c r="D104" s="101"/>
      <c r="E104" s="102"/>
      <c r="H104" s="101"/>
      <c r="I104" s="101"/>
      <c r="J104" s="101"/>
      <c r="K104" s="101"/>
      <c r="L104" s="101"/>
      <c r="M104" s="101"/>
      <c r="Q104" s="101"/>
      <c r="R104" s="101"/>
      <c r="T104" s="102"/>
      <c r="V104" s="101"/>
      <c r="W104" s="101"/>
      <c r="Y104" s="101"/>
      <c r="Z104" s="101"/>
      <c r="AB104" s="101"/>
      <c r="AC104" s="101"/>
      <c r="AD104" s="101"/>
      <c r="AE104" s="89"/>
      <c r="AJ104" s="103"/>
      <c r="AK104" s="89"/>
    </row>
    <row r="105" spans="1:37" s="90" customFormat="1" ht="12">
      <c r="A105" s="89" t="s">
        <v>390</v>
      </c>
      <c r="B105" s="90" t="s">
        <v>391</v>
      </c>
      <c r="C105" s="101"/>
      <c r="D105" s="101"/>
      <c r="E105" s="102"/>
      <c r="H105" s="101"/>
      <c r="I105" s="101"/>
      <c r="J105" s="101"/>
      <c r="K105" s="101"/>
      <c r="L105" s="101"/>
      <c r="M105" s="101"/>
      <c r="Q105" s="101"/>
      <c r="R105" s="101"/>
      <c r="T105" s="102"/>
      <c r="V105" s="101"/>
      <c r="W105" s="101"/>
      <c r="Y105" s="101"/>
      <c r="Z105" s="101"/>
      <c r="AB105" s="101"/>
      <c r="AC105" s="101"/>
      <c r="AD105" s="101"/>
      <c r="AE105" s="89"/>
      <c r="AJ105" s="103"/>
      <c r="AK105" s="89"/>
    </row>
    <row r="106" spans="1:37" s="90" customFormat="1" ht="12">
      <c r="A106" s="89" t="s">
        <v>82</v>
      </c>
      <c r="B106" s="90" t="s">
        <v>83</v>
      </c>
      <c r="C106" s="101"/>
      <c r="D106" s="101"/>
      <c r="E106" s="102"/>
      <c r="H106" s="101"/>
      <c r="I106" s="101"/>
      <c r="J106" s="101"/>
      <c r="K106" s="101"/>
      <c r="L106" s="101"/>
      <c r="M106" s="101"/>
      <c r="Q106" s="101"/>
      <c r="R106" s="101"/>
      <c r="T106" s="102"/>
      <c r="V106" s="101"/>
      <c r="W106" s="101"/>
      <c r="Y106" s="101"/>
      <c r="Z106" s="101"/>
      <c r="AB106" s="101"/>
      <c r="AC106" s="101"/>
      <c r="AD106" s="101"/>
      <c r="AE106" s="89"/>
      <c r="AJ106" s="105"/>
      <c r="AK106" s="89"/>
    </row>
    <row r="107" spans="1:37" s="90" customFormat="1" ht="12">
      <c r="A107" s="89" t="s">
        <v>370</v>
      </c>
      <c r="B107" s="90" t="s">
        <v>371</v>
      </c>
      <c r="C107" s="101"/>
      <c r="D107" s="101"/>
      <c r="E107" s="102"/>
      <c r="H107" s="101"/>
      <c r="I107" s="101"/>
      <c r="J107" s="101"/>
      <c r="K107" s="101"/>
      <c r="L107" s="101"/>
      <c r="M107" s="101"/>
      <c r="Q107" s="101"/>
      <c r="R107" s="101"/>
      <c r="T107" s="102"/>
      <c r="V107" s="101"/>
      <c r="W107" s="101"/>
      <c r="Y107" s="101"/>
      <c r="Z107" s="101"/>
      <c r="AB107" s="101"/>
      <c r="AC107" s="101"/>
      <c r="AD107" s="101"/>
      <c r="AE107" s="89"/>
      <c r="AJ107" s="103"/>
      <c r="AK107" s="89"/>
    </row>
    <row r="108" spans="1:37" s="90" customFormat="1" ht="12">
      <c r="A108" s="89" t="s">
        <v>94</v>
      </c>
      <c r="B108" s="90" t="s">
        <v>95</v>
      </c>
      <c r="C108" s="101"/>
      <c r="D108" s="101"/>
      <c r="E108" s="102"/>
      <c r="H108" s="101"/>
      <c r="I108" s="101"/>
      <c r="J108" s="101"/>
      <c r="K108" s="101"/>
      <c r="L108" s="101"/>
      <c r="M108" s="101"/>
      <c r="Q108" s="101"/>
      <c r="R108" s="101"/>
      <c r="T108" s="102"/>
      <c r="V108" s="101"/>
      <c r="W108" s="101"/>
      <c r="Y108" s="101"/>
      <c r="Z108" s="101"/>
      <c r="AB108" s="101"/>
      <c r="AC108" s="101"/>
      <c r="AD108" s="101"/>
      <c r="AE108" s="89"/>
      <c r="AJ108" s="105"/>
      <c r="AK108" s="89"/>
    </row>
    <row r="109" spans="1:37" s="90" customFormat="1" ht="12">
      <c r="A109" s="89" t="s">
        <v>582</v>
      </c>
      <c r="B109" s="90" t="s">
        <v>583</v>
      </c>
      <c r="C109" s="101"/>
      <c r="D109" s="101"/>
      <c r="E109" s="102"/>
      <c r="H109" s="101"/>
      <c r="I109" s="101"/>
      <c r="J109" s="101"/>
      <c r="K109" s="101"/>
      <c r="L109" s="101"/>
      <c r="M109" s="101"/>
      <c r="Q109" s="101"/>
      <c r="R109" s="101"/>
      <c r="T109" s="102"/>
      <c r="V109" s="101"/>
      <c r="W109" s="101"/>
      <c r="Y109" s="101"/>
      <c r="Z109" s="101"/>
      <c r="AB109" s="101"/>
      <c r="AC109" s="101"/>
      <c r="AD109" s="101"/>
      <c r="AE109" s="89"/>
      <c r="AJ109" s="103"/>
      <c r="AK109" s="89"/>
    </row>
    <row r="110" spans="1:37" s="90" customFormat="1" ht="12">
      <c r="A110" s="89" t="s">
        <v>230</v>
      </c>
      <c r="B110" s="90" t="s">
        <v>231</v>
      </c>
      <c r="C110" s="101"/>
      <c r="D110" s="101"/>
      <c r="E110" s="102"/>
      <c r="H110" s="101"/>
      <c r="I110" s="101"/>
      <c r="J110" s="101"/>
      <c r="K110" s="101"/>
      <c r="L110" s="101"/>
      <c r="M110" s="101"/>
      <c r="Q110" s="101"/>
      <c r="R110" s="101"/>
      <c r="T110" s="102"/>
      <c r="V110" s="101"/>
      <c r="W110" s="101"/>
      <c r="Y110" s="101"/>
      <c r="Z110" s="101"/>
      <c r="AB110" s="101"/>
      <c r="AC110" s="101"/>
      <c r="AD110" s="101"/>
      <c r="AE110" s="89"/>
      <c r="AJ110" s="103"/>
      <c r="AK110" s="89"/>
    </row>
    <row r="111" spans="1:37" s="90" customFormat="1" ht="12">
      <c r="A111" s="91" t="s">
        <v>62</v>
      </c>
      <c r="B111" s="32" t="s">
        <v>63</v>
      </c>
      <c r="C111" s="8"/>
      <c r="D111" s="8"/>
      <c r="E111" s="102"/>
      <c r="H111" s="101"/>
      <c r="I111" s="101"/>
      <c r="J111" s="101"/>
      <c r="K111" s="101"/>
      <c r="L111" s="101"/>
      <c r="M111" s="101"/>
      <c r="Q111" s="101"/>
      <c r="R111" s="101"/>
      <c r="T111" s="102"/>
      <c r="V111" s="101"/>
      <c r="W111" s="101"/>
      <c r="Y111" s="101"/>
      <c r="Z111" s="101"/>
      <c r="AB111" s="101"/>
      <c r="AC111" s="101"/>
      <c r="AD111" s="101"/>
      <c r="AE111" s="89"/>
      <c r="AJ111" s="106"/>
      <c r="AK111" s="89"/>
    </row>
    <row r="112" spans="1:37" s="90" customFormat="1" ht="12">
      <c r="A112" s="89" t="s">
        <v>504</v>
      </c>
      <c r="B112" s="90" t="s">
        <v>505</v>
      </c>
      <c r="C112" s="101"/>
      <c r="D112" s="101"/>
      <c r="E112" s="102"/>
      <c r="H112" s="101"/>
      <c r="I112" s="101"/>
      <c r="J112" s="101"/>
      <c r="K112" s="101"/>
      <c r="L112" s="101"/>
      <c r="M112" s="101"/>
      <c r="Q112" s="101"/>
      <c r="R112" s="101"/>
      <c r="T112" s="102"/>
      <c r="V112" s="101"/>
      <c r="W112" s="101"/>
      <c r="Y112" s="101"/>
      <c r="Z112" s="101"/>
      <c r="AB112" s="101"/>
      <c r="AC112" s="101"/>
      <c r="AD112" s="101"/>
      <c r="AE112" s="89"/>
      <c r="AJ112" s="103"/>
      <c r="AK112" s="89"/>
    </row>
    <row r="113" spans="1:37" s="90" customFormat="1" ht="12">
      <c r="A113" s="89" t="s">
        <v>252</v>
      </c>
      <c r="B113" s="90" t="s">
        <v>253</v>
      </c>
      <c r="C113" s="101"/>
      <c r="D113" s="101"/>
      <c r="E113" s="102"/>
      <c r="H113" s="101"/>
      <c r="I113" s="101"/>
      <c r="J113" s="101"/>
      <c r="K113" s="101"/>
      <c r="L113" s="101"/>
      <c r="M113" s="101"/>
      <c r="Q113" s="101"/>
      <c r="R113" s="101"/>
      <c r="T113" s="102"/>
      <c r="V113" s="101"/>
      <c r="W113" s="101"/>
      <c r="Y113" s="101"/>
      <c r="Z113" s="101"/>
      <c r="AB113" s="101"/>
      <c r="AC113" s="101"/>
      <c r="AD113" s="101"/>
      <c r="AE113" s="89"/>
      <c r="AJ113" s="103"/>
      <c r="AK113" s="89"/>
    </row>
    <row r="114" spans="1:37" s="90" customFormat="1" ht="12">
      <c r="A114" s="89" t="s">
        <v>392</v>
      </c>
      <c r="B114" s="90" t="s">
        <v>393</v>
      </c>
      <c r="C114" s="101"/>
      <c r="D114" s="101"/>
      <c r="E114" s="102"/>
      <c r="H114" s="101"/>
      <c r="I114" s="101"/>
      <c r="J114" s="101"/>
      <c r="K114" s="101"/>
      <c r="L114" s="101"/>
      <c r="M114" s="101"/>
      <c r="Q114" s="101"/>
      <c r="R114" s="101"/>
      <c r="T114" s="102"/>
      <c r="V114" s="101"/>
      <c r="W114" s="101"/>
      <c r="Y114" s="101"/>
      <c r="Z114" s="101"/>
      <c r="AB114" s="101"/>
      <c r="AC114" s="101"/>
      <c r="AD114" s="101"/>
      <c r="AE114" s="89"/>
      <c r="AJ114" s="103"/>
      <c r="AK114" s="89"/>
    </row>
    <row r="115" spans="1:37" s="90" customFormat="1" ht="12">
      <c r="A115" s="89" t="s">
        <v>514</v>
      </c>
      <c r="B115" s="90" t="s">
        <v>515</v>
      </c>
      <c r="C115" s="101"/>
      <c r="D115" s="101"/>
      <c r="E115" s="102"/>
      <c r="H115" s="101"/>
      <c r="I115" s="101"/>
      <c r="J115" s="101"/>
      <c r="K115" s="101"/>
      <c r="L115" s="101"/>
      <c r="M115" s="101"/>
      <c r="Q115" s="101"/>
      <c r="R115" s="101"/>
      <c r="T115" s="102"/>
      <c r="V115" s="101"/>
      <c r="W115" s="101"/>
      <c r="Y115" s="101"/>
      <c r="Z115" s="101"/>
      <c r="AB115" s="101"/>
      <c r="AC115" s="101"/>
      <c r="AD115" s="101"/>
      <c r="AE115" s="89"/>
      <c r="AJ115" s="103"/>
      <c r="AK115" s="89"/>
    </row>
    <row r="116" spans="1:37" s="90" customFormat="1" ht="12">
      <c r="A116" s="89" t="s">
        <v>416</v>
      </c>
      <c r="B116" s="90" t="s">
        <v>417</v>
      </c>
      <c r="C116" s="101"/>
      <c r="D116" s="101"/>
      <c r="E116" s="102"/>
      <c r="H116" s="101"/>
      <c r="I116" s="101"/>
      <c r="J116" s="101"/>
      <c r="K116" s="101"/>
      <c r="L116" s="101"/>
      <c r="M116" s="101"/>
      <c r="Q116" s="101"/>
      <c r="R116" s="101"/>
      <c r="T116" s="102"/>
      <c r="V116" s="101"/>
      <c r="W116" s="101"/>
      <c r="Y116" s="101"/>
      <c r="Z116" s="101"/>
      <c r="AB116" s="101"/>
      <c r="AC116" s="101"/>
      <c r="AD116" s="101"/>
      <c r="AE116" s="89"/>
      <c r="AJ116" s="103"/>
      <c r="AK116" s="89"/>
    </row>
    <row r="117" spans="1:37" s="90" customFormat="1" ht="12">
      <c r="A117" s="89" t="s">
        <v>270</v>
      </c>
      <c r="B117" s="90" t="s">
        <v>271</v>
      </c>
      <c r="C117" s="101"/>
      <c r="D117" s="101"/>
      <c r="E117" s="102"/>
      <c r="H117" s="101"/>
      <c r="I117" s="101"/>
      <c r="J117" s="101"/>
      <c r="K117" s="101"/>
      <c r="L117" s="101"/>
      <c r="M117" s="101"/>
      <c r="Q117" s="101"/>
      <c r="R117" s="101"/>
      <c r="T117" s="102"/>
      <c r="V117" s="101"/>
      <c r="W117" s="101"/>
      <c r="Y117" s="101"/>
      <c r="Z117" s="101"/>
      <c r="AB117" s="101"/>
      <c r="AC117" s="101"/>
      <c r="AD117" s="101"/>
      <c r="AE117" s="89"/>
      <c r="AJ117" s="103"/>
      <c r="AK117" s="89"/>
    </row>
    <row r="118" spans="1:37" s="90" customFormat="1" ht="12">
      <c r="A118" s="89" t="s">
        <v>431</v>
      </c>
      <c r="B118" s="90" t="s">
        <v>432</v>
      </c>
      <c r="C118" s="101"/>
      <c r="D118" s="101"/>
      <c r="E118" s="102"/>
      <c r="H118" s="101"/>
      <c r="I118" s="101"/>
      <c r="J118" s="101"/>
      <c r="K118" s="101"/>
      <c r="L118" s="101"/>
      <c r="M118" s="101"/>
      <c r="Q118" s="101"/>
      <c r="R118" s="101"/>
      <c r="T118" s="102"/>
      <c r="V118" s="101"/>
      <c r="W118" s="101"/>
      <c r="Y118" s="101"/>
      <c r="Z118" s="101"/>
      <c r="AB118" s="101"/>
      <c r="AC118" s="101"/>
      <c r="AD118" s="101"/>
      <c r="AE118" s="89"/>
      <c r="AJ118" s="103"/>
      <c r="AK118" s="89"/>
    </row>
    <row r="119" spans="1:37" s="90" customFormat="1" ht="12">
      <c r="A119" s="89" t="s">
        <v>336</v>
      </c>
      <c r="B119" s="90" t="s">
        <v>337</v>
      </c>
      <c r="C119" s="101"/>
      <c r="D119" s="101"/>
      <c r="E119" s="102"/>
      <c r="H119" s="101"/>
      <c r="I119" s="101"/>
      <c r="J119" s="101"/>
      <c r="K119" s="101"/>
      <c r="L119" s="101"/>
      <c r="M119" s="101"/>
      <c r="Q119" s="101"/>
      <c r="R119" s="101"/>
      <c r="T119" s="102"/>
      <c r="V119" s="101"/>
      <c r="W119" s="101"/>
      <c r="Y119" s="101"/>
      <c r="Z119" s="101"/>
      <c r="AB119" s="101"/>
      <c r="AC119" s="101"/>
      <c r="AD119" s="101"/>
      <c r="AE119" s="89"/>
      <c r="AJ119" s="106"/>
      <c r="AK119" s="89"/>
    </row>
    <row r="120" spans="1:37" s="90" customFormat="1" ht="12">
      <c r="A120" s="89" t="s">
        <v>208</v>
      </c>
      <c r="B120" s="90" t="s">
        <v>209</v>
      </c>
      <c r="C120" s="101"/>
      <c r="D120" s="101"/>
      <c r="E120" s="102"/>
      <c r="H120" s="101"/>
      <c r="I120" s="101"/>
      <c r="J120" s="101"/>
      <c r="K120" s="101"/>
      <c r="L120" s="101"/>
      <c r="M120" s="101"/>
      <c r="Q120" s="101"/>
      <c r="R120" s="101"/>
      <c r="T120" s="102"/>
      <c r="V120" s="101"/>
      <c r="W120" s="101"/>
      <c r="Y120" s="101"/>
      <c r="Z120" s="101"/>
      <c r="AB120" s="101"/>
      <c r="AC120" s="101"/>
      <c r="AD120" s="101"/>
      <c r="AE120" s="89"/>
      <c r="AJ120" s="105"/>
      <c r="AK120" s="89"/>
    </row>
    <row r="121" spans="1:37" s="90" customFormat="1" ht="12">
      <c r="A121" s="89" t="s">
        <v>443</v>
      </c>
      <c r="B121" s="90" t="s">
        <v>444</v>
      </c>
      <c r="C121" s="101"/>
      <c r="D121" s="101"/>
      <c r="E121" s="102"/>
      <c r="H121" s="101"/>
      <c r="I121" s="101"/>
      <c r="J121" s="101"/>
      <c r="K121" s="101"/>
      <c r="L121" s="101"/>
      <c r="M121" s="101"/>
      <c r="Q121" s="101"/>
      <c r="R121" s="101"/>
      <c r="T121" s="102"/>
      <c r="V121" s="101"/>
      <c r="W121" s="101"/>
      <c r="Y121" s="101"/>
      <c r="Z121" s="101"/>
      <c r="AB121" s="101"/>
      <c r="AC121" s="101"/>
      <c r="AD121" s="101"/>
      <c r="AE121" s="89"/>
      <c r="AJ121" s="103"/>
      <c r="AK121" s="89"/>
    </row>
    <row r="122" spans="1:37" s="90" customFormat="1" ht="12">
      <c r="A122" s="89" t="s">
        <v>264</v>
      </c>
      <c r="B122" s="90" t="s">
        <v>265</v>
      </c>
      <c r="C122" s="101"/>
      <c r="D122" s="101"/>
      <c r="E122" s="102"/>
      <c r="H122" s="101"/>
      <c r="I122" s="101"/>
      <c r="J122" s="101"/>
      <c r="K122" s="101"/>
      <c r="L122" s="101"/>
      <c r="M122" s="101"/>
      <c r="Q122" s="101"/>
      <c r="R122" s="101"/>
      <c r="T122" s="102"/>
      <c r="V122" s="101"/>
      <c r="W122" s="101"/>
      <c r="Y122" s="101"/>
      <c r="Z122" s="101"/>
      <c r="AB122" s="101"/>
      <c r="AC122" s="101"/>
      <c r="AD122" s="101"/>
      <c r="AE122" s="89"/>
      <c r="AJ122" s="103"/>
      <c r="AK122" s="89"/>
    </row>
    <row r="123" spans="1:37" s="90" customFormat="1" ht="12">
      <c r="A123" s="89" t="s">
        <v>240</v>
      </c>
      <c r="B123" s="90" t="s">
        <v>241</v>
      </c>
      <c r="C123" s="101"/>
      <c r="D123" s="101"/>
      <c r="E123" s="102"/>
      <c r="H123" s="101"/>
      <c r="I123" s="101"/>
      <c r="J123" s="101"/>
      <c r="K123" s="101"/>
      <c r="L123" s="101"/>
      <c r="M123" s="101"/>
      <c r="Q123" s="101"/>
      <c r="R123" s="101"/>
      <c r="T123" s="102"/>
      <c r="V123" s="101"/>
      <c r="W123" s="101"/>
      <c r="Y123" s="101"/>
      <c r="Z123" s="101"/>
      <c r="AB123" s="101"/>
      <c r="AC123" s="101"/>
      <c r="AD123" s="101"/>
      <c r="AE123" s="89"/>
      <c r="AJ123" s="103"/>
      <c r="AK123" s="89"/>
    </row>
    <row r="124" spans="1:37" s="90" customFormat="1" ht="12">
      <c r="A124" s="89" t="s">
        <v>404</v>
      </c>
      <c r="B124" s="90" t="s">
        <v>405</v>
      </c>
      <c r="C124" s="101"/>
      <c r="D124" s="101"/>
      <c r="E124" s="102"/>
      <c r="H124" s="101"/>
      <c r="I124" s="101"/>
      <c r="J124" s="101"/>
      <c r="K124" s="101"/>
      <c r="L124" s="101"/>
      <c r="M124" s="101"/>
      <c r="Q124" s="101"/>
      <c r="R124" s="101"/>
      <c r="T124" s="102"/>
      <c r="V124" s="101"/>
      <c r="W124" s="101"/>
      <c r="Y124" s="101"/>
      <c r="Z124" s="101"/>
      <c r="AB124" s="101"/>
      <c r="AC124" s="101"/>
      <c r="AD124" s="101"/>
      <c r="AE124" s="89"/>
      <c r="AJ124" s="103"/>
      <c r="AK124" s="89"/>
    </row>
    <row r="125" spans="1:37" s="90" customFormat="1" ht="12">
      <c r="A125" s="89" t="s">
        <v>402</v>
      </c>
      <c r="B125" s="90" t="s">
        <v>403</v>
      </c>
      <c r="C125" s="101"/>
      <c r="D125" s="101"/>
      <c r="E125" s="102"/>
      <c r="H125" s="101"/>
      <c r="I125" s="101"/>
      <c r="J125" s="101"/>
      <c r="K125" s="101"/>
      <c r="L125" s="101"/>
      <c r="M125" s="101"/>
      <c r="Q125" s="101"/>
      <c r="R125" s="101"/>
      <c r="T125" s="102"/>
      <c r="V125" s="101"/>
      <c r="W125" s="101"/>
      <c r="Y125" s="101"/>
      <c r="Z125" s="101"/>
      <c r="AB125" s="101"/>
      <c r="AC125" s="101"/>
      <c r="AD125" s="101"/>
      <c r="AE125" s="89"/>
      <c r="AJ125" s="103"/>
      <c r="AK125" s="89"/>
    </row>
    <row r="126" spans="1:37" s="90" customFormat="1" ht="12">
      <c r="A126" s="89" t="s">
        <v>452</v>
      </c>
      <c r="B126" s="90" t="s">
        <v>453</v>
      </c>
      <c r="C126" s="101"/>
      <c r="D126" s="101"/>
      <c r="E126" s="102"/>
      <c r="H126" s="101"/>
      <c r="I126" s="101"/>
      <c r="J126" s="101"/>
      <c r="K126" s="101"/>
      <c r="L126" s="101"/>
      <c r="M126" s="101"/>
      <c r="Q126" s="101"/>
      <c r="R126" s="101"/>
      <c r="T126" s="102"/>
      <c r="V126" s="101"/>
      <c r="W126" s="101"/>
      <c r="Y126" s="101"/>
      <c r="Z126" s="101"/>
      <c r="AB126" s="101"/>
      <c r="AC126" s="101"/>
      <c r="AD126" s="101"/>
      <c r="AE126" s="89"/>
      <c r="AJ126" s="103"/>
      <c r="AK126" s="89"/>
    </row>
    <row r="127" spans="1:37" s="90" customFormat="1" ht="12">
      <c r="A127" s="89" t="s">
        <v>296</v>
      </c>
      <c r="B127" s="90" t="s">
        <v>297</v>
      </c>
      <c r="C127" s="101"/>
      <c r="D127" s="101"/>
      <c r="E127" s="102"/>
      <c r="H127" s="101"/>
      <c r="I127" s="101"/>
      <c r="J127" s="101"/>
      <c r="K127" s="101"/>
      <c r="L127" s="101"/>
      <c r="M127" s="101"/>
      <c r="Q127" s="101"/>
      <c r="R127" s="101"/>
      <c r="T127" s="102"/>
      <c r="V127" s="101"/>
      <c r="W127" s="101"/>
      <c r="Y127" s="101"/>
      <c r="Z127" s="101"/>
      <c r="AB127" s="101"/>
      <c r="AC127" s="101"/>
      <c r="AD127" s="101"/>
      <c r="AE127" s="89"/>
      <c r="AJ127" s="103"/>
      <c r="AK127" s="89"/>
    </row>
    <row r="128" spans="1:37" s="90" customFormat="1" ht="12">
      <c r="A128" s="89" t="s">
        <v>144</v>
      </c>
      <c r="B128" s="90" t="s">
        <v>145</v>
      </c>
      <c r="C128" s="101"/>
      <c r="D128" s="101"/>
      <c r="E128" s="102"/>
      <c r="H128" s="101"/>
      <c r="I128" s="101"/>
      <c r="J128" s="101"/>
      <c r="K128" s="101"/>
      <c r="L128" s="101"/>
      <c r="M128" s="101"/>
      <c r="Q128" s="101"/>
      <c r="R128" s="101"/>
      <c r="T128" s="102"/>
      <c r="V128" s="101"/>
      <c r="W128" s="101"/>
      <c r="Y128" s="101"/>
      <c r="Z128" s="101"/>
      <c r="AB128" s="101"/>
      <c r="AC128" s="101"/>
      <c r="AD128" s="101"/>
      <c r="AE128" s="89"/>
      <c r="AJ128" s="105"/>
      <c r="AK128" s="89"/>
    </row>
    <row r="129" spans="1:37" s="90" customFormat="1" ht="12">
      <c r="A129" s="89" t="s">
        <v>48</v>
      </c>
      <c r="B129" s="90" t="s">
        <v>49</v>
      </c>
      <c r="C129" s="101"/>
      <c r="D129" s="101"/>
      <c r="E129" s="102"/>
      <c r="H129" s="101"/>
      <c r="I129" s="101"/>
      <c r="J129" s="101"/>
      <c r="K129" s="101"/>
      <c r="L129" s="101"/>
      <c r="M129" s="101"/>
      <c r="Q129" s="101"/>
      <c r="R129" s="101"/>
      <c r="T129" s="102"/>
      <c r="V129" s="101"/>
      <c r="W129" s="101"/>
      <c r="Y129" s="101"/>
      <c r="Z129" s="101"/>
      <c r="AB129" s="101"/>
      <c r="AC129" s="101"/>
      <c r="AD129" s="101"/>
      <c r="AE129" s="89"/>
      <c r="AJ129" s="103"/>
      <c r="AK129" s="89"/>
    </row>
    <row r="130" spans="1:37" s="90" customFormat="1" ht="12">
      <c r="A130" s="89" t="s">
        <v>358</v>
      </c>
      <c r="B130" s="90" t="s">
        <v>359</v>
      </c>
      <c r="C130" s="101"/>
      <c r="D130" s="101"/>
      <c r="E130" s="102"/>
      <c r="H130" s="101"/>
      <c r="I130" s="101"/>
      <c r="J130" s="101"/>
      <c r="K130" s="101"/>
      <c r="L130" s="101"/>
      <c r="M130" s="101"/>
      <c r="Q130" s="101"/>
      <c r="R130" s="101"/>
      <c r="T130" s="102"/>
      <c r="V130" s="101"/>
      <c r="W130" s="101"/>
      <c r="Y130" s="101"/>
      <c r="Z130" s="101"/>
      <c r="AB130" s="101"/>
      <c r="AC130" s="101"/>
      <c r="AD130" s="101"/>
      <c r="AE130" s="89"/>
      <c r="AJ130" s="103"/>
      <c r="AK130" s="89"/>
    </row>
    <row r="131" spans="1:37" s="90" customFormat="1" ht="12">
      <c r="A131" s="89" t="s">
        <v>316</v>
      </c>
      <c r="B131" s="90" t="s">
        <v>317</v>
      </c>
      <c r="C131" s="101"/>
      <c r="D131" s="101"/>
      <c r="E131" s="102"/>
      <c r="H131" s="101"/>
      <c r="I131" s="101"/>
      <c r="J131" s="101"/>
      <c r="K131" s="101"/>
      <c r="L131" s="101"/>
      <c r="M131" s="101"/>
      <c r="Q131" s="101"/>
      <c r="R131" s="101"/>
      <c r="T131" s="102"/>
      <c r="V131" s="101"/>
      <c r="W131" s="101"/>
      <c r="Y131" s="101"/>
      <c r="Z131" s="101"/>
      <c r="AB131" s="101"/>
      <c r="AC131" s="101"/>
      <c r="AD131" s="101"/>
      <c r="AE131" s="89"/>
      <c r="AJ131" s="105"/>
      <c r="AK131" s="89"/>
    </row>
    <row r="132" spans="1:37" s="90" customFormat="1" ht="12">
      <c r="A132" s="89" t="s">
        <v>424</v>
      </c>
      <c r="B132" s="90" t="s">
        <v>425</v>
      </c>
      <c r="C132" s="101"/>
      <c r="D132" s="101"/>
      <c r="E132" s="102"/>
      <c r="H132" s="101"/>
      <c r="I132" s="101"/>
      <c r="J132" s="101"/>
      <c r="K132" s="101"/>
      <c r="L132" s="101"/>
      <c r="M132" s="101"/>
      <c r="Q132" s="101"/>
      <c r="R132" s="101"/>
      <c r="T132" s="102"/>
      <c r="V132" s="101"/>
      <c r="W132" s="101"/>
      <c r="Y132" s="101"/>
      <c r="Z132" s="101"/>
      <c r="AB132" s="101"/>
      <c r="AC132" s="101"/>
      <c r="AD132" s="101"/>
      <c r="AE132" s="89"/>
      <c r="AJ132" s="103"/>
      <c r="AK132" s="89"/>
    </row>
    <row r="133" spans="1:37" s="90" customFormat="1" ht="12">
      <c r="A133" s="89" t="s">
        <v>104</v>
      </c>
      <c r="B133" s="90" t="s">
        <v>105</v>
      </c>
      <c r="C133" s="101"/>
      <c r="D133" s="101"/>
      <c r="E133" s="102"/>
      <c r="H133" s="101"/>
      <c r="I133" s="101"/>
      <c r="J133" s="101"/>
      <c r="K133" s="101"/>
      <c r="L133" s="101"/>
      <c r="M133" s="101"/>
      <c r="Q133" s="101"/>
      <c r="R133" s="101"/>
      <c r="T133" s="102"/>
      <c r="V133" s="101"/>
      <c r="W133" s="101"/>
      <c r="Y133" s="101"/>
      <c r="Z133" s="101"/>
      <c r="AB133" s="101"/>
      <c r="AC133" s="101"/>
      <c r="AD133" s="101"/>
      <c r="AE133" s="89"/>
      <c r="AJ133" s="103"/>
      <c r="AK133" s="89"/>
    </row>
    <row r="134" spans="1:37" s="90" customFormat="1" ht="12">
      <c r="A134" s="89" t="s">
        <v>156</v>
      </c>
      <c r="B134" s="90" t="s">
        <v>157</v>
      </c>
      <c r="C134" s="101"/>
      <c r="D134" s="101"/>
      <c r="E134" s="102"/>
      <c r="H134" s="101"/>
      <c r="I134" s="101"/>
      <c r="J134" s="101"/>
      <c r="K134" s="101"/>
      <c r="L134" s="101"/>
      <c r="M134" s="101"/>
      <c r="Q134" s="101"/>
      <c r="R134" s="101"/>
      <c r="T134" s="102"/>
      <c r="V134" s="101"/>
      <c r="W134" s="101"/>
      <c r="Y134" s="101"/>
      <c r="Z134" s="101"/>
      <c r="AB134" s="101"/>
      <c r="AC134" s="101"/>
      <c r="AD134" s="101"/>
      <c r="AE134" s="89"/>
      <c r="AJ134" s="104"/>
      <c r="AK134" s="89"/>
    </row>
    <row r="135" spans="1:37" s="90" customFormat="1" ht="12">
      <c r="A135" s="89" t="s">
        <v>484</v>
      </c>
      <c r="B135" s="90" t="s">
        <v>485</v>
      </c>
      <c r="C135" s="101"/>
      <c r="D135" s="101"/>
      <c r="E135" s="102"/>
      <c r="H135" s="101"/>
      <c r="I135" s="101"/>
      <c r="J135" s="101"/>
      <c r="K135" s="101"/>
      <c r="L135" s="101"/>
      <c r="M135" s="101"/>
      <c r="Q135" s="101"/>
      <c r="R135" s="101"/>
      <c r="T135" s="102"/>
      <c r="V135" s="101"/>
      <c r="W135" s="101"/>
      <c r="Y135" s="101"/>
      <c r="Z135" s="101"/>
      <c r="AB135" s="101"/>
      <c r="AC135" s="101"/>
      <c r="AD135" s="101"/>
      <c r="AE135" s="89"/>
      <c r="AJ135" s="103"/>
      <c r="AK135" s="89"/>
    </row>
    <row r="136" spans="1:37" s="90" customFormat="1" ht="12">
      <c r="A136" s="89" t="s">
        <v>412</v>
      </c>
      <c r="B136" s="90" t="s">
        <v>413</v>
      </c>
      <c r="C136" s="101"/>
      <c r="D136" s="101"/>
      <c r="E136" s="102"/>
      <c r="H136" s="101"/>
      <c r="I136" s="101"/>
      <c r="J136" s="101"/>
      <c r="K136" s="101"/>
      <c r="L136" s="101"/>
      <c r="M136" s="101"/>
      <c r="Q136" s="101"/>
      <c r="R136" s="101"/>
      <c r="T136" s="102"/>
      <c r="V136" s="101"/>
      <c r="W136" s="101"/>
      <c r="Y136" s="101"/>
      <c r="Z136" s="101"/>
      <c r="AB136" s="101"/>
      <c r="AC136" s="101"/>
      <c r="AD136" s="101"/>
      <c r="AE136" s="89"/>
      <c r="AJ136" s="103"/>
      <c r="AK136" s="89"/>
    </row>
    <row r="137" spans="1:37" s="90" customFormat="1" ht="12">
      <c r="A137" s="89" t="s">
        <v>210</v>
      </c>
      <c r="B137" s="90" t="s">
        <v>211</v>
      </c>
      <c r="C137" s="101"/>
      <c r="D137" s="101"/>
      <c r="E137" s="102"/>
      <c r="H137" s="101"/>
      <c r="I137" s="101"/>
      <c r="J137" s="101"/>
      <c r="K137" s="101"/>
      <c r="L137" s="101"/>
      <c r="M137" s="101"/>
      <c r="Q137" s="101"/>
      <c r="R137" s="101"/>
      <c r="T137" s="102"/>
      <c r="V137" s="101"/>
      <c r="W137" s="101"/>
      <c r="Y137" s="101"/>
      <c r="Z137" s="101"/>
      <c r="AB137" s="101"/>
      <c r="AC137" s="101"/>
      <c r="AD137" s="101"/>
      <c r="AE137" s="89"/>
      <c r="AJ137" s="103"/>
      <c r="AK137" s="89"/>
    </row>
    <row r="138" spans="1:37" s="90" customFormat="1" ht="12">
      <c r="A138" s="89" t="s">
        <v>474</v>
      </c>
      <c r="B138" s="90" t="s">
        <v>475</v>
      </c>
      <c r="C138" s="101"/>
      <c r="D138" s="101"/>
      <c r="E138" s="102"/>
      <c r="H138" s="101"/>
      <c r="I138" s="101"/>
      <c r="J138" s="101"/>
      <c r="K138" s="101"/>
      <c r="L138" s="101"/>
      <c r="M138" s="101"/>
      <c r="Q138" s="101"/>
      <c r="R138" s="101"/>
      <c r="T138" s="102"/>
      <c r="V138" s="101"/>
      <c r="W138" s="101"/>
      <c r="Y138" s="101"/>
      <c r="Z138" s="101"/>
      <c r="AB138" s="101"/>
      <c r="AC138" s="101"/>
      <c r="AD138" s="101"/>
      <c r="AE138" s="89"/>
      <c r="AJ138" s="106"/>
      <c r="AK138" s="89"/>
    </row>
    <row r="139" spans="1:37" s="90" customFormat="1" ht="12">
      <c r="A139" s="89" t="s">
        <v>574</v>
      </c>
      <c r="B139" s="90" t="s">
        <v>575</v>
      </c>
      <c r="C139" s="101"/>
      <c r="D139" s="101"/>
      <c r="E139" s="102"/>
      <c r="H139" s="101"/>
      <c r="I139" s="101"/>
      <c r="J139" s="101"/>
      <c r="K139" s="101"/>
      <c r="L139" s="101"/>
      <c r="M139" s="101"/>
      <c r="Q139" s="101"/>
      <c r="R139" s="101"/>
      <c r="T139" s="102"/>
      <c r="V139" s="101"/>
      <c r="W139" s="101"/>
      <c r="Y139" s="101"/>
      <c r="Z139" s="101"/>
      <c r="AB139" s="101"/>
      <c r="AC139" s="101"/>
      <c r="AD139" s="101"/>
      <c r="AE139" s="89"/>
      <c r="AJ139" s="103"/>
      <c r="AK139" s="89"/>
    </row>
    <row r="140" spans="1:37" s="90" customFormat="1" ht="12">
      <c r="A140" s="89" t="s">
        <v>238</v>
      </c>
      <c r="B140" s="90" t="s">
        <v>239</v>
      </c>
      <c r="C140" s="101"/>
      <c r="D140" s="101"/>
      <c r="E140" s="102"/>
      <c r="H140" s="101"/>
      <c r="I140" s="101"/>
      <c r="J140" s="101"/>
      <c r="K140" s="101"/>
      <c r="L140" s="101"/>
      <c r="M140" s="101"/>
      <c r="Q140" s="101"/>
      <c r="R140" s="101"/>
      <c r="T140" s="102"/>
      <c r="V140" s="101"/>
      <c r="W140" s="101"/>
      <c r="Y140" s="101"/>
      <c r="Z140" s="101"/>
      <c r="AB140" s="101"/>
      <c r="AC140" s="101"/>
      <c r="AD140" s="101"/>
      <c r="AE140" s="89"/>
      <c r="AJ140" s="103"/>
      <c r="AK140" s="89"/>
    </row>
    <row r="141" spans="1:37" s="90" customFormat="1" ht="12">
      <c r="A141" s="89" t="s">
        <v>552</v>
      </c>
      <c r="B141" s="90" t="s">
        <v>553</v>
      </c>
      <c r="C141" s="101"/>
      <c r="D141" s="101"/>
      <c r="E141" s="102"/>
      <c r="H141" s="101"/>
      <c r="I141" s="101"/>
      <c r="J141" s="101"/>
      <c r="K141" s="101"/>
      <c r="L141" s="101"/>
      <c r="M141" s="101"/>
      <c r="Q141" s="101"/>
      <c r="R141" s="101"/>
      <c r="T141" s="102"/>
      <c r="V141" s="101"/>
      <c r="W141" s="101"/>
      <c r="Y141" s="101"/>
      <c r="Z141" s="101"/>
      <c r="AB141" s="101"/>
      <c r="AC141" s="101"/>
      <c r="AD141" s="101"/>
      <c r="AE141" s="89"/>
      <c r="AJ141" s="103"/>
      <c r="AK141" s="89"/>
    </row>
    <row r="142" spans="1:37" s="90" customFormat="1" ht="12">
      <c r="A142" s="89" t="s">
        <v>338</v>
      </c>
      <c r="B142" s="90" t="s">
        <v>339</v>
      </c>
      <c r="C142" s="101"/>
      <c r="D142" s="101"/>
      <c r="E142" s="102"/>
      <c r="H142" s="101"/>
      <c r="I142" s="101"/>
      <c r="J142" s="101"/>
      <c r="K142" s="101"/>
      <c r="L142" s="101"/>
      <c r="M142" s="101"/>
      <c r="Q142" s="101"/>
      <c r="R142" s="101"/>
      <c r="T142" s="102"/>
      <c r="V142" s="101"/>
      <c r="W142" s="101"/>
      <c r="Y142" s="101"/>
      <c r="Z142" s="101"/>
      <c r="AB142" s="101"/>
      <c r="AC142" s="101"/>
      <c r="AD142" s="101"/>
      <c r="AE142" s="89"/>
      <c r="AJ142" s="104"/>
      <c r="AK142" s="89"/>
    </row>
    <row r="143" spans="1:37" s="90" customFormat="1" ht="12">
      <c r="A143" s="89" t="s">
        <v>236</v>
      </c>
      <c r="B143" s="90" t="s">
        <v>237</v>
      </c>
      <c r="C143" s="101"/>
      <c r="D143" s="101"/>
      <c r="E143" s="102"/>
      <c r="H143" s="101"/>
      <c r="I143" s="101"/>
      <c r="J143" s="101"/>
      <c r="K143" s="101"/>
      <c r="L143" s="101"/>
      <c r="M143" s="101"/>
      <c r="Q143" s="101"/>
      <c r="R143" s="101"/>
      <c r="T143" s="102"/>
      <c r="V143" s="101"/>
      <c r="W143" s="101"/>
      <c r="Y143" s="101"/>
      <c r="Z143" s="101"/>
      <c r="AB143" s="101"/>
      <c r="AC143" s="101"/>
      <c r="AD143" s="101"/>
      <c r="AE143" s="89"/>
      <c r="AJ143" s="103"/>
      <c r="AK143" s="89"/>
    </row>
    <row r="144" spans="1:37" s="90" customFormat="1" ht="12">
      <c r="A144" s="89" t="s">
        <v>449</v>
      </c>
      <c r="B144" s="90" t="s">
        <v>690</v>
      </c>
      <c r="C144" s="101"/>
      <c r="D144" s="101"/>
      <c r="E144" s="102"/>
      <c r="H144" s="101"/>
      <c r="I144" s="101"/>
      <c r="J144" s="101"/>
      <c r="K144" s="101"/>
      <c r="L144" s="101"/>
      <c r="M144" s="101"/>
      <c r="Q144" s="101"/>
      <c r="R144" s="101"/>
      <c r="T144" s="102"/>
      <c r="V144" s="101"/>
      <c r="W144" s="101"/>
      <c r="Y144" s="101"/>
      <c r="Z144" s="101"/>
      <c r="AB144" s="101"/>
      <c r="AC144" s="101"/>
      <c r="AD144" s="101"/>
      <c r="AE144" s="89"/>
      <c r="AJ144" s="103"/>
      <c r="AK144" s="89"/>
    </row>
    <row r="145" spans="1:37" s="90" customFormat="1" ht="12">
      <c r="A145" s="89" t="s">
        <v>536</v>
      </c>
      <c r="B145" s="90" t="s">
        <v>537</v>
      </c>
      <c r="C145" s="101"/>
      <c r="D145" s="101"/>
      <c r="E145" s="102"/>
      <c r="H145" s="101"/>
      <c r="I145" s="101"/>
      <c r="J145" s="101"/>
      <c r="K145" s="101"/>
      <c r="L145" s="101"/>
      <c r="M145" s="101"/>
      <c r="Q145" s="101"/>
      <c r="R145" s="101"/>
      <c r="T145" s="102"/>
      <c r="V145" s="101"/>
      <c r="W145" s="101"/>
      <c r="Y145" s="101"/>
      <c r="Z145" s="101"/>
      <c r="AB145" s="101"/>
      <c r="AC145" s="101"/>
      <c r="AD145" s="101"/>
      <c r="AE145" s="89"/>
      <c r="AJ145" s="103"/>
      <c r="AK145" s="89"/>
    </row>
    <row r="146" spans="1:37" s="90" customFormat="1" ht="12">
      <c r="A146" s="89" t="s">
        <v>356</v>
      </c>
      <c r="B146" s="90" t="s">
        <v>357</v>
      </c>
      <c r="C146" s="101"/>
      <c r="D146" s="101"/>
      <c r="E146" s="102"/>
      <c r="H146" s="101"/>
      <c r="I146" s="101"/>
      <c r="J146" s="101"/>
      <c r="K146" s="101"/>
      <c r="L146" s="101"/>
      <c r="M146" s="101"/>
      <c r="Q146" s="101"/>
      <c r="R146" s="101"/>
      <c r="T146" s="102"/>
      <c r="V146" s="101"/>
      <c r="W146" s="101"/>
      <c r="Y146" s="101"/>
      <c r="Z146" s="101"/>
      <c r="AB146" s="101"/>
      <c r="AC146" s="101"/>
      <c r="AD146" s="101"/>
      <c r="AE146" s="89"/>
      <c r="AJ146" s="103"/>
      <c r="AK146" s="89"/>
    </row>
    <row r="147" spans="1:37" s="90" customFormat="1" ht="12">
      <c r="A147" s="89" t="s">
        <v>318</v>
      </c>
      <c r="B147" s="90" t="s">
        <v>319</v>
      </c>
      <c r="C147" s="101"/>
      <c r="D147" s="101"/>
      <c r="E147" s="102"/>
      <c r="H147" s="101"/>
      <c r="I147" s="101"/>
      <c r="J147" s="101"/>
      <c r="K147" s="101"/>
      <c r="L147" s="101"/>
      <c r="M147" s="101"/>
      <c r="Q147" s="101"/>
      <c r="R147" s="101"/>
      <c r="T147" s="102"/>
      <c r="V147" s="101"/>
      <c r="W147" s="101"/>
      <c r="Y147" s="101"/>
      <c r="Z147" s="101"/>
      <c r="AB147" s="101"/>
      <c r="AC147" s="101"/>
      <c r="AD147" s="101"/>
      <c r="AE147" s="89"/>
      <c r="AJ147" s="104"/>
      <c r="AK147" s="89"/>
    </row>
    <row r="148" spans="1:37" s="90" customFormat="1" ht="12">
      <c r="A148" s="89" t="s">
        <v>152</v>
      </c>
      <c r="B148" s="90" t="s">
        <v>153</v>
      </c>
      <c r="C148" s="101"/>
      <c r="D148" s="101"/>
      <c r="E148" s="102"/>
      <c r="H148" s="101"/>
      <c r="I148" s="101"/>
      <c r="J148" s="101"/>
      <c r="K148" s="101"/>
      <c r="L148" s="101"/>
      <c r="M148" s="101"/>
      <c r="Q148" s="101"/>
      <c r="R148" s="101"/>
      <c r="T148" s="102"/>
      <c r="V148" s="101"/>
      <c r="W148" s="101"/>
      <c r="Y148" s="101"/>
      <c r="Z148" s="101"/>
      <c r="AB148" s="101"/>
      <c r="AC148" s="101"/>
      <c r="AD148" s="101"/>
      <c r="AE148" s="89"/>
      <c r="AJ148" s="104"/>
      <c r="AK148" s="89"/>
    </row>
    <row r="149" spans="1:37" s="90" customFormat="1" ht="12">
      <c r="A149" s="89" t="s">
        <v>314</v>
      </c>
      <c r="B149" s="90" t="s">
        <v>315</v>
      </c>
      <c r="C149" s="101"/>
      <c r="D149" s="101"/>
      <c r="E149" s="102"/>
      <c r="H149" s="101"/>
      <c r="I149" s="101"/>
      <c r="J149" s="101"/>
      <c r="K149" s="101"/>
      <c r="L149" s="101"/>
      <c r="M149" s="101"/>
      <c r="Q149" s="101"/>
      <c r="R149" s="101"/>
      <c r="T149" s="102"/>
      <c r="V149" s="101"/>
      <c r="W149" s="101"/>
      <c r="Y149" s="101"/>
      <c r="Z149" s="101"/>
      <c r="AB149" s="101"/>
      <c r="AC149" s="101"/>
      <c r="AD149" s="101"/>
      <c r="AE149" s="89"/>
      <c r="AJ149" s="103"/>
      <c r="AK149" s="89"/>
    </row>
    <row r="150" spans="1:37" s="90" customFormat="1" ht="12">
      <c r="A150" s="89" t="s">
        <v>114</v>
      </c>
      <c r="B150" s="90" t="s">
        <v>115</v>
      </c>
      <c r="C150" s="101"/>
      <c r="D150" s="101"/>
      <c r="E150" s="102"/>
      <c r="H150" s="101"/>
      <c r="I150" s="101"/>
      <c r="J150" s="101"/>
      <c r="K150" s="101"/>
      <c r="L150" s="101"/>
      <c r="M150" s="101"/>
      <c r="Q150" s="101"/>
      <c r="R150" s="101"/>
      <c r="T150" s="102"/>
      <c r="V150" s="101"/>
      <c r="W150" s="101"/>
      <c r="Y150" s="101"/>
      <c r="Z150" s="101"/>
      <c r="AB150" s="101"/>
      <c r="AC150" s="101"/>
      <c r="AD150" s="101"/>
      <c r="AE150" s="89"/>
      <c r="AJ150" s="103"/>
      <c r="AK150" s="89"/>
    </row>
    <row r="151" spans="1:37" s="90" customFormat="1" ht="12">
      <c r="A151" s="89" t="s">
        <v>462</v>
      </c>
      <c r="B151" s="90" t="s">
        <v>463</v>
      </c>
      <c r="C151" s="101"/>
      <c r="D151" s="101"/>
      <c r="E151" s="102"/>
      <c r="H151" s="101"/>
      <c r="I151" s="101"/>
      <c r="J151" s="101"/>
      <c r="K151" s="101"/>
      <c r="L151" s="101"/>
      <c r="M151" s="101"/>
      <c r="Q151" s="101"/>
      <c r="R151" s="101"/>
      <c r="T151" s="102"/>
      <c r="V151" s="101"/>
      <c r="W151" s="101"/>
      <c r="Y151" s="101"/>
      <c r="Z151" s="101"/>
      <c r="AB151" s="101"/>
      <c r="AC151" s="101"/>
      <c r="AD151" s="101"/>
      <c r="AE151" s="89"/>
      <c r="AJ151" s="103"/>
      <c r="AK151" s="89"/>
    </row>
    <row r="152" spans="1:37" s="90" customFormat="1" ht="12">
      <c r="A152" s="89" t="s">
        <v>110</v>
      </c>
      <c r="B152" s="90" t="s">
        <v>111</v>
      </c>
      <c r="C152" s="101"/>
      <c r="D152" s="101"/>
      <c r="E152" s="102"/>
      <c r="H152" s="101"/>
      <c r="I152" s="101"/>
      <c r="J152" s="101"/>
      <c r="K152" s="101"/>
      <c r="L152" s="101"/>
      <c r="M152" s="101"/>
      <c r="Q152" s="101"/>
      <c r="R152" s="101"/>
      <c r="T152" s="102"/>
      <c r="V152" s="101"/>
      <c r="W152" s="101"/>
      <c r="Y152" s="101"/>
      <c r="Z152" s="101"/>
      <c r="AB152" s="101"/>
      <c r="AC152" s="101"/>
      <c r="AD152" s="101"/>
      <c r="AE152" s="89"/>
      <c r="AJ152" s="103"/>
      <c r="AK152" s="89"/>
    </row>
    <row r="153" spans="1:37" s="90" customFormat="1" ht="12">
      <c r="A153" s="89" t="s">
        <v>120</v>
      </c>
      <c r="B153" s="90" t="s">
        <v>121</v>
      </c>
      <c r="C153" s="101"/>
      <c r="D153" s="101"/>
      <c r="E153" s="102"/>
      <c r="H153" s="101"/>
      <c r="I153" s="101"/>
      <c r="J153" s="101"/>
      <c r="K153" s="101"/>
      <c r="L153" s="101"/>
      <c r="M153" s="101"/>
      <c r="Q153" s="101"/>
      <c r="R153" s="101"/>
      <c r="T153" s="102"/>
      <c r="V153" s="101"/>
      <c r="W153" s="101"/>
      <c r="Y153" s="101"/>
      <c r="Z153" s="101"/>
      <c r="AB153" s="101"/>
      <c r="AC153" s="101"/>
      <c r="AD153" s="101"/>
      <c r="AE153" s="89"/>
      <c r="AJ153" s="103"/>
      <c r="AK153" s="89"/>
    </row>
    <row r="154" spans="1:37" s="90" customFormat="1" ht="12">
      <c r="A154" s="89" t="s">
        <v>286</v>
      </c>
      <c r="B154" s="90" t="s">
        <v>287</v>
      </c>
      <c r="C154" s="101"/>
      <c r="D154" s="101"/>
      <c r="E154" s="102"/>
      <c r="H154" s="101"/>
      <c r="I154" s="101"/>
      <c r="J154" s="101"/>
      <c r="K154" s="101"/>
      <c r="L154" s="101"/>
      <c r="M154" s="101"/>
      <c r="Q154" s="101"/>
      <c r="R154" s="101"/>
      <c r="T154" s="102"/>
      <c r="V154" s="101"/>
      <c r="W154" s="101"/>
      <c r="Y154" s="101"/>
      <c r="Z154" s="101"/>
      <c r="AB154" s="101"/>
      <c r="AC154" s="101"/>
      <c r="AD154" s="101"/>
      <c r="AE154" s="89"/>
      <c r="AJ154" s="103"/>
      <c r="AK154" s="89"/>
    </row>
    <row r="155" spans="1:37" s="90" customFormat="1" ht="12">
      <c r="A155" s="89" t="s">
        <v>380</v>
      </c>
      <c r="B155" s="90" t="s">
        <v>381</v>
      </c>
      <c r="C155" s="101"/>
      <c r="D155" s="101"/>
      <c r="E155" s="102"/>
      <c r="H155" s="101"/>
      <c r="I155" s="101"/>
      <c r="J155" s="101"/>
      <c r="K155" s="101"/>
      <c r="L155" s="101"/>
      <c r="M155" s="101"/>
      <c r="Q155" s="101"/>
      <c r="R155" s="101"/>
      <c r="T155" s="102"/>
      <c r="V155" s="101"/>
      <c r="W155" s="101"/>
      <c r="Y155" s="101"/>
      <c r="Z155" s="101"/>
      <c r="AB155" s="101"/>
      <c r="AC155" s="101"/>
      <c r="AD155" s="101"/>
      <c r="AE155" s="89"/>
      <c r="AJ155" s="103"/>
      <c r="AK155" s="89"/>
    </row>
    <row r="156" spans="1:37" s="90" customFormat="1" ht="12">
      <c r="A156" s="89" t="s">
        <v>334</v>
      </c>
      <c r="B156" s="90" t="s">
        <v>335</v>
      </c>
      <c r="C156" s="101"/>
      <c r="D156" s="101"/>
      <c r="E156" s="102"/>
      <c r="H156" s="101"/>
      <c r="I156" s="101"/>
      <c r="J156" s="101"/>
      <c r="K156" s="101"/>
      <c r="L156" s="101"/>
      <c r="M156" s="101"/>
      <c r="Q156" s="101"/>
      <c r="R156" s="101"/>
      <c r="T156" s="102"/>
      <c r="V156" s="101"/>
      <c r="W156" s="101"/>
      <c r="Y156" s="101"/>
      <c r="Z156" s="101"/>
      <c r="AB156" s="101"/>
      <c r="AC156" s="101"/>
      <c r="AD156" s="101"/>
      <c r="AE156" s="89"/>
      <c r="AJ156" s="104"/>
      <c r="AK156" s="89"/>
    </row>
    <row r="157" spans="1:37" s="90" customFormat="1" ht="12">
      <c r="A157" s="89" t="s">
        <v>166</v>
      </c>
      <c r="B157" s="90" t="s">
        <v>167</v>
      </c>
      <c r="C157" s="101"/>
      <c r="D157" s="101"/>
      <c r="E157" s="102"/>
      <c r="H157" s="101"/>
      <c r="I157" s="101"/>
      <c r="J157" s="101"/>
      <c r="K157" s="101"/>
      <c r="L157" s="101"/>
      <c r="M157" s="101"/>
      <c r="Q157" s="101"/>
      <c r="R157" s="101"/>
      <c r="T157" s="102"/>
      <c r="V157" s="101"/>
      <c r="W157" s="101"/>
      <c r="Y157" s="101"/>
      <c r="Z157" s="101"/>
      <c r="AB157" s="101"/>
      <c r="AC157" s="101"/>
      <c r="AD157" s="101"/>
      <c r="AE157" s="89"/>
      <c r="AJ157" s="104"/>
      <c r="AK157" s="89"/>
    </row>
    <row r="158" spans="1:37" s="90" customFormat="1" ht="12">
      <c r="A158" s="89" t="s">
        <v>162</v>
      </c>
      <c r="B158" s="90" t="s">
        <v>163</v>
      </c>
      <c r="C158" s="101"/>
      <c r="D158" s="101"/>
      <c r="E158" s="102"/>
      <c r="H158" s="101"/>
      <c r="I158" s="101"/>
      <c r="J158" s="101"/>
      <c r="K158" s="101"/>
      <c r="L158" s="101"/>
      <c r="M158" s="101"/>
      <c r="Q158" s="101"/>
      <c r="R158" s="101"/>
      <c r="T158" s="102"/>
      <c r="V158" s="101"/>
      <c r="W158" s="101"/>
      <c r="Y158" s="101"/>
      <c r="Z158" s="101"/>
      <c r="AB158" s="101"/>
      <c r="AC158" s="101"/>
      <c r="AD158" s="101"/>
      <c r="AE158" s="89"/>
      <c r="AJ158" s="104"/>
      <c r="AK158" s="89"/>
    </row>
    <row r="159" spans="1:37" s="90" customFormat="1" ht="12">
      <c r="A159" s="89" t="s">
        <v>42</v>
      </c>
      <c r="B159" s="90" t="s">
        <v>43</v>
      </c>
      <c r="C159" s="101"/>
      <c r="D159" s="101"/>
      <c r="E159" s="102"/>
      <c r="H159" s="101"/>
      <c r="I159" s="101"/>
      <c r="J159" s="101"/>
      <c r="K159" s="101"/>
      <c r="L159" s="101"/>
      <c r="M159" s="101"/>
      <c r="Q159" s="101"/>
      <c r="R159" s="101"/>
      <c r="T159" s="102"/>
      <c r="V159" s="101"/>
      <c r="W159" s="101"/>
      <c r="Y159" s="101"/>
      <c r="Z159" s="101"/>
      <c r="AB159" s="101"/>
      <c r="AC159" s="101"/>
      <c r="AD159" s="101"/>
      <c r="AE159" s="89"/>
      <c r="AJ159" s="105"/>
      <c r="AK159" s="89"/>
    </row>
    <row r="160" spans="1:37" s="90" customFormat="1" ht="12">
      <c r="A160" s="89" t="s">
        <v>422</v>
      </c>
      <c r="B160" s="90" t="s">
        <v>423</v>
      </c>
      <c r="C160" s="101"/>
      <c r="D160" s="101"/>
      <c r="E160" s="102"/>
      <c r="H160" s="101"/>
      <c r="I160" s="101"/>
      <c r="J160" s="101"/>
      <c r="K160" s="101"/>
      <c r="L160" s="101"/>
      <c r="M160" s="101"/>
      <c r="Q160" s="101"/>
      <c r="R160" s="101"/>
      <c r="T160" s="102"/>
      <c r="V160" s="101"/>
      <c r="W160" s="101"/>
      <c r="Y160" s="101"/>
      <c r="Z160" s="101"/>
      <c r="AB160" s="101"/>
      <c r="AC160" s="101"/>
      <c r="AD160" s="101"/>
      <c r="AE160" s="89"/>
      <c r="AJ160" s="103"/>
      <c r="AK160" s="89"/>
    </row>
    <row r="161" spans="1:37" s="90" customFormat="1" ht="12">
      <c r="A161" s="89" t="s">
        <v>435</v>
      </c>
      <c r="B161" s="90" t="s">
        <v>436</v>
      </c>
      <c r="C161" s="101"/>
      <c r="D161" s="101"/>
      <c r="E161" s="102"/>
      <c r="H161" s="101"/>
      <c r="I161" s="101"/>
      <c r="J161" s="101"/>
      <c r="K161" s="101"/>
      <c r="L161" s="101"/>
      <c r="M161" s="101"/>
      <c r="Q161" s="101"/>
      <c r="R161" s="101"/>
      <c r="T161" s="102"/>
      <c r="V161" s="101"/>
      <c r="W161" s="101"/>
      <c r="Y161" s="101"/>
      <c r="Z161" s="101"/>
      <c r="AB161" s="101"/>
      <c r="AC161" s="101"/>
      <c r="AD161" s="101"/>
      <c r="AE161" s="89"/>
      <c r="AJ161" s="106"/>
      <c r="AK161" s="89"/>
    </row>
    <row r="162" spans="1:37" s="90" customFormat="1" ht="12">
      <c r="A162" s="89" t="s">
        <v>482</v>
      </c>
      <c r="B162" s="90" t="s">
        <v>483</v>
      </c>
      <c r="C162" s="101"/>
      <c r="D162" s="101"/>
      <c r="E162" s="102"/>
      <c r="H162" s="101"/>
      <c r="I162" s="101"/>
      <c r="J162" s="101"/>
      <c r="K162" s="101"/>
      <c r="L162" s="101"/>
      <c r="M162" s="101"/>
      <c r="Q162" s="101"/>
      <c r="R162" s="101"/>
      <c r="T162" s="102"/>
      <c r="V162" s="101"/>
      <c r="W162" s="101"/>
      <c r="Y162" s="101"/>
      <c r="Z162" s="101"/>
      <c r="AB162" s="101"/>
      <c r="AC162" s="101"/>
      <c r="AD162" s="101"/>
      <c r="AE162" s="89"/>
      <c r="AJ162" s="104"/>
      <c r="AK162" s="89"/>
    </row>
    <row r="163" spans="1:37" s="90" customFormat="1" ht="12">
      <c r="A163" s="89" t="s">
        <v>526</v>
      </c>
      <c r="B163" s="90" t="s">
        <v>527</v>
      </c>
      <c r="C163" s="101"/>
      <c r="D163" s="101"/>
      <c r="E163" s="102"/>
      <c r="H163" s="101"/>
      <c r="I163" s="101"/>
      <c r="J163" s="101"/>
      <c r="K163" s="101"/>
      <c r="L163" s="101"/>
      <c r="M163" s="101"/>
      <c r="Q163" s="101"/>
      <c r="R163" s="101"/>
      <c r="T163" s="102"/>
      <c r="V163" s="101"/>
      <c r="W163" s="101"/>
      <c r="Y163" s="101"/>
      <c r="Z163" s="101"/>
      <c r="AB163" s="101"/>
      <c r="AC163" s="101"/>
      <c r="AD163" s="101"/>
      <c r="AE163" s="89"/>
      <c r="AJ163" s="103"/>
      <c r="AK163" s="89"/>
    </row>
    <row r="164" spans="1:37" s="90" customFormat="1" ht="12">
      <c r="A164" s="89" t="s">
        <v>106</v>
      </c>
      <c r="B164" s="90" t="s">
        <v>107</v>
      </c>
      <c r="C164" s="101"/>
      <c r="D164" s="101"/>
      <c r="E164" s="102"/>
      <c r="H164" s="101"/>
      <c r="I164" s="101"/>
      <c r="J164" s="101"/>
      <c r="K164" s="101"/>
      <c r="L164" s="101"/>
      <c r="M164" s="101"/>
      <c r="Q164" s="101"/>
      <c r="R164" s="101"/>
      <c r="T164" s="102"/>
      <c r="V164" s="101"/>
      <c r="W164" s="101"/>
      <c r="Y164" s="101"/>
      <c r="Z164" s="101"/>
      <c r="AB164" s="101"/>
      <c r="AC164" s="101"/>
      <c r="AD164" s="101"/>
      <c r="AE164" s="89"/>
      <c r="AJ164" s="103"/>
      <c r="AK164" s="89"/>
    </row>
    <row r="165" spans="1:37" s="90" customFormat="1" ht="12">
      <c r="A165" s="89" t="s">
        <v>52</v>
      </c>
      <c r="B165" s="90" t="s">
        <v>53</v>
      </c>
      <c r="C165" s="101"/>
      <c r="D165" s="101"/>
      <c r="E165" s="102"/>
      <c r="H165" s="101"/>
      <c r="I165" s="101"/>
      <c r="J165" s="101"/>
      <c r="K165" s="101"/>
      <c r="L165" s="101"/>
      <c r="M165" s="101"/>
      <c r="Q165" s="101"/>
      <c r="R165" s="101"/>
      <c r="T165" s="102"/>
      <c r="V165" s="101"/>
      <c r="W165" s="101"/>
      <c r="Y165" s="101"/>
      <c r="Z165" s="101"/>
      <c r="AB165" s="101"/>
      <c r="AC165" s="101"/>
      <c r="AD165" s="101"/>
      <c r="AE165" s="89"/>
      <c r="AJ165" s="103"/>
      <c r="AK165" s="89"/>
    </row>
    <row r="166" spans="1:37" s="90" customFormat="1" ht="12">
      <c r="A166" s="89" t="s">
        <v>534</v>
      </c>
      <c r="B166" s="90" t="s">
        <v>535</v>
      </c>
      <c r="C166" s="101"/>
      <c r="D166" s="101"/>
      <c r="E166" s="102"/>
      <c r="H166" s="101"/>
      <c r="I166" s="101"/>
      <c r="J166" s="101"/>
      <c r="K166" s="101"/>
      <c r="L166" s="101"/>
      <c r="M166" s="101"/>
      <c r="Q166" s="101"/>
      <c r="R166" s="101"/>
      <c r="T166" s="102"/>
      <c r="V166" s="101"/>
      <c r="W166" s="101"/>
      <c r="Y166" s="101"/>
      <c r="Z166" s="101"/>
      <c r="AB166" s="101"/>
      <c r="AC166" s="101"/>
      <c r="AD166" s="101"/>
      <c r="AE166" s="89"/>
      <c r="AJ166" s="103"/>
      <c r="AK166" s="89"/>
    </row>
    <row r="167" spans="1:37" s="90" customFormat="1" ht="12">
      <c r="A167" s="89" t="s">
        <v>172</v>
      </c>
      <c r="B167" s="90" t="s">
        <v>173</v>
      </c>
      <c r="C167" s="101"/>
      <c r="D167" s="101"/>
      <c r="E167" s="102"/>
      <c r="H167" s="101"/>
      <c r="I167" s="101"/>
      <c r="J167" s="101"/>
      <c r="K167" s="101"/>
      <c r="L167" s="101"/>
      <c r="M167" s="101"/>
      <c r="Q167" s="101"/>
      <c r="R167" s="101"/>
      <c r="T167" s="102"/>
      <c r="V167" s="101"/>
      <c r="W167" s="101"/>
      <c r="Y167" s="101"/>
      <c r="Z167" s="101"/>
      <c r="AB167" s="101"/>
      <c r="AC167" s="101"/>
      <c r="AD167" s="101"/>
      <c r="AE167" s="89"/>
      <c r="AJ167" s="103"/>
      <c r="AK167" s="89"/>
    </row>
    <row r="168" spans="1:37" s="90" customFormat="1" ht="12">
      <c r="A168" s="89" t="s">
        <v>30</v>
      </c>
      <c r="B168" s="90" t="s">
        <v>31</v>
      </c>
      <c r="C168" s="101"/>
      <c r="D168" s="101"/>
      <c r="E168" s="102"/>
      <c r="H168" s="101"/>
      <c r="I168" s="101"/>
      <c r="J168" s="101"/>
      <c r="K168" s="101"/>
      <c r="L168" s="101"/>
      <c r="M168" s="101"/>
      <c r="Q168" s="101"/>
      <c r="R168" s="101"/>
      <c r="T168" s="102"/>
      <c r="V168" s="101"/>
      <c r="W168" s="101"/>
      <c r="Y168" s="101"/>
      <c r="Z168" s="101"/>
      <c r="AB168" s="101"/>
      <c r="AC168" s="101"/>
      <c r="AD168" s="101"/>
      <c r="AE168" s="89"/>
      <c r="AJ168" s="103"/>
      <c r="AK168" s="89"/>
    </row>
    <row r="169" spans="1:37" s="90" customFormat="1" ht="12">
      <c r="A169" s="89" t="s">
        <v>76</v>
      </c>
      <c r="B169" s="90" t="s">
        <v>77</v>
      </c>
      <c r="C169" s="101"/>
      <c r="D169" s="101"/>
      <c r="E169" s="102"/>
      <c r="H169" s="101"/>
      <c r="I169" s="101"/>
      <c r="J169" s="101"/>
      <c r="K169" s="101"/>
      <c r="L169" s="101"/>
      <c r="M169" s="101"/>
      <c r="Q169" s="101"/>
      <c r="R169" s="101"/>
      <c r="T169" s="102"/>
      <c r="V169" s="101"/>
      <c r="W169" s="101"/>
      <c r="Y169" s="101"/>
      <c r="Z169" s="101"/>
      <c r="AB169" s="101"/>
      <c r="AC169" s="101"/>
      <c r="AD169" s="101"/>
      <c r="AE169" s="89"/>
      <c r="AJ169" s="103"/>
      <c r="AK169" s="89"/>
    </row>
    <row r="170" spans="1:37" s="90" customFormat="1" ht="12">
      <c r="A170" s="89" t="s">
        <v>56</v>
      </c>
      <c r="B170" s="90" t="s">
        <v>57</v>
      </c>
      <c r="C170" s="101"/>
      <c r="D170" s="101"/>
      <c r="E170" s="102"/>
      <c r="H170" s="101"/>
      <c r="I170" s="101"/>
      <c r="J170" s="101"/>
      <c r="K170" s="101"/>
      <c r="L170" s="101"/>
      <c r="M170" s="101"/>
      <c r="Q170" s="101"/>
      <c r="R170" s="101"/>
      <c r="T170" s="102"/>
      <c r="V170" s="101"/>
      <c r="W170" s="101"/>
      <c r="Y170" s="101"/>
      <c r="Z170" s="101"/>
      <c r="AB170" s="101"/>
      <c r="AC170" s="101"/>
      <c r="AD170" s="101"/>
      <c r="AE170" s="89"/>
      <c r="AJ170" s="103"/>
      <c r="AK170" s="89"/>
    </row>
    <row r="171" spans="1:37" s="90" customFormat="1" ht="12">
      <c r="A171" s="89" t="s">
        <v>130</v>
      </c>
      <c r="B171" s="90" t="s">
        <v>131</v>
      </c>
      <c r="C171" s="101"/>
      <c r="D171" s="101"/>
      <c r="E171" s="102"/>
      <c r="H171" s="101"/>
      <c r="I171" s="101"/>
      <c r="J171" s="101"/>
      <c r="K171" s="101"/>
      <c r="L171" s="101"/>
      <c r="M171" s="101"/>
      <c r="Q171" s="101"/>
      <c r="R171" s="101"/>
      <c r="T171" s="102"/>
      <c r="V171" s="101"/>
      <c r="W171" s="101"/>
      <c r="Y171" s="101"/>
      <c r="Z171" s="101"/>
      <c r="AB171" s="101"/>
      <c r="AC171" s="101"/>
      <c r="AD171" s="101"/>
      <c r="AE171" s="89"/>
      <c r="AJ171" s="104"/>
      <c r="AK171" s="89"/>
    </row>
    <row r="172" spans="1:37" s="90" customFormat="1" ht="12">
      <c r="A172" s="89" t="s">
        <v>476</v>
      </c>
      <c r="B172" s="90" t="s">
        <v>477</v>
      </c>
      <c r="C172" s="101"/>
      <c r="D172" s="101"/>
      <c r="E172" s="102"/>
      <c r="H172" s="101"/>
      <c r="I172" s="101"/>
      <c r="J172" s="101"/>
      <c r="K172" s="101"/>
      <c r="L172" s="101"/>
      <c r="M172" s="101"/>
      <c r="Q172" s="101"/>
      <c r="R172" s="101"/>
      <c r="T172" s="102"/>
      <c r="V172" s="101"/>
      <c r="W172" s="101"/>
      <c r="Y172" s="101"/>
      <c r="Z172" s="101"/>
      <c r="AB172" s="101"/>
      <c r="AC172" s="101"/>
      <c r="AD172" s="101"/>
      <c r="AE172" s="89"/>
      <c r="AJ172" s="103"/>
      <c r="AK172" s="89"/>
    </row>
    <row r="173" spans="1:37" s="90" customFormat="1" ht="12">
      <c r="A173" s="89" t="s">
        <v>184</v>
      </c>
      <c r="B173" s="90" t="s">
        <v>185</v>
      </c>
      <c r="C173" s="101"/>
      <c r="D173" s="101"/>
      <c r="E173" s="102"/>
      <c r="H173" s="101"/>
      <c r="I173" s="101"/>
      <c r="J173" s="101"/>
      <c r="K173" s="101"/>
      <c r="L173" s="101"/>
      <c r="M173" s="101"/>
      <c r="Q173" s="101"/>
      <c r="R173" s="101"/>
      <c r="T173" s="102"/>
      <c r="V173" s="101"/>
      <c r="W173" s="101"/>
      <c r="Y173" s="101"/>
      <c r="Z173" s="101"/>
      <c r="AB173" s="101"/>
      <c r="AC173" s="101"/>
      <c r="AD173" s="101"/>
      <c r="AE173" s="89"/>
      <c r="AJ173" s="103"/>
      <c r="AK173" s="89"/>
    </row>
    <row r="174" spans="1:37" s="90" customFormat="1" ht="12">
      <c r="A174" s="89" t="s">
        <v>456</v>
      </c>
      <c r="B174" s="90" t="s">
        <v>457</v>
      </c>
      <c r="C174" s="101"/>
      <c r="D174" s="101"/>
      <c r="E174" s="102"/>
      <c r="H174" s="101"/>
      <c r="I174" s="101"/>
      <c r="J174" s="101"/>
      <c r="K174" s="101"/>
      <c r="L174" s="101"/>
      <c r="M174" s="101"/>
      <c r="Q174" s="101"/>
      <c r="R174" s="101"/>
      <c r="T174" s="102"/>
      <c r="V174" s="101"/>
      <c r="W174" s="101"/>
      <c r="Y174" s="101"/>
      <c r="Z174" s="101"/>
      <c r="AB174" s="101"/>
      <c r="AC174" s="101"/>
      <c r="AD174" s="101"/>
      <c r="AE174" s="89"/>
      <c r="AJ174" s="103"/>
      <c r="AK174" s="89"/>
    </row>
    <row r="175" spans="1:37" s="90" customFormat="1" ht="12">
      <c r="A175" s="89" t="s">
        <v>282</v>
      </c>
      <c r="B175" s="90" t="s">
        <v>283</v>
      </c>
      <c r="C175" s="101"/>
      <c r="D175" s="101"/>
      <c r="E175" s="102"/>
      <c r="H175" s="101"/>
      <c r="I175" s="101"/>
      <c r="J175" s="101"/>
      <c r="K175" s="101"/>
      <c r="L175" s="101"/>
      <c r="M175" s="101"/>
      <c r="Q175" s="101"/>
      <c r="R175" s="101"/>
      <c r="T175" s="102"/>
      <c r="V175" s="101"/>
      <c r="W175" s="101"/>
      <c r="Y175" s="101"/>
      <c r="Z175" s="101"/>
      <c r="AB175" s="101"/>
      <c r="AC175" s="101"/>
      <c r="AD175" s="101"/>
      <c r="AE175" s="89"/>
      <c r="AJ175" s="105"/>
      <c r="AK175" s="89"/>
    </row>
    <row r="176" spans="1:37" s="90" customFormat="1" ht="12">
      <c r="A176" s="89" t="s">
        <v>226</v>
      </c>
      <c r="B176" s="90" t="s">
        <v>227</v>
      </c>
      <c r="C176" s="101"/>
      <c r="D176" s="101"/>
      <c r="E176" s="102"/>
      <c r="H176" s="101"/>
      <c r="I176" s="101"/>
      <c r="J176" s="101"/>
      <c r="K176" s="101"/>
      <c r="L176" s="101"/>
      <c r="M176" s="101"/>
      <c r="Q176" s="101"/>
      <c r="R176" s="101"/>
      <c r="T176" s="102"/>
      <c r="V176" s="101"/>
      <c r="W176" s="101"/>
      <c r="Y176" s="101"/>
      <c r="Z176" s="101"/>
      <c r="AB176" s="101"/>
      <c r="AC176" s="101"/>
      <c r="AD176" s="101"/>
      <c r="AE176" s="89"/>
      <c r="AJ176" s="103"/>
      <c r="AK176" s="89"/>
    </row>
    <row r="177" spans="1:37" s="90" customFormat="1" ht="12">
      <c r="A177" s="89" t="s">
        <v>174</v>
      </c>
      <c r="B177" s="90" t="s">
        <v>175</v>
      </c>
      <c r="C177" s="101"/>
      <c r="D177" s="101"/>
      <c r="E177" s="102"/>
      <c r="H177" s="101"/>
      <c r="I177" s="101"/>
      <c r="J177" s="101"/>
      <c r="K177" s="101"/>
      <c r="L177" s="101"/>
      <c r="M177" s="101"/>
      <c r="Q177" s="101"/>
      <c r="R177" s="101"/>
      <c r="T177" s="102"/>
      <c r="V177" s="101"/>
      <c r="W177" s="101"/>
      <c r="Y177" s="101"/>
      <c r="Z177" s="101"/>
      <c r="AB177" s="101"/>
      <c r="AC177" s="101"/>
      <c r="AD177" s="101"/>
      <c r="AE177" s="89"/>
      <c r="AJ177" s="103"/>
      <c r="AK177" s="89"/>
    </row>
    <row r="178" spans="1:37" s="90" customFormat="1" ht="12">
      <c r="A178" s="89" t="s">
        <v>480</v>
      </c>
      <c r="B178" s="90" t="s">
        <v>481</v>
      </c>
      <c r="C178" s="101"/>
      <c r="D178" s="101"/>
      <c r="E178" s="102"/>
      <c r="H178" s="101"/>
      <c r="I178" s="101"/>
      <c r="J178" s="101"/>
      <c r="K178" s="101"/>
      <c r="L178" s="101"/>
      <c r="M178" s="101"/>
      <c r="Q178" s="101"/>
      <c r="R178" s="101"/>
      <c r="T178" s="102"/>
      <c r="V178" s="101"/>
      <c r="W178" s="101"/>
      <c r="Y178" s="101"/>
      <c r="Z178" s="101"/>
      <c r="AB178" s="101"/>
      <c r="AC178" s="101"/>
      <c r="AD178" s="101"/>
      <c r="AE178" s="89"/>
      <c r="AJ178" s="103"/>
      <c r="AK178" s="89"/>
    </row>
    <row r="179" spans="1:37" s="90" customFormat="1" ht="12">
      <c r="A179" s="89" t="s">
        <v>78</v>
      </c>
      <c r="B179" s="90" t="s">
        <v>79</v>
      </c>
      <c r="C179" s="101"/>
      <c r="D179" s="101"/>
      <c r="E179" s="102"/>
      <c r="H179" s="101"/>
      <c r="I179" s="101"/>
      <c r="J179" s="101"/>
      <c r="K179" s="101"/>
      <c r="L179" s="101"/>
      <c r="M179" s="101"/>
      <c r="Q179" s="101"/>
      <c r="R179" s="101"/>
      <c r="T179" s="102"/>
      <c r="V179" s="101"/>
      <c r="W179" s="101"/>
      <c r="Y179" s="101"/>
      <c r="Z179" s="101"/>
      <c r="AB179" s="101"/>
      <c r="AC179" s="101"/>
      <c r="AD179" s="101"/>
      <c r="AE179" s="89"/>
      <c r="AJ179" s="103"/>
      <c r="AK179" s="89"/>
    </row>
    <row r="180" spans="1:37" s="90" customFormat="1" ht="12">
      <c r="A180" s="89" t="s">
        <v>568</v>
      </c>
      <c r="B180" s="90" t="s">
        <v>569</v>
      </c>
      <c r="C180" s="101"/>
      <c r="D180" s="101"/>
      <c r="E180" s="102"/>
      <c r="H180" s="101"/>
      <c r="I180" s="101"/>
      <c r="J180" s="101"/>
      <c r="K180" s="101"/>
      <c r="L180" s="101"/>
      <c r="M180" s="101"/>
      <c r="Q180" s="101"/>
      <c r="R180" s="101"/>
      <c r="T180" s="102"/>
      <c r="V180" s="101"/>
      <c r="W180" s="101"/>
      <c r="Y180" s="101"/>
      <c r="Z180" s="101"/>
      <c r="AB180" s="101"/>
      <c r="AC180" s="101"/>
      <c r="AD180" s="101"/>
      <c r="AE180" s="89"/>
      <c r="AJ180" s="103"/>
      <c r="AK180" s="89"/>
    </row>
    <row r="181" spans="1:37" s="90" customFormat="1" ht="12">
      <c r="A181" s="89" t="s">
        <v>274</v>
      </c>
      <c r="B181" s="90" t="s">
        <v>275</v>
      </c>
      <c r="C181" s="101"/>
      <c r="D181" s="101"/>
      <c r="E181" s="102"/>
      <c r="H181" s="101"/>
      <c r="I181" s="101"/>
      <c r="J181" s="101"/>
      <c r="K181" s="101"/>
      <c r="L181" s="101"/>
      <c r="M181" s="101"/>
      <c r="Q181" s="101"/>
      <c r="R181" s="101"/>
      <c r="T181" s="102"/>
      <c r="V181" s="101"/>
      <c r="W181" s="101"/>
      <c r="Y181" s="101"/>
      <c r="Z181" s="101"/>
      <c r="AB181" s="101"/>
      <c r="AC181" s="101"/>
      <c r="AD181" s="101"/>
      <c r="AE181" s="89"/>
      <c r="AJ181" s="103"/>
      <c r="AK181" s="89"/>
    </row>
    <row r="182" spans="1:37" s="90" customFormat="1" ht="12">
      <c r="A182" s="89" t="s">
        <v>228</v>
      </c>
      <c r="B182" s="90" t="s">
        <v>229</v>
      </c>
      <c r="C182" s="101"/>
      <c r="D182" s="101"/>
      <c r="E182" s="102"/>
      <c r="H182" s="101"/>
      <c r="I182" s="101"/>
      <c r="J182" s="101"/>
      <c r="K182" s="101"/>
      <c r="L182" s="101"/>
      <c r="M182" s="101"/>
      <c r="Q182" s="101"/>
      <c r="R182" s="101"/>
      <c r="T182" s="102"/>
      <c r="V182" s="101"/>
      <c r="W182" s="101"/>
      <c r="Y182" s="101"/>
      <c r="Z182" s="101"/>
      <c r="AB182" s="101"/>
      <c r="AC182" s="101"/>
      <c r="AD182" s="101"/>
      <c r="AE182" s="89"/>
      <c r="AJ182" s="105"/>
      <c r="AK182" s="89"/>
    </row>
    <row r="183" spans="1:37" s="90" customFormat="1" ht="12">
      <c r="A183" s="89" t="s">
        <v>576</v>
      </c>
      <c r="B183" s="90" t="s">
        <v>577</v>
      </c>
      <c r="C183" s="101"/>
      <c r="D183" s="101"/>
      <c r="E183" s="102"/>
      <c r="H183" s="101"/>
      <c r="I183" s="101"/>
      <c r="J183" s="101"/>
      <c r="K183" s="101"/>
      <c r="L183" s="101"/>
      <c r="M183" s="101"/>
      <c r="Q183" s="101"/>
      <c r="R183" s="101"/>
      <c r="T183" s="102"/>
      <c r="V183" s="101"/>
      <c r="W183" s="101"/>
      <c r="Y183" s="101"/>
      <c r="Z183" s="101"/>
      <c r="AB183" s="101"/>
      <c r="AC183" s="101"/>
      <c r="AD183" s="101"/>
      <c r="AE183" s="89"/>
      <c r="AJ183" s="103"/>
      <c r="AK183" s="89"/>
    </row>
    <row r="184" spans="1:37" s="90" customFormat="1" ht="12">
      <c r="A184" s="89" t="s">
        <v>510</v>
      </c>
      <c r="B184" s="90" t="s">
        <v>511</v>
      </c>
      <c r="C184" s="101"/>
      <c r="D184" s="101"/>
      <c r="E184" s="102"/>
      <c r="H184" s="101"/>
      <c r="I184" s="101"/>
      <c r="J184" s="101"/>
      <c r="K184" s="101"/>
      <c r="L184" s="101"/>
      <c r="M184" s="101"/>
      <c r="Q184" s="101"/>
      <c r="R184" s="101"/>
      <c r="T184" s="102"/>
      <c r="V184" s="101"/>
      <c r="W184" s="101"/>
      <c r="Y184" s="101"/>
      <c r="Z184" s="101"/>
      <c r="AB184" s="101"/>
      <c r="AC184" s="101"/>
      <c r="AD184" s="101"/>
      <c r="AE184" s="89"/>
      <c r="AJ184" s="103"/>
      <c r="AK184" s="89"/>
    </row>
    <row r="185" spans="1:37" s="90" customFormat="1" ht="12">
      <c r="A185" s="89" t="s">
        <v>532</v>
      </c>
      <c r="B185" s="90" t="s">
        <v>533</v>
      </c>
      <c r="C185" s="101"/>
      <c r="D185" s="101"/>
      <c r="E185" s="102"/>
      <c r="H185" s="101"/>
      <c r="I185" s="101"/>
      <c r="J185" s="101"/>
      <c r="K185" s="101"/>
      <c r="L185" s="101"/>
      <c r="M185" s="101"/>
      <c r="Q185" s="101"/>
      <c r="R185" s="101"/>
      <c r="T185" s="102"/>
      <c r="V185" s="101"/>
      <c r="W185" s="101"/>
      <c r="Y185" s="101"/>
      <c r="Z185" s="101"/>
      <c r="AB185" s="101"/>
      <c r="AC185" s="101"/>
      <c r="AD185" s="101"/>
      <c r="AE185" s="89"/>
      <c r="AJ185" s="103"/>
      <c r="AK185" s="89"/>
    </row>
    <row r="186" spans="1:37" s="90" customFormat="1" ht="12">
      <c r="A186" s="89" t="s">
        <v>188</v>
      </c>
      <c r="B186" s="90" t="s">
        <v>189</v>
      </c>
      <c r="C186" s="101"/>
      <c r="D186" s="101"/>
      <c r="E186" s="102"/>
      <c r="H186" s="101"/>
      <c r="I186" s="101"/>
      <c r="J186" s="101"/>
      <c r="K186" s="101"/>
      <c r="L186" s="101"/>
      <c r="M186" s="101"/>
      <c r="Q186" s="101"/>
      <c r="R186" s="101"/>
      <c r="T186" s="102"/>
      <c r="V186" s="101"/>
      <c r="W186" s="101"/>
      <c r="Y186" s="101"/>
      <c r="Z186" s="101"/>
      <c r="AB186" s="101"/>
      <c r="AC186" s="101"/>
      <c r="AD186" s="101"/>
      <c r="AE186" s="89"/>
      <c r="AJ186" s="103"/>
      <c r="AK186" s="89"/>
    </row>
    <row r="187" spans="1:37" s="90" customFormat="1" ht="12">
      <c r="A187" s="89" t="s">
        <v>454</v>
      </c>
      <c r="B187" s="90" t="s">
        <v>455</v>
      </c>
      <c r="C187" s="101"/>
      <c r="D187" s="101"/>
      <c r="E187" s="102"/>
      <c r="H187" s="101"/>
      <c r="I187" s="101"/>
      <c r="J187" s="101"/>
      <c r="K187" s="101"/>
      <c r="L187" s="101"/>
      <c r="M187" s="101"/>
      <c r="Q187" s="101"/>
      <c r="R187" s="101"/>
      <c r="T187" s="102"/>
      <c r="V187" s="101"/>
      <c r="W187" s="101"/>
      <c r="Y187" s="101"/>
      <c r="Z187" s="101"/>
      <c r="AB187" s="101"/>
      <c r="AC187" s="101"/>
      <c r="AD187" s="101"/>
      <c r="AE187" s="89"/>
      <c r="AJ187" s="103"/>
      <c r="AK187" s="89"/>
    </row>
    <row r="188" spans="1:37" s="90" customFormat="1" ht="12">
      <c r="A188" s="89" t="s">
        <v>439</v>
      </c>
      <c r="B188" s="90" t="s">
        <v>440</v>
      </c>
      <c r="C188" s="101"/>
      <c r="D188" s="101"/>
      <c r="E188" s="102"/>
      <c r="H188" s="101"/>
      <c r="I188" s="101"/>
      <c r="J188" s="101"/>
      <c r="K188" s="101"/>
      <c r="L188" s="101"/>
      <c r="M188" s="101"/>
      <c r="Q188" s="101"/>
      <c r="R188" s="101"/>
      <c r="T188" s="102"/>
      <c r="V188" s="101"/>
      <c r="W188" s="101"/>
      <c r="Y188" s="101"/>
      <c r="Z188" s="101"/>
      <c r="AB188" s="101"/>
      <c r="AC188" s="101"/>
      <c r="AD188" s="101"/>
      <c r="AE188" s="89"/>
      <c r="AJ188" s="103"/>
      <c r="AK188" s="89"/>
    </row>
    <row r="189" spans="1:37" s="90" customFormat="1" ht="12">
      <c r="A189" s="89" t="s">
        <v>22</v>
      </c>
      <c r="B189" s="90" t="s">
        <v>23</v>
      </c>
      <c r="C189" s="101"/>
      <c r="D189" s="101"/>
      <c r="E189" s="102"/>
      <c r="H189" s="101"/>
      <c r="I189" s="101"/>
      <c r="J189" s="101"/>
      <c r="K189" s="101"/>
      <c r="L189" s="101"/>
      <c r="M189" s="101"/>
      <c r="Q189" s="101"/>
      <c r="R189" s="101"/>
      <c r="T189" s="102"/>
      <c r="V189" s="101"/>
      <c r="W189" s="101"/>
      <c r="Y189" s="101"/>
      <c r="Z189" s="101"/>
      <c r="AB189" s="101"/>
      <c r="AC189" s="101"/>
      <c r="AD189" s="101"/>
      <c r="AE189" s="89"/>
      <c r="AJ189" s="103"/>
      <c r="AK189" s="89"/>
    </row>
    <row r="190" spans="1:37" s="90" customFormat="1" ht="12">
      <c r="A190" s="89" t="s">
        <v>488</v>
      </c>
      <c r="B190" s="90" t="s">
        <v>489</v>
      </c>
      <c r="C190" s="101"/>
      <c r="D190" s="101"/>
      <c r="E190" s="102"/>
      <c r="H190" s="101"/>
      <c r="I190" s="101"/>
      <c r="J190" s="101"/>
      <c r="K190" s="101"/>
      <c r="L190" s="101"/>
      <c r="M190" s="101"/>
      <c r="Q190" s="101"/>
      <c r="R190" s="101"/>
      <c r="T190" s="102"/>
      <c r="V190" s="101"/>
      <c r="W190" s="101"/>
      <c r="Y190" s="101"/>
      <c r="Z190" s="101"/>
      <c r="AB190" s="101"/>
      <c r="AC190" s="101"/>
      <c r="AD190" s="101"/>
      <c r="AE190" s="89"/>
      <c r="AJ190" s="103"/>
      <c r="AK190" s="89"/>
    </row>
    <row r="191" spans="1:37" s="90" customFormat="1" ht="12">
      <c r="A191" s="89" t="s">
        <v>54</v>
      </c>
      <c r="B191" s="90" t="s">
        <v>55</v>
      </c>
      <c r="C191" s="101"/>
      <c r="D191" s="101"/>
      <c r="E191" s="102"/>
      <c r="H191" s="101"/>
      <c r="I191" s="101"/>
      <c r="J191" s="101"/>
      <c r="K191" s="101"/>
      <c r="L191" s="101"/>
      <c r="M191" s="101"/>
      <c r="Q191" s="101"/>
      <c r="R191" s="101"/>
      <c r="T191" s="102"/>
      <c r="V191" s="101"/>
      <c r="W191" s="101"/>
      <c r="Y191" s="101"/>
      <c r="Z191" s="101"/>
      <c r="AB191" s="101"/>
      <c r="AC191" s="101"/>
      <c r="AD191" s="101"/>
      <c r="AE191" s="89"/>
      <c r="AJ191" s="103"/>
      <c r="AK191" s="89"/>
    </row>
    <row r="192" spans="1:37" s="90" customFormat="1" ht="12">
      <c r="A192" s="89" t="s">
        <v>254</v>
      </c>
      <c r="B192" s="90" t="s">
        <v>255</v>
      </c>
      <c r="C192" s="101"/>
      <c r="D192" s="101"/>
      <c r="E192" s="102"/>
      <c r="H192" s="101"/>
      <c r="I192" s="101"/>
      <c r="J192" s="101"/>
      <c r="K192" s="101"/>
      <c r="L192" s="101"/>
      <c r="M192" s="101"/>
      <c r="Q192" s="101"/>
      <c r="R192" s="101"/>
      <c r="T192" s="102"/>
      <c r="V192" s="101"/>
      <c r="W192" s="101"/>
      <c r="Y192" s="101"/>
      <c r="Z192" s="101"/>
      <c r="AB192" s="101"/>
      <c r="AC192" s="101"/>
      <c r="AD192" s="101"/>
      <c r="AE192" s="89"/>
      <c r="AJ192" s="103"/>
      <c r="AK192" s="89"/>
    </row>
    <row r="193" spans="1:37" s="90" customFormat="1" ht="12">
      <c r="A193" s="89" t="s">
        <v>216</v>
      </c>
      <c r="B193" s="90" t="s">
        <v>217</v>
      </c>
      <c r="C193" s="101"/>
      <c r="D193" s="101"/>
      <c r="E193" s="102"/>
      <c r="H193" s="101"/>
      <c r="I193" s="101"/>
      <c r="J193" s="101"/>
      <c r="K193" s="101"/>
      <c r="L193" s="101"/>
      <c r="M193" s="101"/>
      <c r="Q193" s="101"/>
      <c r="R193" s="101"/>
      <c r="T193" s="102"/>
      <c r="V193" s="101"/>
      <c r="W193" s="101"/>
      <c r="Y193" s="101"/>
      <c r="Z193" s="101"/>
      <c r="AB193" s="101"/>
      <c r="AC193" s="101"/>
      <c r="AD193" s="101"/>
      <c r="AE193" s="89"/>
      <c r="AJ193" s="103"/>
      <c r="AK193" s="89"/>
    </row>
    <row r="194" spans="1:37" s="90" customFormat="1" ht="12">
      <c r="A194" s="89" t="s">
        <v>360</v>
      </c>
      <c r="B194" s="90" t="s">
        <v>361</v>
      </c>
      <c r="C194" s="101"/>
      <c r="D194" s="101"/>
      <c r="E194" s="102"/>
      <c r="H194" s="101"/>
      <c r="I194" s="101"/>
      <c r="J194" s="101"/>
      <c r="K194" s="101"/>
      <c r="L194" s="101"/>
      <c r="M194" s="101"/>
      <c r="Q194" s="101"/>
      <c r="R194" s="101"/>
      <c r="T194" s="102"/>
      <c r="V194" s="101"/>
      <c r="W194" s="101"/>
      <c r="Y194" s="101"/>
      <c r="Z194" s="101"/>
      <c r="AB194" s="101"/>
      <c r="AC194" s="101"/>
      <c r="AD194" s="101"/>
      <c r="AE194" s="89"/>
      <c r="AJ194" s="103"/>
      <c r="AK194" s="89"/>
    </row>
    <row r="195" spans="1:37" s="90" customFormat="1" ht="12">
      <c r="A195" s="89" t="s">
        <v>554</v>
      </c>
      <c r="B195" s="90" t="s">
        <v>555</v>
      </c>
      <c r="C195" s="101"/>
      <c r="D195" s="101"/>
      <c r="E195" s="102"/>
      <c r="H195" s="101"/>
      <c r="I195" s="101"/>
      <c r="J195" s="101"/>
      <c r="K195" s="101"/>
      <c r="L195" s="101"/>
      <c r="M195" s="101"/>
      <c r="Q195" s="101"/>
      <c r="R195" s="101"/>
      <c r="T195" s="102"/>
      <c r="V195" s="101"/>
      <c r="W195" s="101"/>
      <c r="Y195" s="101"/>
      <c r="Z195" s="101"/>
      <c r="AB195" s="101"/>
      <c r="AC195" s="101"/>
      <c r="AD195" s="101"/>
      <c r="AE195" s="89"/>
      <c r="AJ195" s="103"/>
      <c r="AK195" s="89"/>
    </row>
    <row r="196" spans="1:37" s="90" customFormat="1" ht="12">
      <c r="A196" s="89" t="s">
        <v>426</v>
      </c>
      <c r="B196" s="90" t="s">
        <v>427</v>
      </c>
      <c r="C196" s="101"/>
      <c r="D196" s="101"/>
      <c r="E196" s="102"/>
      <c r="H196" s="101"/>
      <c r="I196" s="101"/>
      <c r="J196" s="101"/>
      <c r="K196" s="101"/>
      <c r="L196" s="101"/>
      <c r="M196" s="101"/>
      <c r="Q196" s="101"/>
      <c r="R196" s="101"/>
      <c r="T196" s="102"/>
      <c r="V196" s="101"/>
      <c r="W196" s="101"/>
      <c r="Y196" s="101"/>
      <c r="Z196" s="101"/>
      <c r="AB196" s="101"/>
      <c r="AC196" s="101"/>
      <c r="AD196" s="101"/>
      <c r="AE196" s="89"/>
      <c r="AJ196" s="106"/>
      <c r="AK196" s="89"/>
    </row>
    <row r="197" spans="1:37" s="90" customFormat="1" ht="12">
      <c r="A197" s="89" t="s">
        <v>214</v>
      </c>
      <c r="B197" s="90" t="s">
        <v>215</v>
      </c>
      <c r="C197" s="101"/>
      <c r="D197" s="101"/>
      <c r="E197" s="102"/>
      <c r="H197" s="101"/>
      <c r="I197" s="101"/>
      <c r="J197" s="101"/>
      <c r="K197" s="101"/>
      <c r="L197" s="101"/>
      <c r="M197" s="101"/>
      <c r="Q197" s="101"/>
      <c r="R197" s="101"/>
      <c r="T197" s="102"/>
      <c r="V197" s="101"/>
      <c r="W197" s="101"/>
      <c r="Y197" s="101"/>
      <c r="Z197" s="101"/>
      <c r="AB197" s="101"/>
      <c r="AC197" s="101"/>
      <c r="AD197" s="101"/>
      <c r="AE197" s="89"/>
      <c r="AJ197" s="103"/>
      <c r="AK197" s="89"/>
    </row>
    <row r="198" spans="1:37" s="90" customFormat="1" ht="12">
      <c r="A198" s="89" t="s">
        <v>362</v>
      </c>
      <c r="B198" s="90" t="s">
        <v>363</v>
      </c>
      <c r="C198" s="101"/>
      <c r="D198" s="101"/>
      <c r="E198" s="102"/>
      <c r="H198" s="101"/>
      <c r="I198" s="101"/>
      <c r="J198" s="101"/>
      <c r="K198" s="101"/>
      <c r="L198" s="101"/>
      <c r="M198" s="101"/>
      <c r="Q198" s="101"/>
      <c r="R198" s="101"/>
      <c r="T198" s="102"/>
      <c r="V198" s="101"/>
      <c r="W198" s="101"/>
      <c r="Y198" s="101"/>
      <c r="Z198" s="101"/>
      <c r="AB198" s="101"/>
      <c r="AC198" s="101"/>
      <c r="AD198" s="101"/>
      <c r="AE198" s="89"/>
      <c r="AJ198" s="103"/>
      <c r="AK198" s="89"/>
    </row>
    <row r="199" spans="1:37" s="90" customFormat="1" ht="12">
      <c r="A199" s="89" t="s">
        <v>460</v>
      </c>
      <c r="B199" s="90" t="s">
        <v>461</v>
      </c>
      <c r="C199" s="101"/>
      <c r="D199" s="101"/>
      <c r="E199" s="102"/>
      <c r="H199" s="101"/>
      <c r="I199" s="101"/>
      <c r="J199" s="101"/>
      <c r="K199" s="101"/>
      <c r="L199" s="101"/>
      <c r="M199" s="101"/>
      <c r="Q199" s="101"/>
      <c r="R199" s="101"/>
      <c r="T199" s="102"/>
      <c r="V199" s="101"/>
      <c r="W199" s="101"/>
      <c r="Y199" s="101"/>
      <c r="Z199" s="101"/>
      <c r="AB199" s="101"/>
      <c r="AC199" s="101"/>
      <c r="AD199" s="101"/>
      <c r="AE199" s="89"/>
      <c r="AJ199" s="103"/>
      <c r="AK199" s="89"/>
    </row>
    <row r="200" spans="1:37" s="90" customFormat="1" ht="12">
      <c r="A200" s="89" t="s">
        <v>506</v>
      </c>
      <c r="B200" s="90" t="s">
        <v>507</v>
      </c>
      <c r="C200" s="101"/>
      <c r="D200" s="101"/>
      <c r="E200" s="102"/>
      <c r="H200" s="101"/>
      <c r="I200" s="101"/>
      <c r="J200" s="101"/>
      <c r="K200" s="101"/>
      <c r="L200" s="101"/>
      <c r="M200" s="101"/>
      <c r="Q200" s="101"/>
      <c r="R200" s="101"/>
      <c r="T200" s="102"/>
      <c r="V200" s="101"/>
      <c r="W200" s="101"/>
      <c r="Y200" s="101"/>
      <c r="Z200" s="101"/>
      <c r="AB200" s="101"/>
      <c r="AC200" s="101"/>
      <c r="AD200" s="101"/>
      <c r="AE200" s="89"/>
      <c r="AJ200" s="103"/>
      <c r="AK200" s="89"/>
    </row>
    <row r="201" spans="1:37" s="90" customFormat="1" ht="12">
      <c r="A201" s="89" t="s">
        <v>36</v>
      </c>
      <c r="B201" s="90" t="s">
        <v>37</v>
      </c>
      <c r="C201" s="101"/>
      <c r="D201" s="101"/>
      <c r="E201" s="102"/>
      <c r="H201" s="101"/>
      <c r="I201" s="101"/>
      <c r="J201" s="101"/>
      <c r="K201" s="101"/>
      <c r="L201" s="101"/>
      <c r="M201" s="101"/>
      <c r="Q201" s="101"/>
      <c r="R201" s="101"/>
      <c r="T201" s="102"/>
      <c r="V201" s="101"/>
      <c r="W201" s="101"/>
      <c r="Y201" s="101"/>
      <c r="Z201" s="101"/>
      <c r="AB201" s="101"/>
      <c r="AC201" s="101"/>
      <c r="AD201" s="101"/>
      <c r="AE201" s="89"/>
      <c r="AJ201" s="103"/>
      <c r="AK201" s="89"/>
    </row>
    <row r="202" spans="1:37" s="90" customFormat="1" ht="12">
      <c r="A202" s="89" t="s">
        <v>46</v>
      </c>
      <c r="B202" s="90" t="s">
        <v>47</v>
      </c>
      <c r="C202" s="101"/>
      <c r="D202" s="101"/>
      <c r="E202" s="102"/>
      <c r="H202" s="101"/>
      <c r="I202" s="101"/>
      <c r="J202" s="101"/>
      <c r="K202" s="101"/>
      <c r="L202" s="101"/>
      <c r="M202" s="101"/>
      <c r="Q202" s="101"/>
      <c r="R202" s="101"/>
      <c r="T202" s="102"/>
      <c r="V202" s="101"/>
      <c r="W202" s="101"/>
      <c r="Y202" s="101"/>
      <c r="Z202" s="101"/>
      <c r="AB202" s="101"/>
      <c r="AC202" s="101"/>
      <c r="AD202" s="101"/>
      <c r="AE202" s="89"/>
      <c r="AJ202" s="105"/>
      <c r="AK202" s="89"/>
    </row>
    <row r="203" spans="1:37" s="90" customFormat="1" ht="12">
      <c r="A203" s="89" t="s">
        <v>540</v>
      </c>
      <c r="B203" s="90" t="s">
        <v>541</v>
      </c>
      <c r="C203" s="101"/>
      <c r="D203" s="101"/>
      <c r="E203" s="102"/>
      <c r="H203" s="101"/>
      <c r="I203" s="101"/>
      <c r="J203" s="101"/>
      <c r="K203" s="101"/>
      <c r="L203" s="101"/>
      <c r="M203" s="101"/>
      <c r="Q203" s="101"/>
      <c r="R203" s="101"/>
      <c r="T203" s="102"/>
      <c r="V203" s="101"/>
      <c r="W203" s="101"/>
      <c r="Y203" s="101"/>
      <c r="Z203" s="101"/>
      <c r="AB203" s="101"/>
      <c r="AC203" s="101"/>
      <c r="AD203" s="101"/>
      <c r="AE203" s="89"/>
      <c r="AJ203" s="103"/>
      <c r="AK203" s="89"/>
    </row>
    <row r="204" spans="1:37" s="90" customFormat="1" ht="12">
      <c r="A204" s="89" t="s">
        <v>284</v>
      </c>
      <c r="B204" s="90" t="s">
        <v>285</v>
      </c>
      <c r="C204" s="101"/>
      <c r="D204" s="101"/>
      <c r="E204" s="102"/>
      <c r="H204" s="101"/>
      <c r="I204" s="101"/>
      <c r="J204" s="101"/>
      <c r="K204" s="101"/>
      <c r="L204" s="101"/>
      <c r="M204" s="101"/>
      <c r="Q204" s="101"/>
      <c r="R204" s="101"/>
      <c r="T204" s="102"/>
      <c r="V204" s="101"/>
      <c r="W204" s="101"/>
      <c r="Y204" s="101"/>
      <c r="Z204" s="101"/>
      <c r="AB204" s="101"/>
      <c r="AC204" s="101"/>
      <c r="AD204" s="101"/>
      <c r="AE204" s="89"/>
      <c r="AJ204" s="103"/>
      <c r="AK204" s="89"/>
    </row>
    <row r="205" spans="1:37" s="90" customFormat="1" ht="12">
      <c r="A205" s="89" t="s">
        <v>196</v>
      </c>
      <c r="B205" s="90" t="s">
        <v>197</v>
      </c>
      <c r="C205" s="101"/>
      <c r="D205" s="101"/>
      <c r="E205" s="102"/>
      <c r="H205" s="101"/>
      <c r="I205" s="101"/>
      <c r="J205" s="101"/>
      <c r="K205" s="101"/>
      <c r="L205" s="101"/>
      <c r="M205" s="101"/>
      <c r="Q205" s="101"/>
      <c r="R205" s="101"/>
      <c r="T205" s="102"/>
      <c r="V205" s="101"/>
      <c r="W205" s="101"/>
      <c r="Y205" s="101"/>
      <c r="Z205" s="101"/>
      <c r="AB205" s="101"/>
      <c r="AC205" s="101"/>
      <c r="AD205" s="101"/>
      <c r="AE205" s="89"/>
      <c r="AJ205" s="106"/>
      <c r="AK205" s="89"/>
    </row>
    <row r="206" spans="1:37" s="90" customFormat="1" ht="12">
      <c r="A206" s="89" t="s">
        <v>278</v>
      </c>
      <c r="B206" s="90" t="s">
        <v>279</v>
      </c>
      <c r="C206" s="101"/>
      <c r="D206" s="101"/>
      <c r="E206" s="102"/>
      <c r="H206" s="101"/>
      <c r="I206" s="101"/>
      <c r="J206" s="101"/>
      <c r="K206" s="101"/>
      <c r="L206" s="101"/>
      <c r="M206" s="101"/>
      <c r="Q206" s="101"/>
      <c r="R206" s="101"/>
      <c r="T206" s="102"/>
      <c r="V206" s="101"/>
      <c r="W206" s="101"/>
      <c r="Y206" s="101"/>
      <c r="Z206" s="101"/>
      <c r="AB206" s="101"/>
      <c r="AC206" s="101"/>
      <c r="AD206" s="101"/>
      <c r="AE206" s="89"/>
      <c r="AJ206" s="103"/>
      <c r="AK206" s="89"/>
    </row>
    <row r="207" spans="1:37" s="90" customFormat="1" ht="12">
      <c r="A207" s="89" t="s">
        <v>38</v>
      </c>
      <c r="B207" s="90" t="s">
        <v>39</v>
      </c>
      <c r="C207" s="101"/>
      <c r="D207" s="101"/>
      <c r="E207" s="102"/>
      <c r="H207" s="101"/>
      <c r="I207" s="101"/>
      <c r="J207" s="101"/>
      <c r="K207" s="101"/>
      <c r="L207" s="101"/>
      <c r="M207" s="101"/>
      <c r="Q207" s="101"/>
      <c r="R207" s="101"/>
      <c r="T207" s="102"/>
      <c r="V207" s="101"/>
      <c r="W207" s="101"/>
      <c r="Y207" s="101"/>
      <c r="Z207" s="101"/>
      <c r="AB207" s="101"/>
      <c r="AC207" s="101"/>
      <c r="AD207" s="101"/>
      <c r="AE207" s="89"/>
      <c r="AJ207" s="103"/>
      <c r="AK207" s="89"/>
    </row>
    <row r="208" spans="1:37" s="90" customFormat="1" ht="12">
      <c r="A208" s="89" t="s">
        <v>376</v>
      </c>
      <c r="B208" s="90" t="s">
        <v>377</v>
      </c>
      <c r="C208" s="101"/>
      <c r="D208" s="101"/>
      <c r="E208" s="102"/>
      <c r="H208" s="101"/>
      <c r="I208" s="101"/>
      <c r="J208" s="101"/>
      <c r="K208" s="101"/>
      <c r="L208" s="101"/>
      <c r="M208" s="101"/>
      <c r="Q208" s="101"/>
      <c r="R208" s="101"/>
      <c r="T208" s="102"/>
      <c r="V208" s="101"/>
      <c r="W208" s="101"/>
      <c r="Y208" s="101"/>
      <c r="Z208" s="101"/>
      <c r="AB208" s="101"/>
      <c r="AC208" s="101"/>
      <c r="AD208" s="101"/>
      <c r="AE208" s="89"/>
      <c r="AJ208" s="103"/>
      <c r="AK208" s="89"/>
    </row>
    <row r="209" spans="1:37" s="90" customFormat="1" ht="12">
      <c r="A209" s="89" t="s">
        <v>538</v>
      </c>
      <c r="B209" s="90" t="s">
        <v>539</v>
      </c>
      <c r="C209" s="101"/>
      <c r="D209" s="101"/>
      <c r="E209" s="102"/>
      <c r="H209" s="101"/>
      <c r="I209" s="101"/>
      <c r="J209" s="101"/>
      <c r="K209" s="101"/>
      <c r="L209" s="101"/>
      <c r="M209" s="101"/>
      <c r="Q209" s="101"/>
      <c r="R209" s="101"/>
      <c r="T209" s="102"/>
      <c r="V209" s="101"/>
      <c r="W209" s="101"/>
      <c r="Y209" s="101"/>
      <c r="Z209" s="101"/>
      <c r="AB209" s="101"/>
      <c r="AC209" s="101"/>
      <c r="AD209" s="101"/>
      <c r="AE209" s="89"/>
      <c r="AJ209" s="103"/>
      <c r="AK209" s="89"/>
    </row>
    <row r="210" spans="1:37" s="90" customFormat="1" ht="12">
      <c r="A210" s="89" t="s">
        <v>86</v>
      </c>
      <c r="B210" s="90" t="s">
        <v>87</v>
      </c>
      <c r="C210" s="101"/>
      <c r="D210" s="101"/>
      <c r="E210" s="102"/>
      <c r="H210" s="101"/>
      <c r="I210" s="101"/>
      <c r="J210" s="101"/>
      <c r="K210" s="101"/>
      <c r="L210" s="101"/>
      <c r="M210" s="101"/>
      <c r="Q210" s="101"/>
      <c r="R210" s="101"/>
      <c r="T210" s="102"/>
      <c r="V210" s="101"/>
      <c r="W210" s="101"/>
      <c r="Y210" s="101"/>
      <c r="Z210" s="101"/>
      <c r="AB210" s="101"/>
      <c r="AC210" s="101"/>
      <c r="AD210" s="101"/>
      <c r="AE210" s="89"/>
      <c r="AJ210" s="103"/>
      <c r="AK210" s="89"/>
    </row>
    <row r="211" spans="1:37" s="90" customFormat="1" ht="12">
      <c r="A211" s="89" t="s">
        <v>342</v>
      </c>
      <c r="B211" s="90" t="s">
        <v>343</v>
      </c>
      <c r="C211" s="101"/>
      <c r="D211" s="101"/>
      <c r="E211" s="102"/>
      <c r="H211" s="101"/>
      <c r="I211" s="101"/>
      <c r="J211" s="101"/>
      <c r="K211" s="101"/>
      <c r="L211" s="101"/>
      <c r="M211" s="101"/>
      <c r="Q211" s="101"/>
      <c r="R211" s="101"/>
      <c r="T211" s="102"/>
      <c r="V211" s="101"/>
      <c r="W211" s="101"/>
      <c r="Y211" s="101"/>
      <c r="Z211" s="101"/>
      <c r="AB211" s="101"/>
      <c r="AC211" s="101"/>
      <c r="AD211" s="101"/>
      <c r="AE211" s="89"/>
      <c r="AJ211" s="104"/>
      <c r="AK211" s="89"/>
    </row>
    <row r="212" spans="1:37" s="90" customFormat="1" ht="12">
      <c r="A212" s="89" t="s">
        <v>516</v>
      </c>
      <c r="B212" s="90" t="s">
        <v>517</v>
      </c>
      <c r="C212" s="101"/>
      <c r="D212" s="101"/>
      <c r="E212" s="102"/>
      <c r="H212" s="101"/>
      <c r="I212" s="101"/>
      <c r="J212" s="101"/>
      <c r="K212" s="101"/>
      <c r="L212" s="101"/>
      <c r="M212" s="101"/>
      <c r="Q212" s="101"/>
      <c r="R212" s="101"/>
      <c r="T212" s="102"/>
      <c r="V212" s="101"/>
      <c r="W212" s="101"/>
      <c r="Y212" s="101"/>
      <c r="Z212" s="101"/>
      <c r="AB212" s="101"/>
      <c r="AC212" s="101"/>
      <c r="AD212" s="101"/>
      <c r="AE212" s="89"/>
      <c r="AJ212" s="103"/>
      <c r="AK212" s="89"/>
    </row>
    <row r="213" spans="1:37" s="90" customFormat="1" ht="12">
      <c r="A213" s="89" t="s">
        <v>44</v>
      </c>
      <c r="B213" s="90" t="s">
        <v>45</v>
      </c>
      <c r="C213" s="101"/>
      <c r="D213" s="101"/>
      <c r="E213" s="102"/>
      <c r="H213" s="101"/>
      <c r="I213" s="101"/>
      <c r="J213" s="101"/>
      <c r="K213" s="101"/>
      <c r="L213" s="101"/>
      <c r="M213" s="101"/>
      <c r="Q213" s="101"/>
      <c r="R213" s="101"/>
      <c r="T213" s="102"/>
      <c r="V213" s="101"/>
      <c r="W213" s="101"/>
      <c r="Y213" s="101"/>
      <c r="Z213" s="101"/>
      <c r="AB213" s="101"/>
      <c r="AC213" s="101"/>
      <c r="AD213" s="101"/>
      <c r="AE213" s="89"/>
      <c r="AJ213" s="106"/>
      <c r="AK213" s="89"/>
    </row>
    <row r="214" spans="1:37" s="90" customFormat="1" ht="12">
      <c r="A214" s="89" t="s">
        <v>502</v>
      </c>
      <c r="B214" s="90" t="s">
        <v>503</v>
      </c>
      <c r="C214" s="101"/>
      <c r="D214" s="101"/>
      <c r="E214" s="102"/>
      <c r="H214" s="101"/>
      <c r="I214" s="101"/>
      <c r="J214" s="101"/>
      <c r="K214" s="101"/>
      <c r="L214" s="101"/>
      <c r="M214" s="101"/>
      <c r="Q214" s="101"/>
      <c r="R214" s="101"/>
      <c r="T214" s="102"/>
      <c r="V214" s="101"/>
      <c r="W214" s="101"/>
      <c r="Y214" s="101"/>
      <c r="Z214" s="101"/>
      <c r="AB214" s="101"/>
      <c r="AC214" s="101"/>
      <c r="AD214" s="101"/>
      <c r="AE214" s="89"/>
      <c r="AJ214" s="103"/>
      <c r="AK214" s="89"/>
    </row>
    <row r="215" spans="1:37" s="90" customFormat="1" ht="12">
      <c r="A215" s="89" t="s">
        <v>388</v>
      </c>
      <c r="B215" s="90" t="s">
        <v>389</v>
      </c>
      <c r="C215" s="101"/>
      <c r="D215" s="101"/>
      <c r="E215" s="102"/>
      <c r="H215" s="101"/>
      <c r="I215" s="101"/>
      <c r="J215" s="101"/>
      <c r="K215" s="101"/>
      <c r="L215" s="101"/>
      <c r="M215" s="101"/>
      <c r="Q215" s="101"/>
      <c r="R215" s="101"/>
      <c r="T215" s="102"/>
      <c r="V215" s="101"/>
      <c r="W215" s="101"/>
      <c r="Y215" s="101"/>
      <c r="Z215" s="101"/>
      <c r="AB215" s="101"/>
      <c r="AC215" s="101"/>
      <c r="AD215" s="101"/>
      <c r="AE215" s="89"/>
      <c r="AJ215" s="103"/>
      <c r="AK215" s="89"/>
    </row>
    <row r="216" spans="1:37" s="90" customFormat="1" ht="12">
      <c r="A216" s="89" t="s">
        <v>428</v>
      </c>
      <c r="B216" s="90" t="s">
        <v>429</v>
      </c>
      <c r="C216" s="101"/>
      <c r="D216" s="101"/>
      <c r="E216" s="102"/>
      <c r="H216" s="101"/>
      <c r="I216" s="101"/>
      <c r="J216" s="101"/>
      <c r="K216" s="101"/>
      <c r="L216" s="101"/>
      <c r="M216" s="101"/>
      <c r="Q216" s="101"/>
      <c r="R216" s="101"/>
      <c r="T216" s="102"/>
      <c r="V216" s="101"/>
      <c r="W216" s="101"/>
      <c r="Y216" s="101"/>
      <c r="Z216" s="101"/>
      <c r="AB216" s="101"/>
      <c r="AC216" s="101"/>
      <c r="AD216" s="101"/>
      <c r="AE216" s="89"/>
      <c r="AJ216" s="103"/>
      <c r="AK216" s="89"/>
    </row>
    <row r="217" spans="1:37" s="90" customFormat="1" ht="12">
      <c r="A217" s="89" t="s">
        <v>194</v>
      </c>
      <c r="B217" s="90" t="s">
        <v>195</v>
      </c>
      <c r="C217" s="101"/>
      <c r="D217" s="101"/>
      <c r="E217" s="102"/>
      <c r="H217" s="101"/>
      <c r="I217" s="101"/>
      <c r="J217" s="101"/>
      <c r="K217" s="101"/>
      <c r="L217" s="101"/>
      <c r="M217" s="101"/>
      <c r="Q217" s="101"/>
      <c r="R217" s="101"/>
      <c r="T217" s="102"/>
      <c r="V217" s="101"/>
      <c r="W217" s="101"/>
      <c r="Y217" s="101"/>
      <c r="Z217" s="101"/>
      <c r="AB217" s="101"/>
      <c r="AC217" s="101"/>
      <c r="AD217" s="101"/>
      <c r="AE217" s="89"/>
      <c r="AJ217" s="103"/>
      <c r="AK217" s="89"/>
    </row>
    <row r="218" spans="1:37" s="90" customFormat="1" ht="12">
      <c r="A218" s="89" t="s">
        <v>212</v>
      </c>
      <c r="B218" s="90" t="s">
        <v>213</v>
      </c>
      <c r="C218" s="101"/>
      <c r="D218" s="101"/>
      <c r="E218" s="102"/>
      <c r="H218" s="101"/>
      <c r="I218" s="101"/>
      <c r="J218" s="101"/>
      <c r="K218" s="101"/>
      <c r="L218" s="101"/>
      <c r="M218" s="101"/>
      <c r="Q218" s="101"/>
      <c r="R218" s="101"/>
      <c r="T218" s="102"/>
      <c r="V218" s="101"/>
      <c r="W218" s="101"/>
      <c r="Y218" s="101"/>
      <c r="Z218" s="101"/>
      <c r="AB218" s="101"/>
      <c r="AC218" s="101"/>
      <c r="AD218" s="101"/>
      <c r="AE218" s="89"/>
      <c r="AJ218" s="103"/>
      <c r="AK218" s="89"/>
    </row>
    <row r="219" spans="1:37" s="90" customFormat="1" ht="12">
      <c r="A219" s="89" t="s">
        <v>320</v>
      </c>
      <c r="B219" s="90" t="s">
        <v>321</v>
      </c>
      <c r="C219" s="101"/>
      <c r="D219" s="101"/>
      <c r="E219" s="102"/>
      <c r="H219" s="101"/>
      <c r="I219" s="101"/>
      <c r="J219" s="101"/>
      <c r="K219" s="101"/>
      <c r="L219" s="101"/>
      <c r="M219" s="101"/>
      <c r="Q219" s="101"/>
      <c r="R219" s="101"/>
      <c r="T219" s="102"/>
      <c r="V219" s="101"/>
      <c r="W219" s="101"/>
      <c r="Y219" s="101"/>
      <c r="Z219" s="101"/>
      <c r="AB219" s="101"/>
      <c r="AC219" s="101"/>
      <c r="AD219" s="101"/>
      <c r="AE219" s="89"/>
      <c r="AJ219" s="106"/>
      <c r="AK219" s="89"/>
    </row>
    <row r="220" spans="1:37" s="90" customFormat="1" ht="12">
      <c r="A220" s="89" t="s">
        <v>400</v>
      </c>
      <c r="B220" s="90" t="s">
        <v>401</v>
      </c>
      <c r="C220" s="101"/>
      <c r="D220" s="101"/>
      <c r="E220" s="102"/>
      <c r="H220" s="101"/>
      <c r="I220" s="101"/>
      <c r="J220" s="101"/>
      <c r="K220" s="101"/>
      <c r="L220" s="101"/>
      <c r="M220" s="101"/>
      <c r="Q220" s="101"/>
      <c r="R220" s="101"/>
      <c r="T220" s="102"/>
      <c r="V220" s="101"/>
      <c r="W220" s="101"/>
      <c r="Y220" s="101"/>
      <c r="Z220" s="101"/>
      <c r="AB220" s="101"/>
      <c r="AC220" s="101"/>
      <c r="AD220" s="101"/>
      <c r="AE220" s="89"/>
      <c r="AJ220" s="103"/>
      <c r="AK220" s="89"/>
    </row>
    <row r="221" spans="1:37" s="90" customFormat="1" ht="12">
      <c r="A221" s="89" t="s">
        <v>468</v>
      </c>
      <c r="B221" s="90" t="s">
        <v>469</v>
      </c>
      <c r="C221" s="101"/>
      <c r="D221" s="101"/>
      <c r="E221" s="102"/>
      <c r="H221" s="101"/>
      <c r="I221" s="101"/>
      <c r="J221" s="101"/>
      <c r="K221" s="101"/>
      <c r="L221" s="101"/>
      <c r="M221" s="101"/>
      <c r="Q221" s="101"/>
      <c r="R221" s="101"/>
      <c r="T221" s="102"/>
      <c r="V221" s="101"/>
      <c r="W221" s="101"/>
      <c r="Y221" s="101"/>
      <c r="Z221" s="101"/>
      <c r="AB221" s="101"/>
      <c r="AC221" s="101"/>
      <c r="AD221" s="101"/>
      <c r="AE221" s="89"/>
      <c r="AJ221" s="106"/>
      <c r="AK221" s="89"/>
    </row>
    <row r="222" spans="1:37" s="90" customFormat="1" ht="12">
      <c r="A222" s="89" t="s">
        <v>134</v>
      </c>
      <c r="B222" s="90" t="s">
        <v>135</v>
      </c>
      <c r="C222" s="101"/>
      <c r="D222" s="101"/>
      <c r="E222" s="102"/>
      <c r="H222" s="101"/>
      <c r="I222" s="101"/>
      <c r="J222" s="101"/>
      <c r="K222" s="101"/>
      <c r="L222" s="101"/>
      <c r="M222" s="101"/>
      <c r="Q222" s="101"/>
      <c r="R222" s="101"/>
      <c r="T222" s="102"/>
      <c r="V222" s="101"/>
      <c r="W222" s="101"/>
      <c r="Y222" s="101"/>
      <c r="Z222" s="101"/>
      <c r="AB222" s="101"/>
      <c r="AC222" s="101"/>
      <c r="AD222" s="101"/>
      <c r="AE222" s="89"/>
      <c r="AJ222" s="104"/>
      <c r="AK222" s="89"/>
    </row>
    <row r="223" spans="1:37" s="90" customFormat="1" ht="12">
      <c r="A223" s="89" t="s">
        <v>490</v>
      </c>
      <c r="B223" s="90" t="s">
        <v>491</v>
      </c>
      <c r="C223" s="101"/>
      <c r="D223" s="101"/>
      <c r="E223" s="102"/>
      <c r="H223" s="101"/>
      <c r="I223" s="101"/>
      <c r="J223" s="101"/>
      <c r="K223" s="101"/>
      <c r="L223" s="101"/>
      <c r="M223" s="101"/>
      <c r="Q223" s="101"/>
      <c r="R223" s="101"/>
      <c r="T223" s="102"/>
      <c r="V223" s="101"/>
      <c r="W223" s="101"/>
      <c r="Y223" s="101"/>
      <c r="Z223" s="101"/>
      <c r="AB223" s="101"/>
      <c r="AC223" s="101"/>
      <c r="AD223" s="101"/>
      <c r="AE223" s="89"/>
      <c r="AJ223" s="103"/>
      <c r="AK223" s="89"/>
    </row>
    <row r="224" spans="1:37" s="90" customFormat="1" ht="12">
      <c r="A224" s="89" t="s">
        <v>108</v>
      </c>
      <c r="B224" s="90" t="s">
        <v>109</v>
      </c>
      <c r="C224" s="101"/>
      <c r="D224" s="101"/>
      <c r="E224" s="102"/>
      <c r="H224" s="101"/>
      <c r="I224" s="101"/>
      <c r="J224" s="101"/>
      <c r="K224" s="101"/>
      <c r="L224" s="101"/>
      <c r="M224" s="101"/>
      <c r="Q224" s="101"/>
      <c r="R224" s="101"/>
      <c r="T224" s="102"/>
      <c r="V224" s="101"/>
      <c r="W224" s="101"/>
      <c r="Y224" s="101"/>
      <c r="Z224" s="101"/>
      <c r="AB224" s="101"/>
      <c r="AC224" s="101"/>
      <c r="AD224" s="101"/>
      <c r="AE224" s="89"/>
      <c r="AJ224" s="103"/>
      <c r="AK224" s="89"/>
    </row>
    <row r="225" spans="1:37" s="90" customFormat="1" ht="12">
      <c r="A225" s="89" t="s">
        <v>40</v>
      </c>
      <c r="B225" s="90" t="s">
        <v>41</v>
      </c>
      <c r="C225" s="101"/>
      <c r="D225" s="101"/>
      <c r="E225" s="102"/>
      <c r="H225" s="101"/>
      <c r="I225" s="101"/>
      <c r="J225" s="101"/>
      <c r="K225" s="101"/>
      <c r="L225" s="101"/>
      <c r="M225" s="101"/>
      <c r="Q225" s="101"/>
      <c r="R225" s="101"/>
      <c r="T225" s="102"/>
      <c r="V225" s="101"/>
      <c r="W225" s="101"/>
      <c r="Y225" s="101"/>
      <c r="Z225" s="101"/>
      <c r="AB225" s="101"/>
      <c r="AC225" s="101"/>
      <c r="AD225" s="101"/>
      <c r="AE225" s="89"/>
      <c r="AJ225" s="103"/>
      <c r="AK225" s="89"/>
    </row>
    <row r="226" spans="1:37" s="90" customFormat="1" ht="12">
      <c r="A226" s="89" t="s">
        <v>192</v>
      </c>
      <c r="B226" s="90" t="s">
        <v>193</v>
      </c>
      <c r="C226" s="101"/>
      <c r="D226" s="101"/>
      <c r="E226" s="102"/>
      <c r="H226" s="101"/>
      <c r="I226" s="101"/>
      <c r="J226" s="101"/>
      <c r="K226" s="101"/>
      <c r="L226" s="101"/>
      <c r="M226" s="101"/>
      <c r="Q226" s="101"/>
      <c r="R226" s="101"/>
      <c r="T226" s="102"/>
      <c r="V226" s="101"/>
      <c r="W226" s="101"/>
      <c r="Y226" s="101"/>
      <c r="Z226" s="101"/>
      <c r="AB226" s="101"/>
      <c r="AC226" s="101"/>
      <c r="AD226" s="101"/>
      <c r="AE226" s="89"/>
      <c r="AJ226" s="103"/>
      <c r="AK226" s="89"/>
    </row>
    <row r="227" spans="1:37" s="90" customFormat="1" ht="12">
      <c r="A227" s="89" t="s">
        <v>288</v>
      </c>
      <c r="B227" s="90" t="s">
        <v>289</v>
      </c>
      <c r="C227" s="101"/>
      <c r="D227" s="101"/>
      <c r="E227" s="102"/>
      <c r="H227" s="101"/>
      <c r="I227" s="101"/>
      <c r="J227" s="101"/>
      <c r="K227" s="101"/>
      <c r="L227" s="101"/>
      <c r="M227" s="101"/>
      <c r="Q227" s="101"/>
      <c r="R227" s="101"/>
      <c r="T227" s="102"/>
      <c r="V227" s="101"/>
      <c r="W227" s="101"/>
      <c r="Y227" s="101"/>
      <c r="Z227" s="101"/>
      <c r="AB227" s="101"/>
      <c r="AC227" s="101"/>
      <c r="AD227" s="101"/>
      <c r="AE227" s="89"/>
      <c r="AJ227" s="103"/>
      <c r="AK227" s="89"/>
    </row>
    <row r="228" spans="1:37" s="90" customFormat="1" ht="12">
      <c r="A228" s="89" t="s">
        <v>328</v>
      </c>
      <c r="B228" s="90" t="s">
        <v>329</v>
      </c>
      <c r="C228" s="101"/>
      <c r="D228" s="101"/>
      <c r="E228" s="102"/>
      <c r="H228" s="101"/>
      <c r="I228" s="101"/>
      <c r="J228" s="101"/>
      <c r="K228" s="101"/>
      <c r="L228" s="101"/>
      <c r="M228" s="101"/>
      <c r="Q228" s="101"/>
      <c r="R228" s="101"/>
      <c r="T228" s="102"/>
      <c r="V228" s="101"/>
      <c r="W228" s="101"/>
      <c r="Y228" s="101"/>
      <c r="Z228" s="101"/>
      <c r="AB228" s="101"/>
      <c r="AC228" s="101"/>
      <c r="AD228" s="101"/>
      <c r="AE228" s="89"/>
      <c r="AJ228" s="104"/>
      <c r="AK228" s="89"/>
    </row>
    <row r="229" spans="1:37" s="90" customFormat="1" ht="12">
      <c r="A229" s="89" t="s">
        <v>366</v>
      </c>
      <c r="B229" s="90" t="s">
        <v>367</v>
      </c>
      <c r="C229" s="101"/>
      <c r="D229" s="101"/>
      <c r="E229" s="102"/>
      <c r="H229" s="101"/>
      <c r="I229" s="101"/>
      <c r="J229" s="101"/>
      <c r="K229" s="101"/>
      <c r="L229" s="101"/>
      <c r="M229" s="101"/>
      <c r="Q229" s="101"/>
      <c r="R229" s="101"/>
      <c r="T229" s="102"/>
      <c r="V229" s="101"/>
      <c r="W229" s="101"/>
      <c r="Y229" s="101"/>
      <c r="Z229" s="101"/>
      <c r="AB229" s="101"/>
      <c r="AC229" s="101"/>
      <c r="AD229" s="101"/>
      <c r="AE229" s="89"/>
      <c r="AJ229" s="103"/>
      <c r="AK229" s="89"/>
    </row>
    <row r="230" spans="1:37" s="90" customFormat="1" ht="12">
      <c r="A230" s="89" t="s">
        <v>64</v>
      </c>
      <c r="B230" s="90" t="s">
        <v>65</v>
      </c>
      <c r="C230" s="101"/>
      <c r="D230" s="101"/>
      <c r="E230" s="102"/>
      <c r="H230" s="101"/>
      <c r="I230" s="101"/>
      <c r="J230" s="101"/>
      <c r="K230" s="101"/>
      <c r="L230" s="101"/>
      <c r="M230" s="101"/>
      <c r="Q230" s="101"/>
      <c r="R230" s="101"/>
      <c r="T230" s="102"/>
      <c r="V230" s="101"/>
      <c r="W230" s="101"/>
      <c r="Y230" s="101"/>
      <c r="Z230" s="101"/>
      <c r="AB230" s="101"/>
      <c r="AC230" s="101"/>
      <c r="AD230" s="101"/>
      <c r="AE230" s="89"/>
      <c r="AJ230" s="103"/>
      <c r="AK230" s="89"/>
    </row>
    <row r="231" spans="1:37" s="90" customFormat="1" ht="12">
      <c r="A231" s="89" t="s">
        <v>498</v>
      </c>
      <c r="B231" s="90" t="s">
        <v>499</v>
      </c>
      <c r="C231" s="101"/>
      <c r="D231" s="101"/>
      <c r="E231" s="102"/>
      <c r="H231" s="101"/>
      <c r="I231" s="101"/>
      <c r="J231" s="101"/>
      <c r="K231" s="101"/>
      <c r="L231" s="101"/>
      <c r="M231" s="101"/>
      <c r="Q231" s="101"/>
      <c r="R231" s="101"/>
      <c r="T231" s="102"/>
      <c r="V231" s="101"/>
      <c r="W231" s="101"/>
      <c r="Y231" s="101"/>
      <c r="Z231" s="101"/>
      <c r="AB231" s="101"/>
      <c r="AC231" s="101"/>
      <c r="AD231" s="101"/>
      <c r="AE231" s="89"/>
      <c r="AJ231" s="103"/>
      <c r="AK231" s="89"/>
    </row>
    <row r="232" spans="1:37" s="90" customFormat="1" ht="12">
      <c r="A232" s="89" t="s">
        <v>146</v>
      </c>
      <c r="B232" s="90" t="s">
        <v>147</v>
      </c>
      <c r="C232" s="101"/>
      <c r="D232" s="101"/>
      <c r="E232" s="102"/>
      <c r="H232" s="101"/>
      <c r="I232" s="101"/>
      <c r="J232" s="101"/>
      <c r="K232" s="101"/>
      <c r="L232" s="101"/>
      <c r="M232" s="101"/>
      <c r="Q232" s="101"/>
      <c r="R232" s="101"/>
      <c r="T232" s="102"/>
      <c r="V232" s="101"/>
      <c r="W232" s="101"/>
      <c r="Y232" s="101"/>
      <c r="Z232" s="101"/>
      <c r="AB232" s="101"/>
      <c r="AC232" s="101"/>
      <c r="AD232" s="101"/>
      <c r="AE232" s="89"/>
      <c r="AJ232" s="104"/>
      <c r="AK232" s="89"/>
    </row>
    <row r="233" spans="1:37" s="90" customFormat="1" ht="12">
      <c r="A233" s="89" t="s">
        <v>280</v>
      </c>
      <c r="B233" s="90" t="s">
        <v>281</v>
      </c>
      <c r="C233" s="101"/>
      <c r="D233" s="101"/>
      <c r="E233" s="102"/>
      <c r="H233" s="101"/>
      <c r="I233" s="101"/>
      <c r="J233" s="101"/>
      <c r="K233" s="101"/>
      <c r="L233" s="101"/>
      <c r="M233" s="101"/>
      <c r="Q233" s="101"/>
      <c r="R233" s="101"/>
      <c r="T233" s="102"/>
      <c r="V233" s="101"/>
      <c r="W233" s="101"/>
      <c r="Y233" s="101"/>
      <c r="Z233" s="101"/>
      <c r="AB233" s="101"/>
      <c r="AC233" s="101"/>
      <c r="AD233" s="101"/>
      <c r="AE233" s="89"/>
      <c r="AJ233" s="103"/>
      <c r="AK233" s="89"/>
    </row>
    <row r="234" spans="1:37" s="90" customFormat="1" ht="12">
      <c r="A234" s="89" t="s">
        <v>222</v>
      </c>
      <c r="B234" s="90" t="s">
        <v>223</v>
      </c>
      <c r="C234" s="101"/>
      <c r="D234" s="101"/>
      <c r="E234" s="102"/>
      <c r="H234" s="101"/>
      <c r="I234" s="101"/>
      <c r="J234" s="101"/>
      <c r="K234" s="101"/>
      <c r="L234" s="101"/>
      <c r="M234" s="101"/>
      <c r="Q234" s="101"/>
      <c r="R234" s="101"/>
      <c r="T234" s="102"/>
      <c r="V234" s="101"/>
      <c r="W234" s="101"/>
      <c r="Y234" s="101"/>
      <c r="Z234" s="101"/>
      <c r="AB234" s="101"/>
      <c r="AC234" s="101"/>
      <c r="AD234" s="101"/>
      <c r="AE234" s="89"/>
      <c r="AJ234" s="103"/>
      <c r="AK234" s="89"/>
    </row>
    <row r="235" spans="1:37" s="90" customFormat="1" ht="12">
      <c r="A235" s="89" t="s">
        <v>374</v>
      </c>
      <c r="B235" s="90" t="s">
        <v>375</v>
      </c>
      <c r="C235" s="101"/>
      <c r="D235" s="101"/>
      <c r="E235" s="102"/>
      <c r="H235" s="101"/>
      <c r="I235" s="101"/>
      <c r="J235" s="101"/>
      <c r="K235" s="101"/>
      <c r="L235" s="101"/>
      <c r="M235" s="101"/>
      <c r="Q235" s="101"/>
      <c r="R235" s="101"/>
      <c r="T235" s="102"/>
      <c r="V235" s="101"/>
      <c r="W235" s="101"/>
      <c r="Y235" s="101"/>
      <c r="Z235" s="101"/>
      <c r="AB235" s="101"/>
      <c r="AC235" s="101"/>
      <c r="AD235" s="101"/>
      <c r="AE235" s="89"/>
      <c r="AJ235" s="103"/>
      <c r="AK235" s="89"/>
    </row>
    <row r="236" spans="1:37" s="90" customFormat="1" ht="12">
      <c r="A236" s="89" t="s">
        <v>160</v>
      </c>
      <c r="B236" s="90" t="s">
        <v>161</v>
      </c>
      <c r="C236" s="101"/>
      <c r="D236" s="101"/>
      <c r="E236" s="102"/>
      <c r="H236" s="101"/>
      <c r="I236" s="101"/>
      <c r="J236" s="101"/>
      <c r="K236" s="101"/>
      <c r="L236" s="101"/>
      <c r="M236" s="101"/>
      <c r="Q236" s="101"/>
      <c r="R236" s="101"/>
      <c r="T236" s="102"/>
      <c r="V236" s="101"/>
      <c r="W236" s="101"/>
      <c r="Y236" s="101"/>
      <c r="Z236" s="101"/>
      <c r="AB236" s="101"/>
      <c r="AC236" s="101"/>
      <c r="AD236" s="101"/>
      <c r="AE236" s="89"/>
      <c r="AJ236" s="104"/>
      <c r="AK236" s="89"/>
    </row>
    <row r="237" spans="1:37" s="90" customFormat="1" ht="12">
      <c r="A237" s="89" t="s">
        <v>310</v>
      </c>
      <c r="B237" s="90" t="s">
        <v>311</v>
      </c>
      <c r="C237" s="101"/>
      <c r="D237" s="101"/>
      <c r="E237" s="102"/>
      <c r="H237" s="101"/>
      <c r="I237" s="101"/>
      <c r="J237" s="101"/>
      <c r="K237" s="101"/>
      <c r="L237" s="101"/>
      <c r="M237" s="101"/>
      <c r="Q237" s="101"/>
      <c r="R237" s="101"/>
      <c r="T237" s="102"/>
      <c r="V237" s="101"/>
      <c r="W237" s="101"/>
      <c r="Y237" s="101"/>
      <c r="Z237" s="101"/>
      <c r="AB237" s="101"/>
      <c r="AC237" s="101"/>
      <c r="AD237" s="101"/>
      <c r="AE237" s="89"/>
      <c r="AJ237" s="104"/>
      <c r="AK237" s="89"/>
    </row>
    <row r="238" spans="1:37" s="90" customFormat="1" ht="12">
      <c r="A238" s="89" t="s">
        <v>140</v>
      </c>
      <c r="B238" s="90" t="s">
        <v>141</v>
      </c>
      <c r="C238" s="101"/>
      <c r="D238" s="101"/>
      <c r="E238" s="102"/>
      <c r="H238" s="101"/>
      <c r="I238" s="101"/>
      <c r="J238" s="101"/>
      <c r="K238" s="101"/>
      <c r="L238" s="101"/>
      <c r="M238" s="101"/>
      <c r="Q238" s="101"/>
      <c r="R238" s="101"/>
      <c r="T238" s="102"/>
      <c r="V238" s="101"/>
      <c r="W238" s="101"/>
      <c r="Y238" s="101"/>
      <c r="Z238" s="101"/>
      <c r="AB238" s="101"/>
      <c r="AC238" s="101"/>
      <c r="AD238" s="101"/>
      <c r="AE238" s="89"/>
      <c r="AJ238" s="104"/>
      <c r="AK238" s="89"/>
    </row>
    <row r="239" spans="1:37" s="90" customFormat="1" ht="12">
      <c r="A239" s="89" t="s">
        <v>250</v>
      </c>
      <c r="B239" s="90" t="s">
        <v>251</v>
      </c>
      <c r="C239" s="101"/>
      <c r="D239" s="101"/>
      <c r="E239" s="102"/>
      <c r="H239" s="101"/>
      <c r="I239" s="101"/>
      <c r="J239" s="101"/>
      <c r="K239" s="101"/>
      <c r="L239" s="101"/>
      <c r="M239" s="101"/>
      <c r="Q239" s="101"/>
      <c r="R239" s="101"/>
      <c r="T239" s="102"/>
      <c r="V239" s="101"/>
      <c r="W239" s="101"/>
      <c r="Y239" s="101"/>
      <c r="Z239" s="101"/>
      <c r="AB239" s="101"/>
      <c r="AC239" s="101"/>
      <c r="AD239" s="101"/>
      <c r="AE239" s="89"/>
      <c r="AJ239" s="103"/>
      <c r="AK239" s="89"/>
    </row>
    <row r="240" spans="1:37" s="90" customFormat="1" ht="12">
      <c r="A240" s="89" t="s">
        <v>346</v>
      </c>
      <c r="B240" s="90" t="s">
        <v>347</v>
      </c>
      <c r="C240" s="101"/>
      <c r="D240" s="101"/>
      <c r="E240" s="102"/>
      <c r="H240" s="101"/>
      <c r="I240" s="101"/>
      <c r="J240" s="101"/>
      <c r="K240" s="101"/>
      <c r="L240" s="101"/>
      <c r="M240" s="101"/>
      <c r="Q240" s="101"/>
      <c r="R240" s="101"/>
      <c r="T240" s="102"/>
      <c r="V240" s="101"/>
      <c r="W240" s="101"/>
      <c r="Y240" s="101"/>
      <c r="Z240" s="101"/>
      <c r="AB240" s="101"/>
      <c r="AC240" s="101"/>
      <c r="AD240" s="101"/>
      <c r="AE240" s="89"/>
      <c r="AJ240" s="104"/>
      <c r="AK240" s="89"/>
    </row>
    <row r="241" spans="1:37" s="90" customFormat="1" ht="12">
      <c r="A241" s="89" t="s">
        <v>88</v>
      </c>
      <c r="B241" s="90" t="s">
        <v>89</v>
      </c>
      <c r="C241" s="101"/>
      <c r="D241" s="101"/>
      <c r="E241" s="102"/>
      <c r="H241" s="101"/>
      <c r="I241" s="101"/>
      <c r="J241" s="101"/>
      <c r="K241" s="101"/>
      <c r="L241" s="101"/>
      <c r="M241" s="101"/>
      <c r="Q241" s="101"/>
      <c r="R241" s="101"/>
      <c r="T241" s="102"/>
      <c r="V241" s="101"/>
      <c r="W241" s="101"/>
      <c r="Y241" s="101"/>
      <c r="Z241" s="101"/>
      <c r="AB241" s="101"/>
      <c r="AC241" s="101"/>
      <c r="AD241" s="101"/>
      <c r="AE241" s="89"/>
      <c r="AJ241" s="103"/>
      <c r="AK241" s="89"/>
    </row>
    <row r="242" spans="1:37" s="90" customFormat="1" ht="12">
      <c r="A242" s="89" t="s">
        <v>26</v>
      </c>
      <c r="B242" s="90" t="s">
        <v>27</v>
      </c>
      <c r="C242" s="101"/>
      <c r="D242" s="101"/>
      <c r="E242" s="102"/>
      <c r="H242" s="101"/>
      <c r="I242" s="101"/>
      <c r="J242" s="101"/>
      <c r="K242" s="101"/>
      <c r="L242" s="101"/>
      <c r="M242" s="101"/>
      <c r="Q242" s="101"/>
      <c r="R242" s="101"/>
      <c r="T242" s="102"/>
      <c r="V242" s="101"/>
      <c r="W242" s="101"/>
      <c r="Y242" s="101"/>
      <c r="Z242" s="101"/>
      <c r="AB242" s="101"/>
      <c r="AC242" s="101"/>
      <c r="AD242" s="101"/>
      <c r="AE242" s="89"/>
      <c r="AJ242" s="103"/>
      <c r="AK242" s="89"/>
    </row>
    <row r="243" spans="1:37" s="90" customFormat="1" ht="12">
      <c r="A243" s="89" t="s">
        <v>32</v>
      </c>
      <c r="B243" s="90" t="s">
        <v>33</v>
      </c>
      <c r="C243" s="101"/>
      <c r="D243" s="101"/>
      <c r="E243" s="102"/>
      <c r="H243" s="101"/>
      <c r="I243" s="101"/>
      <c r="J243" s="101"/>
      <c r="K243" s="101"/>
      <c r="L243" s="101"/>
      <c r="M243" s="101"/>
      <c r="Q243" s="101"/>
      <c r="R243" s="101"/>
      <c r="T243" s="102"/>
      <c r="V243" s="101"/>
      <c r="W243" s="101"/>
      <c r="Y243" s="101"/>
      <c r="Z243" s="101"/>
      <c r="AB243" s="101"/>
      <c r="AC243" s="101"/>
      <c r="AD243" s="101"/>
      <c r="AE243" s="89"/>
      <c r="AJ243" s="103"/>
      <c r="AK243" s="89"/>
    </row>
    <row r="244" spans="1:37" s="90" customFormat="1" ht="12">
      <c r="A244" s="89" t="s">
        <v>330</v>
      </c>
      <c r="B244" s="90" t="s">
        <v>331</v>
      </c>
      <c r="C244" s="101"/>
      <c r="D244" s="101"/>
      <c r="E244" s="102"/>
      <c r="H244" s="101"/>
      <c r="I244" s="101"/>
      <c r="J244" s="101"/>
      <c r="K244" s="101"/>
      <c r="L244" s="101"/>
      <c r="M244" s="101"/>
      <c r="Q244" s="101"/>
      <c r="R244" s="101"/>
      <c r="T244" s="102"/>
      <c r="V244" s="101"/>
      <c r="W244" s="101"/>
      <c r="Y244" s="101"/>
      <c r="Z244" s="101"/>
      <c r="AB244" s="101"/>
      <c r="AC244" s="101"/>
      <c r="AD244" s="101"/>
      <c r="AE244" s="89"/>
      <c r="AJ244" s="104"/>
      <c r="AK244" s="89"/>
    </row>
    <row r="245" spans="1:37" s="90" customFormat="1" ht="12">
      <c r="A245" s="89" t="s">
        <v>340</v>
      </c>
      <c r="B245" s="90" t="s">
        <v>341</v>
      </c>
      <c r="C245" s="101"/>
      <c r="D245" s="101"/>
      <c r="E245" s="102"/>
      <c r="H245" s="101"/>
      <c r="I245" s="101"/>
      <c r="J245" s="101"/>
      <c r="K245" s="101"/>
      <c r="L245" s="101"/>
      <c r="M245" s="101"/>
      <c r="Q245" s="101"/>
      <c r="R245" s="101"/>
      <c r="T245" s="102"/>
      <c r="V245" s="101"/>
      <c r="W245" s="101"/>
      <c r="Y245" s="101"/>
      <c r="Z245" s="101"/>
      <c r="AB245" s="101"/>
      <c r="AC245" s="101"/>
      <c r="AD245" s="101"/>
      <c r="AE245" s="89"/>
      <c r="AJ245" s="104"/>
      <c r="AK245" s="89"/>
    </row>
    <row r="246" spans="1:37" s="90" customFormat="1" ht="12">
      <c r="A246" s="89" t="s">
        <v>352</v>
      </c>
      <c r="B246" s="90" t="s">
        <v>353</v>
      </c>
      <c r="C246" s="101"/>
      <c r="D246" s="101"/>
      <c r="E246" s="102"/>
      <c r="H246" s="101"/>
      <c r="I246" s="101"/>
      <c r="J246" s="101"/>
      <c r="K246" s="101"/>
      <c r="L246" s="101"/>
      <c r="M246" s="101"/>
      <c r="Q246" s="101"/>
      <c r="R246" s="101"/>
      <c r="T246" s="102"/>
      <c r="V246" s="101"/>
      <c r="W246" s="101"/>
      <c r="Y246" s="101"/>
      <c r="Z246" s="101"/>
      <c r="AB246" s="101"/>
      <c r="AC246" s="101"/>
      <c r="AD246" s="101"/>
      <c r="AE246" s="89"/>
      <c r="AJ246" s="106"/>
      <c r="AK246" s="89"/>
    </row>
    <row r="247" spans="1:37" s="90" customFormat="1" ht="12">
      <c r="A247" s="89" t="s">
        <v>550</v>
      </c>
      <c r="B247" s="90" t="s">
        <v>551</v>
      </c>
      <c r="C247" s="101"/>
      <c r="D247" s="101"/>
      <c r="E247" s="102"/>
      <c r="H247" s="101"/>
      <c r="I247" s="101"/>
      <c r="J247" s="101"/>
      <c r="K247" s="101"/>
      <c r="L247" s="101"/>
      <c r="M247" s="101"/>
      <c r="Q247" s="101"/>
      <c r="R247" s="101"/>
      <c r="T247" s="102"/>
      <c r="V247" s="101"/>
      <c r="W247" s="101"/>
      <c r="Y247" s="101"/>
      <c r="Z247" s="101"/>
      <c r="AB247" s="101"/>
      <c r="AC247" s="101"/>
      <c r="AD247" s="101"/>
      <c r="AE247" s="89"/>
      <c r="AJ247" s="105"/>
      <c r="AK247" s="89"/>
    </row>
    <row r="248" spans="1:37" s="90" customFormat="1" ht="12">
      <c r="A248" s="89" t="s">
        <v>7</v>
      </c>
      <c r="B248" s="90" t="s">
        <v>0</v>
      </c>
      <c r="C248" s="101"/>
      <c r="D248" s="101"/>
      <c r="E248" s="102"/>
      <c r="H248" s="101"/>
      <c r="I248" s="101"/>
      <c r="J248" s="101"/>
      <c r="K248" s="101"/>
      <c r="L248" s="101"/>
      <c r="M248" s="101"/>
      <c r="Q248" s="101"/>
      <c r="R248" s="101"/>
      <c r="T248" s="102"/>
      <c r="V248" s="101"/>
      <c r="W248" s="101"/>
      <c r="Y248" s="101"/>
      <c r="Z248" s="101"/>
      <c r="AB248" s="101"/>
      <c r="AC248" s="101"/>
      <c r="AD248" s="101"/>
      <c r="AE248" s="89"/>
      <c r="AJ248" s="103"/>
      <c r="AK248" s="89"/>
    </row>
    <row r="249" spans="1:37" s="90" customFormat="1" ht="12">
      <c r="A249" s="89" t="s">
        <v>28</v>
      </c>
      <c r="B249" s="90" t="s">
        <v>29</v>
      </c>
      <c r="C249" s="101"/>
      <c r="D249" s="101"/>
      <c r="E249" s="102"/>
      <c r="H249" s="101"/>
      <c r="I249" s="101"/>
      <c r="J249" s="101"/>
      <c r="K249" s="101"/>
      <c r="L249" s="101"/>
      <c r="M249" s="101"/>
      <c r="Q249" s="101"/>
      <c r="R249" s="101"/>
      <c r="T249" s="102"/>
      <c r="V249" s="101"/>
      <c r="W249" s="101"/>
      <c r="Y249" s="101"/>
      <c r="Z249" s="101"/>
      <c r="AB249" s="101"/>
      <c r="AC249" s="101"/>
      <c r="AD249" s="101"/>
      <c r="AE249" s="89"/>
      <c r="AJ249" s="103"/>
      <c r="AK249" s="89"/>
    </row>
    <row r="250" spans="1:37" s="90" customFormat="1" ht="12">
      <c r="A250" s="89" t="s">
        <v>66</v>
      </c>
      <c r="B250" s="90" t="s">
        <v>67</v>
      </c>
      <c r="C250" s="101"/>
      <c r="D250" s="101"/>
      <c r="E250" s="102"/>
      <c r="H250" s="101"/>
      <c r="I250" s="101"/>
      <c r="J250" s="101"/>
      <c r="K250" s="101"/>
      <c r="L250" s="101"/>
      <c r="M250" s="101"/>
      <c r="Q250" s="101"/>
      <c r="R250" s="101"/>
      <c r="T250" s="102"/>
      <c r="V250" s="101"/>
      <c r="W250" s="101"/>
      <c r="Y250" s="101"/>
      <c r="Z250" s="101"/>
      <c r="AB250" s="101"/>
      <c r="AC250" s="101"/>
      <c r="AD250" s="101"/>
      <c r="AE250" s="89"/>
      <c r="AJ250" s="105"/>
      <c r="AK250" s="89"/>
    </row>
    <row r="251" spans="1:37" s="90" customFormat="1" ht="12">
      <c r="A251" s="89" t="s">
        <v>142</v>
      </c>
      <c r="B251" s="90" t="s">
        <v>143</v>
      </c>
      <c r="C251" s="101"/>
      <c r="D251" s="101"/>
      <c r="E251" s="102"/>
      <c r="H251" s="101"/>
      <c r="I251" s="101"/>
      <c r="J251" s="101"/>
      <c r="K251" s="101"/>
      <c r="L251" s="101"/>
      <c r="M251" s="101"/>
      <c r="Q251" s="101"/>
      <c r="R251" s="101"/>
      <c r="T251" s="102"/>
      <c r="V251" s="101"/>
      <c r="W251" s="101"/>
      <c r="Y251" s="101"/>
      <c r="Z251" s="101"/>
      <c r="AB251" s="101"/>
      <c r="AC251" s="101"/>
      <c r="AD251" s="101"/>
      <c r="AE251" s="89"/>
      <c r="AJ251" s="104"/>
      <c r="AK251" s="89"/>
    </row>
    <row r="252" spans="1:37" s="90" customFormat="1" ht="12">
      <c r="A252" s="89" t="s">
        <v>112</v>
      </c>
      <c r="B252" s="90" t="s">
        <v>113</v>
      </c>
      <c r="C252" s="101"/>
      <c r="D252" s="101"/>
      <c r="E252" s="102"/>
      <c r="H252" s="101"/>
      <c r="I252" s="101"/>
      <c r="J252" s="101"/>
      <c r="K252" s="101"/>
      <c r="L252" s="101"/>
      <c r="M252" s="101"/>
      <c r="Q252" s="101"/>
      <c r="R252" s="101"/>
      <c r="T252" s="102"/>
      <c r="V252" s="101"/>
      <c r="W252" s="101"/>
      <c r="Y252" s="101"/>
      <c r="Z252" s="101"/>
      <c r="AB252" s="101"/>
      <c r="AC252" s="101"/>
      <c r="AD252" s="101"/>
      <c r="AE252" s="89"/>
      <c r="AJ252" s="103"/>
      <c r="AK252" s="89"/>
    </row>
    <row r="253" spans="1:37" s="90" customFormat="1" ht="12">
      <c r="A253" s="89" t="s">
        <v>126</v>
      </c>
      <c r="B253" s="90" t="s">
        <v>127</v>
      </c>
      <c r="C253" s="101"/>
      <c r="D253" s="101"/>
      <c r="E253" s="102"/>
      <c r="H253" s="101"/>
      <c r="I253" s="101"/>
      <c r="J253" s="101"/>
      <c r="K253" s="101"/>
      <c r="L253" s="101"/>
      <c r="M253" s="101"/>
      <c r="Q253" s="101"/>
      <c r="R253" s="101"/>
      <c r="T253" s="102"/>
      <c r="V253" s="101"/>
      <c r="W253" s="101"/>
      <c r="Y253" s="101"/>
      <c r="Z253" s="101"/>
      <c r="AB253" s="101"/>
      <c r="AC253" s="101"/>
      <c r="AD253" s="101"/>
      <c r="AE253" s="89"/>
      <c r="AJ253" s="104"/>
      <c r="AK253" s="89"/>
    </row>
    <row r="254" spans="1:37" s="90" customFormat="1" ht="12">
      <c r="A254" s="89" t="s">
        <v>102</v>
      </c>
      <c r="B254" s="90" t="s">
        <v>103</v>
      </c>
      <c r="C254" s="101"/>
      <c r="D254" s="101"/>
      <c r="E254" s="102"/>
      <c r="H254" s="101"/>
      <c r="I254" s="101"/>
      <c r="J254" s="101"/>
      <c r="K254" s="101"/>
      <c r="L254" s="101"/>
      <c r="M254" s="101"/>
      <c r="Q254" s="101"/>
      <c r="R254" s="101"/>
      <c r="T254" s="102"/>
      <c r="V254" s="101"/>
      <c r="W254" s="101"/>
      <c r="Y254" s="101"/>
      <c r="Z254" s="101"/>
      <c r="AB254" s="101"/>
      <c r="AC254" s="101"/>
      <c r="AD254" s="101"/>
      <c r="AE254" s="89"/>
      <c r="AJ254" s="103"/>
      <c r="AK254" s="89"/>
    </row>
    <row r="255" spans="1:37" s="90" customFormat="1" ht="12">
      <c r="A255" s="89" t="s">
        <v>8</v>
      </c>
      <c r="B255" s="90" t="s">
        <v>9</v>
      </c>
      <c r="C255" s="101"/>
      <c r="D255" s="101"/>
      <c r="E255" s="102"/>
      <c r="H255" s="101"/>
      <c r="I255" s="101"/>
      <c r="J255" s="101"/>
      <c r="K255" s="101"/>
      <c r="L255" s="101"/>
      <c r="M255" s="101"/>
      <c r="Q255" s="101"/>
      <c r="R255" s="101"/>
      <c r="T255" s="102"/>
      <c r="V255" s="101"/>
      <c r="W255" s="101"/>
      <c r="Y255" s="101"/>
      <c r="Z255" s="101"/>
      <c r="AB255" s="101"/>
      <c r="AC255" s="101"/>
      <c r="AD255" s="101"/>
      <c r="AE255" s="89"/>
      <c r="AJ255" s="103"/>
      <c r="AK255" s="89"/>
    </row>
    <row r="256" spans="1:37" s="90" customFormat="1" ht="12">
      <c r="A256" s="89" t="s">
        <v>447</v>
      </c>
      <c r="B256" s="90" t="s">
        <v>448</v>
      </c>
      <c r="C256" s="101"/>
      <c r="D256" s="101"/>
      <c r="E256" s="102"/>
      <c r="H256" s="101"/>
      <c r="I256" s="101"/>
      <c r="J256" s="101"/>
      <c r="K256" s="101"/>
      <c r="L256" s="101"/>
      <c r="M256" s="101"/>
      <c r="Q256" s="101"/>
      <c r="R256" s="101"/>
      <c r="T256" s="102"/>
      <c r="V256" s="101"/>
      <c r="W256" s="101"/>
      <c r="Y256" s="101"/>
      <c r="Z256" s="101"/>
      <c r="AB256" s="101"/>
      <c r="AC256" s="101"/>
      <c r="AD256" s="101"/>
      <c r="AE256" s="89"/>
      <c r="AJ256" s="103"/>
      <c r="AK256" s="89"/>
    </row>
    <row r="257" spans="1:37" s="90" customFormat="1" ht="12">
      <c r="A257" s="89" t="s">
        <v>324</v>
      </c>
      <c r="B257" s="90" t="s">
        <v>325</v>
      </c>
      <c r="C257" s="101"/>
      <c r="D257" s="101"/>
      <c r="E257" s="102"/>
      <c r="H257" s="101"/>
      <c r="I257" s="101"/>
      <c r="J257" s="101"/>
      <c r="K257" s="101"/>
      <c r="L257" s="101"/>
      <c r="M257" s="101"/>
      <c r="Q257" s="101"/>
      <c r="R257" s="101"/>
      <c r="T257" s="102"/>
      <c r="V257" s="101"/>
      <c r="W257" s="101"/>
      <c r="Y257" s="101"/>
      <c r="Z257" s="101"/>
      <c r="AB257" s="101"/>
      <c r="AC257" s="101"/>
      <c r="AD257" s="101"/>
      <c r="AE257" s="89"/>
      <c r="AJ257" s="104"/>
      <c r="AK257" s="89"/>
    </row>
    <row r="258" spans="1:37" s="90" customFormat="1" ht="12">
      <c r="A258" s="89" t="s">
        <v>268</v>
      </c>
      <c r="B258" s="90" t="s">
        <v>269</v>
      </c>
      <c r="C258" s="101"/>
      <c r="D258" s="101"/>
      <c r="E258" s="102"/>
      <c r="H258" s="101"/>
      <c r="I258" s="101"/>
      <c r="J258" s="101"/>
      <c r="K258" s="101"/>
      <c r="L258" s="101"/>
      <c r="M258" s="101"/>
      <c r="Q258" s="101"/>
      <c r="R258" s="101"/>
      <c r="T258" s="102"/>
      <c r="V258" s="101"/>
      <c r="W258" s="101"/>
      <c r="Y258" s="101"/>
      <c r="Z258" s="101"/>
      <c r="AB258" s="101"/>
      <c r="AC258" s="101"/>
      <c r="AD258" s="101"/>
      <c r="AE258" s="89"/>
      <c r="AJ258" s="103"/>
      <c r="AK258" s="89"/>
    </row>
    <row r="259" spans="1:37" s="90" customFormat="1" ht="12">
      <c r="A259" s="89" t="s">
        <v>50</v>
      </c>
      <c r="B259" s="90" t="s">
        <v>51</v>
      </c>
      <c r="C259" s="101"/>
      <c r="D259" s="101"/>
      <c r="E259" s="102"/>
      <c r="H259" s="101"/>
      <c r="I259" s="101"/>
      <c r="J259" s="101"/>
      <c r="K259" s="101"/>
      <c r="L259" s="101"/>
      <c r="M259" s="101"/>
      <c r="Q259" s="101"/>
      <c r="R259" s="101"/>
      <c r="T259" s="102"/>
      <c r="V259" s="101"/>
      <c r="W259" s="101"/>
      <c r="Y259" s="101"/>
      <c r="Z259" s="101"/>
      <c r="AB259" s="101"/>
      <c r="AC259" s="101"/>
      <c r="AD259" s="101"/>
      <c r="AE259" s="89"/>
      <c r="AJ259" s="103"/>
      <c r="AK259" s="89"/>
    </row>
    <row r="260" spans="1:37" s="90" customFormat="1" ht="12">
      <c r="A260" s="89" t="s">
        <v>200</v>
      </c>
      <c r="B260" s="90" t="s">
        <v>201</v>
      </c>
      <c r="C260" s="101"/>
      <c r="D260" s="101"/>
      <c r="E260" s="102"/>
      <c r="H260" s="101"/>
      <c r="I260" s="101"/>
      <c r="J260" s="101"/>
      <c r="K260" s="101"/>
      <c r="L260" s="101"/>
      <c r="M260" s="101"/>
      <c r="Q260" s="101"/>
      <c r="R260" s="101"/>
      <c r="T260" s="102"/>
      <c r="V260" s="101"/>
      <c r="W260" s="101"/>
      <c r="Y260" s="101"/>
      <c r="Z260" s="101"/>
      <c r="AB260" s="101"/>
      <c r="AC260" s="101"/>
      <c r="AD260" s="101"/>
      <c r="AE260" s="89"/>
      <c r="AJ260" s="103"/>
      <c r="AK260" s="89"/>
    </row>
    <row r="261" spans="1:37" s="90" customFormat="1" ht="12">
      <c r="A261" s="89" t="s">
        <v>136</v>
      </c>
      <c r="B261" s="90" t="s">
        <v>137</v>
      </c>
      <c r="C261" s="101"/>
      <c r="D261" s="101"/>
      <c r="E261" s="102"/>
      <c r="H261" s="101"/>
      <c r="I261" s="101"/>
      <c r="J261" s="101"/>
      <c r="K261" s="101"/>
      <c r="L261" s="101"/>
      <c r="M261" s="101"/>
      <c r="Q261" s="101"/>
      <c r="R261" s="101"/>
      <c r="T261" s="102"/>
      <c r="V261" s="101"/>
      <c r="W261" s="101"/>
      <c r="Y261" s="101"/>
      <c r="Z261" s="101"/>
      <c r="AB261" s="101"/>
      <c r="AC261" s="101"/>
      <c r="AD261" s="101"/>
      <c r="AE261" s="89"/>
      <c r="AJ261" s="105"/>
      <c r="AK261" s="89"/>
    </row>
    <row r="262" spans="1:37" s="90" customFormat="1" ht="12">
      <c r="A262" s="89" t="s">
        <v>546</v>
      </c>
      <c r="B262" s="90" t="s">
        <v>547</v>
      </c>
      <c r="C262" s="101"/>
      <c r="D262" s="101"/>
      <c r="E262" s="102"/>
      <c r="H262" s="101"/>
      <c r="I262" s="101"/>
      <c r="J262" s="101"/>
      <c r="K262" s="101"/>
      <c r="L262" s="101"/>
      <c r="M262" s="101"/>
      <c r="Q262" s="101"/>
      <c r="R262" s="101"/>
      <c r="T262" s="102"/>
      <c r="V262" s="101"/>
      <c r="W262" s="101"/>
      <c r="Y262" s="101"/>
      <c r="Z262" s="101"/>
      <c r="AB262" s="101"/>
      <c r="AC262" s="101"/>
      <c r="AD262" s="101"/>
      <c r="AE262" s="89"/>
      <c r="AJ262" s="103"/>
      <c r="AK262" s="89"/>
    </row>
    <row r="263" spans="1:37" s="90" customFormat="1" ht="12">
      <c r="A263" s="89" t="s">
        <v>178</v>
      </c>
      <c r="B263" s="90" t="s">
        <v>179</v>
      </c>
      <c r="C263" s="101"/>
      <c r="D263" s="101"/>
      <c r="E263" s="102"/>
      <c r="H263" s="101"/>
      <c r="I263" s="101"/>
      <c r="J263" s="101"/>
      <c r="K263" s="101"/>
      <c r="L263" s="101"/>
      <c r="M263" s="101"/>
      <c r="Q263" s="101"/>
      <c r="R263" s="101"/>
      <c r="T263" s="102"/>
      <c r="V263" s="101"/>
      <c r="W263" s="101"/>
      <c r="Y263" s="101"/>
      <c r="Z263" s="101"/>
      <c r="AB263" s="101"/>
      <c r="AC263" s="101"/>
      <c r="AD263" s="101"/>
      <c r="AE263" s="89"/>
      <c r="AJ263" s="103"/>
      <c r="AK263" s="89"/>
    </row>
    <row r="264" spans="1:37" s="90" customFormat="1" ht="12">
      <c r="A264" s="89" t="s">
        <v>530</v>
      </c>
      <c r="B264" s="90" t="s">
        <v>531</v>
      </c>
      <c r="C264" s="101"/>
      <c r="D264" s="101"/>
      <c r="E264" s="102"/>
      <c r="H264" s="101"/>
      <c r="I264" s="101"/>
      <c r="J264" s="101"/>
      <c r="K264" s="101"/>
      <c r="L264" s="101"/>
      <c r="M264" s="101"/>
      <c r="Q264" s="101"/>
      <c r="R264" s="101"/>
      <c r="T264" s="102"/>
      <c r="V264" s="101"/>
      <c r="W264" s="101"/>
      <c r="Y264" s="101"/>
      <c r="Z264" s="101"/>
      <c r="AB264" s="101"/>
      <c r="AC264" s="101"/>
      <c r="AD264" s="101"/>
      <c r="AE264" s="89"/>
      <c r="AJ264" s="103"/>
      <c r="AK264" s="89"/>
    </row>
    <row r="265" spans="1:37" s="90" customFormat="1" ht="12">
      <c r="A265" s="89" t="s">
        <v>72</v>
      </c>
      <c r="B265" s="90" t="s">
        <v>73</v>
      </c>
      <c r="C265" s="101"/>
      <c r="D265" s="101"/>
      <c r="E265" s="102"/>
      <c r="H265" s="101"/>
      <c r="I265" s="101"/>
      <c r="J265" s="101"/>
      <c r="K265" s="101"/>
      <c r="L265" s="101"/>
      <c r="M265" s="101"/>
      <c r="Q265" s="101"/>
      <c r="R265" s="101"/>
      <c r="T265" s="102"/>
      <c r="V265" s="101"/>
      <c r="W265" s="101"/>
      <c r="Y265" s="101"/>
      <c r="Z265" s="101"/>
      <c r="AB265" s="101"/>
      <c r="AC265" s="101"/>
      <c r="AD265" s="101"/>
      <c r="AE265" s="89"/>
      <c r="AJ265" s="103"/>
      <c r="AK265" s="89"/>
    </row>
    <row r="266" spans="1:37" s="90" customFormat="1" ht="12">
      <c r="A266" s="89" t="s">
        <v>298</v>
      </c>
      <c r="B266" s="90" t="s">
        <v>299</v>
      </c>
      <c r="C266" s="101"/>
      <c r="D266" s="101"/>
      <c r="E266" s="102"/>
      <c r="H266" s="101"/>
      <c r="I266" s="101"/>
      <c r="J266" s="101"/>
      <c r="K266" s="101"/>
      <c r="L266" s="101"/>
      <c r="M266" s="101"/>
      <c r="Q266" s="101"/>
      <c r="R266" s="101"/>
      <c r="T266" s="102"/>
      <c r="V266" s="101"/>
      <c r="W266" s="101"/>
      <c r="Y266" s="101"/>
      <c r="Z266" s="101"/>
      <c r="AB266" s="101"/>
      <c r="AC266" s="101"/>
      <c r="AD266" s="101"/>
      <c r="AE266" s="89"/>
      <c r="AJ266" s="103"/>
      <c r="AK266" s="89"/>
    </row>
    <row r="267" spans="1:37" s="90" customFormat="1" ht="12">
      <c r="A267" s="89" t="s">
        <v>344</v>
      </c>
      <c r="B267" s="90" t="s">
        <v>345</v>
      </c>
      <c r="C267" s="101"/>
      <c r="D267" s="101"/>
      <c r="E267" s="102"/>
      <c r="H267" s="101"/>
      <c r="I267" s="101"/>
      <c r="J267" s="101"/>
      <c r="K267" s="101"/>
      <c r="L267" s="101"/>
      <c r="M267" s="101"/>
      <c r="Q267" s="101"/>
      <c r="R267" s="101"/>
      <c r="T267" s="102"/>
      <c r="V267" s="101"/>
      <c r="W267" s="101"/>
      <c r="Y267" s="101"/>
      <c r="Z267" s="101"/>
      <c r="AB267" s="101"/>
      <c r="AC267" s="101"/>
      <c r="AD267" s="101"/>
      <c r="AE267" s="89"/>
      <c r="AJ267" s="106"/>
      <c r="AK267" s="89"/>
    </row>
    <row r="268" spans="1:37" s="90" customFormat="1" ht="12">
      <c r="A268" s="89" t="s">
        <v>544</v>
      </c>
      <c r="B268" s="90" t="s">
        <v>545</v>
      </c>
      <c r="C268" s="101"/>
      <c r="D268" s="101"/>
      <c r="E268" s="102"/>
      <c r="H268" s="101"/>
      <c r="I268" s="101"/>
      <c r="J268" s="101"/>
      <c r="K268" s="101"/>
      <c r="L268" s="101"/>
      <c r="M268" s="101"/>
      <c r="Q268" s="101"/>
      <c r="R268" s="101"/>
      <c r="T268" s="102"/>
      <c r="V268" s="101"/>
      <c r="W268" s="101"/>
      <c r="Y268" s="101"/>
      <c r="Z268" s="101"/>
      <c r="AB268" s="101"/>
      <c r="AC268" s="101"/>
      <c r="AD268" s="101"/>
      <c r="AE268" s="89"/>
      <c r="AJ268" s="103"/>
      <c r="AK268" s="89"/>
    </row>
    <row r="269" spans="1:37" s="90" customFormat="1" ht="12">
      <c r="A269" s="89" t="s">
        <v>12</v>
      </c>
      <c r="B269" s="90" t="s">
        <v>13</v>
      </c>
      <c r="C269" s="101"/>
      <c r="D269" s="101"/>
      <c r="E269" s="102"/>
      <c r="H269" s="101"/>
      <c r="I269" s="101"/>
      <c r="J269" s="101"/>
      <c r="K269" s="101"/>
      <c r="L269" s="101"/>
      <c r="M269" s="101"/>
      <c r="Q269" s="101"/>
      <c r="R269" s="101"/>
      <c r="T269" s="102"/>
      <c r="V269" s="101"/>
      <c r="W269" s="101"/>
      <c r="Y269" s="101"/>
      <c r="Z269" s="101"/>
      <c r="AB269" s="101"/>
      <c r="AC269" s="101"/>
      <c r="AD269" s="101"/>
      <c r="AE269" s="89"/>
      <c r="AJ269" s="103"/>
      <c r="AK269" s="89"/>
    </row>
    <row r="270" spans="1:37" s="90" customFormat="1" ht="12">
      <c r="A270" s="89" t="s">
        <v>132</v>
      </c>
      <c r="B270" s="90" t="s">
        <v>133</v>
      </c>
      <c r="C270" s="101"/>
      <c r="D270" s="101"/>
      <c r="E270" s="102"/>
      <c r="H270" s="101"/>
      <c r="I270" s="101"/>
      <c r="J270" s="101"/>
      <c r="K270" s="101"/>
      <c r="L270" s="101"/>
      <c r="M270" s="101"/>
      <c r="Q270" s="101"/>
      <c r="R270" s="101"/>
      <c r="T270" s="102"/>
      <c r="V270" s="101"/>
      <c r="W270" s="101"/>
      <c r="Y270" s="101"/>
      <c r="Z270" s="101"/>
      <c r="AB270" s="101"/>
      <c r="AC270" s="101"/>
      <c r="AD270" s="101"/>
      <c r="AE270" s="89"/>
      <c r="AJ270" s="104"/>
      <c r="AK270" s="89"/>
    </row>
    <row r="271" spans="1:37" s="90" customFormat="1" ht="12">
      <c r="A271" s="89" t="s">
        <v>176</v>
      </c>
      <c r="B271" s="90" t="s">
        <v>177</v>
      </c>
      <c r="C271" s="101"/>
      <c r="D271" s="101"/>
      <c r="E271" s="102"/>
      <c r="H271" s="101"/>
      <c r="I271" s="101"/>
      <c r="J271" s="101"/>
      <c r="K271" s="101"/>
      <c r="L271" s="101"/>
      <c r="M271" s="101"/>
      <c r="Q271" s="101"/>
      <c r="R271" s="101"/>
      <c r="T271" s="102"/>
      <c r="V271" s="101"/>
      <c r="W271" s="101"/>
      <c r="Y271" s="101"/>
      <c r="Z271" s="101"/>
      <c r="AB271" s="101"/>
      <c r="AC271" s="101"/>
      <c r="AD271" s="101"/>
      <c r="AE271" s="89"/>
      <c r="AJ271" s="103"/>
      <c r="AK271" s="89"/>
    </row>
    <row r="272" spans="1:37" s="90" customFormat="1" ht="12">
      <c r="A272" s="89" t="s">
        <v>437</v>
      </c>
      <c r="B272" s="90" t="s">
        <v>438</v>
      </c>
      <c r="C272" s="101"/>
      <c r="D272" s="101"/>
      <c r="E272" s="102"/>
      <c r="H272" s="101"/>
      <c r="I272" s="101"/>
      <c r="J272" s="101"/>
      <c r="K272" s="101"/>
      <c r="L272" s="101"/>
      <c r="M272" s="101"/>
      <c r="Q272" s="101"/>
      <c r="R272" s="101"/>
      <c r="T272" s="102"/>
      <c r="V272" s="101"/>
      <c r="W272" s="101"/>
      <c r="Y272" s="101"/>
      <c r="Z272" s="101"/>
      <c r="AB272" s="101"/>
      <c r="AC272" s="101"/>
      <c r="AD272" s="101"/>
      <c r="AE272" s="89"/>
      <c r="AJ272" s="104"/>
      <c r="AK272" s="89"/>
    </row>
    <row r="273" spans="1:37" s="90" customFormat="1" ht="12">
      <c r="A273" s="89" t="s">
        <v>154</v>
      </c>
      <c r="B273" s="90" t="s">
        <v>155</v>
      </c>
      <c r="C273" s="101"/>
      <c r="D273" s="101"/>
      <c r="E273" s="102"/>
      <c r="H273" s="101"/>
      <c r="I273" s="101"/>
      <c r="J273" s="101"/>
      <c r="K273" s="101"/>
      <c r="L273" s="101"/>
      <c r="M273" s="101"/>
      <c r="Q273" s="101"/>
      <c r="R273" s="101"/>
      <c r="T273" s="102"/>
      <c r="V273" s="101"/>
      <c r="W273" s="101"/>
      <c r="Y273" s="101"/>
      <c r="Z273" s="101"/>
      <c r="AB273" s="101"/>
      <c r="AC273" s="101"/>
      <c r="AD273" s="101"/>
      <c r="AE273" s="89"/>
      <c r="AJ273" s="104"/>
      <c r="AK273" s="89"/>
    </row>
    <row r="274" spans="1:37" s="90" customFormat="1" ht="12">
      <c r="A274" s="89" t="s">
        <v>92</v>
      </c>
      <c r="B274" s="90" t="s">
        <v>93</v>
      </c>
      <c r="C274" s="101"/>
      <c r="D274" s="101"/>
      <c r="E274" s="102"/>
      <c r="H274" s="101"/>
      <c r="I274" s="101"/>
      <c r="J274" s="101"/>
      <c r="K274" s="101"/>
      <c r="L274" s="101"/>
      <c r="M274" s="101"/>
      <c r="Q274" s="101"/>
      <c r="R274" s="101"/>
      <c r="T274" s="102"/>
      <c r="V274" s="101"/>
      <c r="W274" s="101"/>
      <c r="Y274" s="101"/>
      <c r="Z274" s="101"/>
      <c r="AB274" s="101"/>
      <c r="AC274" s="101"/>
      <c r="AD274" s="101"/>
      <c r="AE274" s="89"/>
      <c r="AJ274" s="103"/>
      <c r="AK274" s="89"/>
    </row>
    <row r="275" spans="1:37" s="90" customFormat="1" ht="12">
      <c r="A275" s="89" t="s">
        <v>248</v>
      </c>
      <c r="B275" s="90" t="s">
        <v>249</v>
      </c>
      <c r="C275" s="101"/>
      <c r="D275" s="101"/>
      <c r="E275" s="102"/>
      <c r="H275" s="101"/>
      <c r="I275" s="101"/>
      <c r="J275" s="101"/>
      <c r="K275" s="101"/>
      <c r="L275" s="101"/>
      <c r="M275" s="101"/>
      <c r="Q275" s="101"/>
      <c r="R275" s="101"/>
      <c r="T275" s="102"/>
      <c r="V275" s="101"/>
      <c r="W275" s="101"/>
      <c r="Y275" s="101"/>
      <c r="Z275" s="101"/>
      <c r="AB275" s="101"/>
      <c r="AC275" s="101"/>
      <c r="AD275" s="101"/>
      <c r="AE275" s="89"/>
      <c r="AJ275" s="103"/>
      <c r="AK275" s="89"/>
    </row>
    <row r="276" spans="1:37" s="90" customFormat="1" ht="12">
      <c r="A276" s="89" t="s">
        <v>354</v>
      </c>
      <c r="B276" s="90" t="s">
        <v>355</v>
      </c>
      <c r="C276" s="101"/>
      <c r="D276" s="101"/>
      <c r="E276" s="102"/>
      <c r="H276" s="101"/>
      <c r="I276" s="101"/>
      <c r="J276" s="101"/>
      <c r="K276" s="101"/>
      <c r="L276" s="101"/>
      <c r="M276" s="101"/>
      <c r="Q276" s="101"/>
      <c r="R276" s="101"/>
      <c r="T276" s="102"/>
      <c r="V276" s="101"/>
      <c r="W276" s="101"/>
      <c r="Y276" s="101"/>
      <c r="Z276" s="101"/>
      <c r="AB276" s="101"/>
      <c r="AC276" s="101"/>
      <c r="AD276" s="101"/>
      <c r="AE276" s="89"/>
      <c r="AJ276" s="103"/>
      <c r="AK276" s="89"/>
    </row>
    <row r="277" spans="1:37" s="90" customFormat="1" ht="12">
      <c r="A277" s="89" t="s">
        <v>496</v>
      </c>
      <c r="B277" s="90" t="s">
        <v>497</v>
      </c>
      <c r="C277" s="101"/>
      <c r="D277" s="101"/>
      <c r="E277" s="102"/>
      <c r="H277" s="101"/>
      <c r="I277" s="101"/>
      <c r="J277" s="101"/>
      <c r="K277" s="101"/>
      <c r="L277" s="101"/>
      <c r="M277" s="101"/>
      <c r="Q277" s="101"/>
      <c r="R277" s="101"/>
      <c r="T277" s="102"/>
      <c r="V277" s="101"/>
      <c r="W277" s="101"/>
      <c r="Y277" s="101"/>
      <c r="Z277" s="101"/>
      <c r="AB277" s="101"/>
      <c r="AC277" s="101"/>
      <c r="AD277" s="101"/>
      <c r="AE277" s="89"/>
      <c r="AJ277" s="103"/>
      <c r="AK277" s="89"/>
    </row>
    <row r="278" spans="1:37" s="90" customFormat="1" ht="12">
      <c r="A278" s="89" t="s">
        <v>518</v>
      </c>
      <c r="B278" s="90" t="s">
        <v>519</v>
      </c>
      <c r="C278" s="101"/>
      <c r="D278" s="101"/>
      <c r="E278" s="102"/>
      <c r="H278" s="101"/>
      <c r="I278" s="101"/>
      <c r="J278" s="101"/>
      <c r="K278" s="101"/>
      <c r="L278" s="101"/>
      <c r="M278" s="101"/>
      <c r="Q278" s="101"/>
      <c r="R278" s="101"/>
      <c r="T278" s="102"/>
      <c r="V278" s="101"/>
      <c r="W278" s="101"/>
      <c r="Y278" s="101"/>
      <c r="Z278" s="101"/>
      <c r="AB278" s="101"/>
      <c r="AC278" s="101"/>
      <c r="AD278" s="101"/>
      <c r="AE278" s="89"/>
      <c r="AJ278" s="103"/>
      <c r="AK278" s="89"/>
    </row>
    <row r="279" spans="1:37" s="90" customFormat="1" ht="12">
      <c r="A279" s="89" t="s">
        <v>386</v>
      </c>
      <c r="B279" s="90" t="s">
        <v>387</v>
      </c>
      <c r="C279" s="101"/>
      <c r="D279" s="101"/>
      <c r="E279" s="102"/>
      <c r="H279" s="101"/>
      <c r="I279" s="101"/>
      <c r="J279" s="101"/>
      <c r="K279" s="101"/>
      <c r="L279" s="101"/>
      <c r="M279" s="101"/>
      <c r="Q279" s="101"/>
      <c r="R279" s="101"/>
      <c r="T279" s="102"/>
      <c r="V279" s="101"/>
      <c r="W279" s="101"/>
      <c r="Y279" s="101"/>
      <c r="Z279" s="101"/>
      <c r="AB279" s="101"/>
      <c r="AC279" s="101"/>
      <c r="AD279" s="101"/>
      <c r="AE279" s="89"/>
      <c r="AJ279" s="103"/>
      <c r="AK279" s="89"/>
    </row>
    <row r="280" spans="1:37" s="90" customFormat="1" ht="12">
      <c r="A280" s="89" t="s">
        <v>548</v>
      </c>
      <c r="B280" s="90" t="s">
        <v>549</v>
      </c>
      <c r="C280" s="101"/>
      <c r="D280" s="101"/>
      <c r="E280" s="102"/>
      <c r="H280" s="101"/>
      <c r="I280" s="101"/>
      <c r="J280" s="101"/>
      <c r="K280" s="101"/>
      <c r="L280" s="101"/>
      <c r="M280" s="101"/>
      <c r="Q280" s="101"/>
      <c r="R280" s="101"/>
      <c r="T280" s="102"/>
      <c r="V280" s="101"/>
      <c r="W280" s="101"/>
      <c r="Y280" s="101"/>
      <c r="Z280" s="101"/>
      <c r="AB280" s="101"/>
      <c r="AC280" s="101"/>
      <c r="AD280" s="101"/>
      <c r="AE280" s="89"/>
      <c r="AJ280" s="103"/>
      <c r="AK280" s="89"/>
    </row>
    <row r="281" spans="1:37" s="90" customFormat="1" ht="12">
      <c r="A281" s="89" t="s">
        <v>232</v>
      </c>
      <c r="B281" s="90" t="s">
        <v>233</v>
      </c>
      <c r="C281" s="101"/>
      <c r="D281" s="101"/>
      <c r="E281" s="102"/>
      <c r="H281" s="101"/>
      <c r="I281" s="101"/>
      <c r="J281" s="101"/>
      <c r="K281" s="101"/>
      <c r="L281" s="101"/>
      <c r="M281" s="101"/>
      <c r="Q281" s="101"/>
      <c r="R281" s="101"/>
      <c r="T281" s="102"/>
      <c r="V281" s="101"/>
      <c r="W281" s="101"/>
      <c r="Y281" s="101"/>
      <c r="Z281" s="101"/>
      <c r="AB281" s="101"/>
      <c r="AC281" s="101"/>
      <c r="AD281" s="101"/>
      <c r="AE281" s="89"/>
      <c r="AJ281" s="103"/>
      <c r="AK281" s="89"/>
    </row>
    <row r="282" spans="1:37" s="90" customFormat="1" ht="12">
      <c r="A282" s="89" t="s">
        <v>98</v>
      </c>
      <c r="B282" s="90" t="s">
        <v>99</v>
      </c>
      <c r="C282" s="101"/>
      <c r="D282" s="101"/>
      <c r="E282" s="102"/>
      <c r="H282" s="101"/>
      <c r="I282" s="101"/>
      <c r="J282" s="101"/>
      <c r="K282" s="101"/>
      <c r="L282" s="101"/>
      <c r="M282" s="101"/>
      <c r="Q282" s="101"/>
      <c r="R282" s="101"/>
      <c r="T282" s="102"/>
      <c r="V282" s="101"/>
      <c r="W282" s="101"/>
      <c r="Y282" s="101"/>
      <c r="Z282" s="101"/>
      <c r="AB282" s="101"/>
      <c r="AC282" s="101"/>
      <c r="AD282" s="101"/>
      <c r="AE282" s="89"/>
      <c r="AJ282" s="103"/>
      <c r="AK282" s="89"/>
    </row>
    <row r="283" spans="1:37" s="90" customFormat="1" ht="12">
      <c r="A283" s="89" t="s">
        <v>150</v>
      </c>
      <c r="B283" s="90" t="s">
        <v>151</v>
      </c>
      <c r="C283" s="101"/>
      <c r="D283" s="101"/>
      <c r="E283" s="102"/>
      <c r="H283" s="101"/>
      <c r="I283" s="101"/>
      <c r="J283" s="101"/>
      <c r="K283" s="101"/>
      <c r="L283" s="101"/>
      <c r="M283" s="101"/>
      <c r="Q283" s="101"/>
      <c r="R283" s="101"/>
      <c r="T283" s="102"/>
      <c r="V283" s="101"/>
      <c r="W283" s="101"/>
      <c r="Y283" s="101"/>
      <c r="Z283" s="101"/>
      <c r="AB283" s="101"/>
      <c r="AC283" s="101"/>
      <c r="AD283" s="101"/>
      <c r="AE283" s="89"/>
      <c r="AJ283" s="104"/>
      <c r="AK283" s="89"/>
    </row>
    <row r="284" spans="1:37" s="90" customFormat="1" ht="12">
      <c r="A284" s="89" t="s">
        <v>458</v>
      </c>
      <c r="B284" s="90" t="s">
        <v>459</v>
      </c>
      <c r="C284" s="101"/>
      <c r="D284" s="101"/>
      <c r="E284" s="102"/>
      <c r="H284" s="101"/>
      <c r="I284" s="101"/>
      <c r="J284" s="101"/>
      <c r="K284" s="101"/>
      <c r="L284" s="101"/>
      <c r="M284" s="101"/>
      <c r="Q284" s="101"/>
      <c r="R284" s="101"/>
      <c r="T284" s="102"/>
      <c r="V284" s="101"/>
      <c r="W284" s="101"/>
      <c r="Y284" s="101"/>
      <c r="Z284" s="101"/>
      <c r="AB284" s="101"/>
      <c r="AC284" s="101"/>
      <c r="AD284" s="101"/>
      <c r="AE284" s="89"/>
      <c r="AJ284" s="103"/>
      <c r="AK284" s="89"/>
    </row>
    <row r="285" spans="1:37" s="90" customFormat="1" ht="12">
      <c r="A285" s="89" t="s">
        <v>60</v>
      </c>
      <c r="B285" s="90" t="s">
        <v>61</v>
      </c>
      <c r="C285" s="101"/>
      <c r="D285" s="101"/>
      <c r="E285" s="102"/>
      <c r="H285" s="101"/>
      <c r="I285" s="101"/>
      <c r="J285" s="101"/>
      <c r="K285" s="101"/>
      <c r="L285" s="101"/>
      <c r="M285" s="101"/>
      <c r="Q285" s="101"/>
      <c r="R285" s="101"/>
      <c r="T285" s="102"/>
      <c r="V285" s="101"/>
      <c r="W285" s="101"/>
      <c r="Y285" s="101"/>
      <c r="Z285" s="101"/>
      <c r="AB285" s="101"/>
      <c r="AC285" s="101"/>
      <c r="AD285" s="101"/>
      <c r="AE285" s="89"/>
      <c r="AJ285" s="103"/>
      <c r="AK285" s="89"/>
    </row>
    <row r="286" spans="1:37" s="90" customFormat="1" ht="12">
      <c r="A286" s="89" t="s">
        <v>572</v>
      </c>
      <c r="B286" s="90" t="s">
        <v>573</v>
      </c>
      <c r="C286" s="101"/>
      <c r="D286" s="101"/>
      <c r="E286" s="102"/>
      <c r="H286" s="101"/>
      <c r="I286" s="101"/>
      <c r="J286" s="101"/>
      <c r="K286" s="101"/>
      <c r="L286" s="101"/>
      <c r="M286" s="101"/>
      <c r="Q286" s="101"/>
      <c r="R286" s="101"/>
      <c r="T286" s="102"/>
      <c r="V286" s="101"/>
      <c r="W286" s="101"/>
      <c r="Y286" s="101"/>
      <c r="Z286" s="101"/>
      <c r="AB286" s="101"/>
      <c r="AC286" s="101"/>
      <c r="AD286" s="101"/>
      <c r="AE286" s="89"/>
      <c r="AJ286" s="103"/>
      <c r="AK286" s="89"/>
    </row>
    <row r="287" spans="1:37" s="90" customFormat="1" ht="12">
      <c r="A287" s="89" t="s">
        <v>256</v>
      </c>
      <c r="B287" s="90" t="s">
        <v>257</v>
      </c>
      <c r="C287" s="101"/>
      <c r="D287" s="101"/>
      <c r="E287" s="102"/>
      <c r="H287" s="101"/>
      <c r="I287" s="101"/>
      <c r="J287" s="101"/>
      <c r="K287" s="101"/>
      <c r="L287" s="101"/>
      <c r="M287" s="101"/>
      <c r="Q287" s="101"/>
      <c r="R287" s="101"/>
      <c r="T287" s="102"/>
      <c r="V287" s="101"/>
      <c r="W287" s="101"/>
      <c r="Y287" s="101"/>
      <c r="Z287" s="101"/>
      <c r="AB287" s="101"/>
      <c r="AC287" s="101"/>
      <c r="AD287" s="101"/>
      <c r="AE287" s="89"/>
      <c r="AJ287" s="103"/>
      <c r="AK287" s="89"/>
    </row>
    <row r="288" spans="1:37" s="90" customFormat="1" ht="12">
      <c r="A288" s="89" t="s">
        <v>276</v>
      </c>
      <c r="B288" s="90" t="s">
        <v>277</v>
      </c>
      <c r="C288" s="101"/>
      <c r="D288" s="101"/>
      <c r="E288" s="102"/>
      <c r="H288" s="101"/>
      <c r="I288" s="101"/>
      <c r="J288" s="101"/>
      <c r="K288" s="101"/>
      <c r="L288" s="101"/>
      <c r="M288" s="101"/>
      <c r="Q288" s="101"/>
      <c r="R288" s="101"/>
      <c r="T288" s="102"/>
      <c r="V288" s="101"/>
      <c r="W288" s="101"/>
      <c r="Y288" s="101"/>
      <c r="Z288" s="101"/>
      <c r="AB288" s="101"/>
      <c r="AC288" s="101"/>
      <c r="AD288" s="101"/>
      <c r="AE288" s="89"/>
      <c r="AJ288" s="103"/>
      <c r="AK288" s="89"/>
    </row>
    <row r="289" spans="1:37" s="90" customFormat="1" ht="12">
      <c r="A289" s="89" t="s">
        <v>90</v>
      </c>
      <c r="B289" s="90" t="s">
        <v>91</v>
      </c>
      <c r="C289" s="101"/>
      <c r="D289" s="101"/>
      <c r="E289" s="102"/>
      <c r="H289" s="101"/>
      <c r="I289" s="101"/>
      <c r="J289" s="101"/>
      <c r="K289" s="101"/>
      <c r="L289" s="101"/>
      <c r="M289" s="101"/>
      <c r="Q289" s="101"/>
      <c r="R289" s="101"/>
      <c r="T289" s="102"/>
      <c r="V289" s="101"/>
      <c r="W289" s="101"/>
      <c r="Y289" s="101"/>
      <c r="Z289" s="101"/>
      <c r="AB289" s="101"/>
      <c r="AC289" s="101"/>
      <c r="AD289" s="101"/>
      <c r="AE289" s="89"/>
      <c r="AJ289" s="106"/>
      <c r="AK289" s="89"/>
    </row>
    <row r="290" spans="1:37" s="90" customFormat="1" ht="12">
      <c r="A290" s="91" t="s">
        <v>414</v>
      </c>
      <c r="B290" s="32" t="s">
        <v>415</v>
      </c>
      <c r="C290" s="101"/>
      <c r="D290" s="101"/>
      <c r="E290" s="102"/>
      <c r="H290" s="101"/>
      <c r="I290" s="101"/>
      <c r="J290" s="101"/>
      <c r="K290" s="101"/>
      <c r="L290" s="101"/>
      <c r="M290" s="101"/>
      <c r="Q290" s="101"/>
      <c r="R290" s="101"/>
      <c r="T290" s="102"/>
      <c r="V290" s="101"/>
      <c r="W290" s="101"/>
      <c r="Y290" s="101"/>
      <c r="Z290" s="101"/>
      <c r="AB290" s="101"/>
      <c r="AC290" s="101"/>
      <c r="AD290" s="101"/>
      <c r="AE290" s="89"/>
      <c r="AJ290" s="103"/>
      <c r="AK290" s="89"/>
    </row>
    <row r="291" spans="1:37" s="90" customFormat="1" ht="12">
      <c r="A291" s="89" t="s">
        <v>204</v>
      </c>
      <c r="B291" s="90" t="s">
        <v>205</v>
      </c>
      <c r="C291" s="101"/>
      <c r="D291" s="101"/>
      <c r="E291" s="102"/>
      <c r="H291" s="101"/>
      <c r="I291" s="101"/>
      <c r="J291" s="101"/>
      <c r="K291" s="101"/>
      <c r="L291" s="101"/>
      <c r="M291" s="101"/>
      <c r="Q291" s="101"/>
      <c r="R291" s="101"/>
      <c r="T291" s="102"/>
      <c r="V291" s="101"/>
      <c r="W291" s="101"/>
      <c r="Y291" s="101"/>
      <c r="Z291" s="101"/>
      <c r="AB291" s="101"/>
      <c r="AC291" s="101"/>
      <c r="AD291" s="101"/>
      <c r="AE291" s="89"/>
      <c r="AJ291" s="103"/>
      <c r="AK291" s="89"/>
    </row>
    <row r="292" spans="1:37" s="90" customFormat="1" ht="12">
      <c r="A292" s="89" t="s">
        <v>508</v>
      </c>
      <c r="B292" s="90" t="s">
        <v>509</v>
      </c>
      <c r="C292" s="101"/>
      <c r="D292" s="101"/>
      <c r="E292" s="102"/>
      <c r="H292" s="101"/>
      <c r="I292" s="101"/>
      <c r="J292" s="101"/>
      <c r="K292" s="101"/>
      <c r="L292" s="101"/>
      <c r="M292" s="101"/>
      <c r="Q292" s="101"/>
      <c r="R292" s="101"/>
      <c r="T292" s="102"/>
      <c r="V292" s="101"/>
      <c r="W292" s="101"/>
      <c r="Y292" s="101"/>
      <c r="Z292" s="101"/>
      <c r="AB292" s="101"/>
      <c r="AC292" s="101"/>
      <c r="AD292" s="101"/>
      <c r="AE292" s="89"/>
      <c r="AJ292" s="103"/>
      <c r="AK292" s="89"/>
    </row>
    <row r="293" spans="1:37" s="90" customFormat="1" ht="12">
      <c r="A293" s="89" t="s">
        <v>524</v>
      </c>
      <c r="B293" s="90" t="s">
        <v>525</v>
      </c>
      <c r="C293" s="101"/>
      <c r="D293" s="101"/>
      <c r="E293" s="102"/>
      <c r="H293" s="101"/>
      <c r="I293" s="101"/>
      <c r="J293" s="101"/>
      <c r="K293" s="101"/>
      <c r="L293" s="101"/>
      <c r="M293" s="101"/>
      <c r="Q293" s="101"/>
      <c r="R293" s="101"/>
      <c r="T293" s="102"/>
      <c r="V293" s="101"/>
      <c r="W293" s="101"/>
      <c r="Y293" s="101"/>
      <c r="Z293" s="101"/>
      <c r="AB293" s="101"/>
      <c r="AC293" s="101"/>
      <c r="AD293" s="101"/>
      <c r="AE293" s="89"/>
      <c r="AJ293" s="103"/>
      <c r="AK293" s="89"/>
    </row>
    <row r="294" spans="1:37" s="90" customFormat="1" ht="12">
      <c r="A294" s="89" t="s">
        <v>10</v>
      </c>
      <c r="B294" s="90" t="s">
        <v>11</v>
      </c>
      <c r="C294" s="101"/>
      <c r="D294" s="101"/>
      <c r="E294" s="102"/>
      <c r="H294" s="101"/>
      <c r="I294" s="101"/>
      <c r="J294" s="101"/>
      <c r="K294" s="101"/>
      <c r="L294" s="101"/>
      <c r="M294" s="101"/>
      <c r="Q294" s="101"/>
      <c r="R294" s="101"/>
      <c r="T294" s="102"/>
      <c r="V294" s="101"/>
      <c r="W294" s="101"/>
      <c r="Y294" s="101"/>
      <c r="Z294" s="101"/>
      <c r="AB294" s="101"/>
      <c r="AC294" s="101"/>
      <c r="AD294" s="101"/>
      <c r="AE294" s="89"/>
      <c r="AJ294" s="105"/>
      <c r="AK294" s="89"/>
    </row>
    <row r="295" spans="1:37" s="90" customFormat="1" ht="12">
      <c r="A295" s="89" t="s">
        <v>70</v>
      </c>
      <c r="B295" s="90" t="s">
        <v>71</v>
      </c>
      <c r="C295" s="101"/>
      <c r="D295" s="101"/>
      <c r="E295" s="102"/>
      <c r="H295" s="101"/>
      <c r="I295" s="101"/>
      <c r="J295" s="101"/>
      <c r="K295" s="101"/>
      <c r="L295" s="101"/>
      <c r="M295" s="101"/>
      <c r="Q295" s="101"/>
      <c r="R295" s="101"/>
      <c r="T295" s="102"/>
      <c r="V295" s="101"/>
      <c r="W295" s="101"/>
      <c r="Y295" s="101"/>
      <c r="Z295" s="101"/>
      <c r="AB295" s="101"/>
      <c r="AC295" s="101"/>
      <c r="AD295" s="101"/>
      <c r="AE295" s="89"/>
      <c r="AJ295" s="103"/>
      <c r="AK295" s="89"/>
    </row>
    <row r="296" spans="1:37" s="90" customFormat="1" ht="12">
      <c r="A296" s="89" t="s">
        <v>202</v>
      </c>
      <c r="B296" s="90" t="s">
        <v>203</v>
      </c>
      <c r="C296" s="101"/>
      <c r="D296" s="101"/>
      <c r="E296" s="102"/>
      <c r="H296" s="101"/>
      <c r="I296" s="101"/>
      <c r="J296" s="101"/>
      <c r="K296" s="101"/>
      <c r="L296" s="101"/>
      <c r="M296" s="101"/>
      <c r="Q296" s="101"/>
      <c r="R296" s="101"/>
      <c r="T296" s="102"/>
      <c r="V296" s="101"/>
      <c r="W296" s="101"/>
      <c r="Y296" s="101"/>
      <c r="Z296" s="101"/>
      <c r="AB296" s="101"/>
      <c r="AC296" s="101"/>
      <c r="AD296" s="101"/>
      <c r="AE296" s="89"/>
      <c r="AJ296" s="103"/>
      <c r="AK296" s="89"/>
    </row>
    <row r="297" spans="1:37" s="90" customFormat="1" ht="12">
      <c r="A297" s="89" t="s">
        <v>562</v>
      </c>
      <c r="B297" s="90" t="s">
        <v>563</v>
      </c>
      <c r="C297" s="101"/>
      <c r="D297" s="101"/>
      <c r="E297" s="102"/>
      <c r="H297" s="101"/>
      <c r="I297" s="101"/>
      <c r="J297" s="101"/>
      <c r="K297" s="101"/>
      <c r="L297" s="101"/>
      <c r="M297" s="101"/>
      <c r="Q297" s="101"/>
      <c r="R297" s="101"/>
      <c r="T297" s="102"/>
      <c r="V297" s="101"/>
      <c r="W297" s="101"/>
      <c r="Y297" s="101"/>
      <c r="Z297" s="101"/>
      <c r="AB297" s="101"/>
      <c r="AC297" s="101"/>
      <c r="AD297" s="101"/>
      <c r="AE297" s="89"/>
      <c r="AJ297" s="103"/>
      <c r="AK297" s="89"/>
    </row>
    <row r="298" spans="1:37" s="90" customFormat="1" ht="12">
      <c r="A298" s="89" t="s">
        <v>566</v>
      </c>
      <c r="B298" s="90" t="s">
        <v>567</v>
      </c>
      <c r="C298" s="101"/>
      <c r="D298" s="101"/>
      <c r="E298" s="102"/>
      <c r="H298" s="101"/>
      <c r="I298" s="101"/>
      <c r="J298" s="101"/>
      <c r="K298" s="101"/>
      <c r="L298" s="101"/>
      <c r="M298" s="101"/>
      <c r="Q298" s="101"/>
      <c r="R298" s="101"/>
      <c r="T298" s="102"/>
      <c r="V298" s="101"/>
      <c r="W298" s="101"/>
      <c r="Y298" s="101"/>
      <c r="Z298" s="101"/>
      <c r="AB298" s="101"/>
      <c r="AC298" s="101"/>
      <c r="AD298" s="101"/>
      <c r="AE298" s="89"/>
      <c r="AJ298" s="103"/>
      <c r="AK298" s="89"/>
    </row>
    <row r="299" spans="1:39" s="90" customFormat="1" ht="11.25">
      <c r="A299" s="93">
        <v>2599</v>
      </c>
      <c r="B299" s="90" t="s">
        <v>584</v>
      </c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</row>
    <row r="300" spans="1:35" s="90" customFormat="1" ht="11.25">
      <c r="A300" s="9"/>
      <c r="B300" s="7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H300" s="101"/>
      <c r="AI300" s="101"/>
    </row>
    <row r="301" spans="8:30" ht="12.75">
      <c r="H301" s="48"/>
      <c r="I301" s="48"/>
      <c r="J301" s="48"/>
      <c r="K301" s="48"/>
      <c r="L301" s="48"/>
      <c r="M301" s="48"/>
      <c r="Q301" s="48"/>
      <c r="R301" s="48"/>
      <c r="V301" s="48"/>
      <c r="W301" s="48"/>
      <c r="Y301" s="48"/>
      <c r="Z301" s="48"/>
      <c r="AB301" s="48"/>
      <c r="AC301" s="48"/>
      <c r="AD301" s="48"/>
    </row>
    <row r="302" spans="8:30" ht="12.75">
      <c r="H302" s="48"/>
      <c r="I302" s="48"/>
      <c r="J302" s="48"/>
      <c r="K302" s="48"/>
      <c r="L302" s="48"/>
      <c r="M302" s="48"/>
      <c r="Q302" s="48"/>
      <c r="R302" s="48"/>
      <c r="V302" s="48"/>
      <c r="W302" s="48"/>
      <c r="Y302" s="48"/>
      <c r="Z302" s="48"/>
      <c r="AB302" s="48"/>
      <c r="AC302" s="48"/>
      <c r="AD302" s="48"/>
    </row>
    <row r="303" spans="8:30" ht="12.75">
      <c r="H303" s="48"/>
      <c r="I303" s="48"/>
      <c r="J303" s="48"/>
      <c r="K303" s="48"/>
      <c r="L303" s="48"/>
      <c r="M303" s="48"/>
      <c r="Q303" s="48"/>
      <c r="R303" s="48"/>
      <c r="V303" s="48"/>
      <c r="W303" s="48"/>
      <c r="Y303" s="48"/>
      <c r="Z303" s="48"/>
      <c r="AB303" s="48"/>
      <c r="AC303" s="48"/>
      <c r="AD303" s="48"/>
    </row>
    <row r="304" spans="8:30" ht="12.75">
      <c r="H304" s="48"/>
      <c r="I304" s="48"/>
      <c r="J304" s="48"/>
      <c r="K304" s="48"/>
      <c r="L304" s="48"/>
      <c r="M304" s="48"/>
      <c r="Q304" s="48"/>
      <c r="R304" s="48"/>
      <c r="V304" s="48"/>
      <c r="W304" s="48"/>
      <c r="Y304" s="48"/>
      <c r="Z304" s="48"/>
      <c r="AB304" s="48"/>
      <c r="AC304" s="48"/>
      <c r="AD304" s="48"/>
    </row>
    <row r="305" spans="8:30" ht="12.75">
      <c r="H305" s="48"/>
      <c r="I305" s="48"/>
      <c r="J305" s="48"/>
      <c r="K305" s="48"/>
      <c r="L305" s="48"/>
      <c r="M305" s="48"/>
      <c r="Q305" s="48"/>
      <c r="R305" s="48"/>
      <c r="V305" s="48"/>
      <c r="W305" s="48"/>
      <c r="Y305" s="48"/>
      <c r="Z305" s="48"/>
      <c r="AB305" s="48"/>
      <c r="AC305" s="48"/>
      <c r="AD305" s="48"/>
    </row>
    <row r="306" spans="8:30" ht="12.75">
      <c r="H306" s="48"/>
      <c r="I306" s="48"/>
      <c r="J306" s="48"/>
      <c r="K306" s="48"/>
      <c r="L306" s="48"/>
      <c r="M306" s="48"/>
      <c r="Q306" s="48"/>
      <c r="R306" s="48"/>
      <c r="V306" s="48"/>
      <c r="W306" s="48"/>
      <c r="Y306" s="48"/>
      <c r="Z306" s="48"/>
      <c r="AB306" s="48"/>
      <c r="AC306" s="48"/>
      <c r="AD306" s="48"/>
    </row>
    <row r="307" spans="8:30" ht="12.75">
      <c r="H307" s="48"/>
      <c r="I307" s="48"/>
      <c r="J307" s="48"/>
      <c r="K307" s="48"/>
      <c r="L307" s="48"/>
      <c r="M307" s="48"/>
      <c r="Q307" s="48"/>
      <c r="R307" s="48"/>
      <c r="V307" s="48"/>
      <c r="W307" s="48"/>
      <c r="Y307" s="48"/>
      <c r="Z307" s="48"/>
      <c r="AB307" s="48"/>
      <c r="AC307" s="48"/>
      <c r="AD307" s="48"/>
    </row>
    <row r="308" spans="8:30" ht="12.75">
      <c r="H308" s="48"/>
      <c r="I308" s="48"/>
      <c r="J308" s="48"/>
      <c r="K308" s="48"/>
      <c r="L308" s="48"/>
      <c r="M308" s="48"/>
      <c r="Q308" s="48"/>
      <c r="R308" s="48"/>
      <c r="V308" s="48"/>
      <c r="W308" s="48"/>
      <c r="Y308" s="48"/>
      <c r="Z308" s="48"/>
      <c r="AB308" s="48"/>
      <c r="AC308" s="48"/>
      <c r="AD308" s="48"/>
    </row>
    <row r="309" spans="8:30" ht="12.75">
      <c r="H309" s="48"/>
      <c r="I309" s="48"/>
      <c r="J309" s="48"/>
      <c r="K309" s="48"/>
      <c r="L309" s="48"/>
      <c r="M309" s="48"/>
      <c r="Q309" s="48"/>
      <c r="R309" s="48"/>
      <c r="V309" s="48"/>
      <c r="W309" s="48"/>
      <c r="Y309" s="48"/>
      <c r="Z309" s="48"/>
      <c r="AB309" s="48"/>
      <c r="AC309" s="48"/>
      <c r="AD309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scbalfp</dc:creator>
  <cp:keywords/>
  <dc:description/>
  <cp:lastModifiedBy>Johansson Ingela NR/OEM-Ö</cp:lastModifiedBy>
  <cp:lastPrinted>2014-01-07T09:54:16Z</cp:lastPrinted>
  <dcterms:created xsi:type="dcterms:W3CDTF">2004-02-02T13:01:05Z</dcterms:created>
  <dcterms:modified xsi:type="dcterms:W3CDTF">2014-01-07T09:54:55Z</dcterms:modified>
  <cp:category/>
  <cp:version/>
  <cp:contentType/>
  <cp:contentStatus/>
</cp:coreProperties>
</file>