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7 Redovisa och kommunicera\Rapportering\EU\Excessive Deficit Procedure\2026_April\Till Eurostat\20260331\"/>
    </mc:Choice>
  </mc:AlternateContent>
  <xr:revisionPtr revIDLastSave="0" documentId="13_ncr:1_{756F8FF9-9FD0-49FA-8AA2-5D31F435EA1A}" xr6:coauthVersionLast="47" xr6:coauthVersionMax="47" xr10:uidLastSave="{00000000-0000-0000-0000-000000000000}"/>
  <bookViews>
    <workbookView xWindow="780" yWindow="780" windowWidth="28770" windowHeight="16905" tabRatio="727" activeTab="2" xr2:uid="{00000000-000D-0000-FFFF-FFFF00000000}"/>
  </bookViews>
  <sheets>
    <sheet name="Cover page" sheetId="13" r:id="rId1"/>
    <sheet name="readme" sheetId="16" state="hidden" r:id="rId2"/>
    <sheet name="Table 1" sheetId="12" r:id="rId3"/>
    <sheet name="Table 2A" sheetId="11" r:id="rId4"/>
    <sheet name="Table 2B" sheetId="10" r:id="rId5"/>
    <sheet name="Table 2C" sheetId="9" r:id="rId6"/>
    <sheet name="Table 2D" sheetId="8" r:id="rId7"/>
    <sheet name="Table 3A" sheetId="15" r:id="rId8"/>
    <sheet name="Table 3B" sheetId="6" r:id="rId9"/>
    <sheet name="Table 3C" sheetId="5" r:id="rId10"/>
    <sheet name="Table 3D" sheetId="4" r:id="rId11"/>
    <sheet name="Table 3E" sheetId="3" r:id="rId12"/>
    <sheet name="Table 4" sheetId="2" r:id="rId13"/>
  </sheets>
  <definedNames>
    <definedName name="_TAB1" localSheetId="2">'Table 1'!$B$1:$AK$38</definedName>
    <definedName name="_TAB4" localSheetId="12">'Table 4'!$C$1:$AL$31</definedName>
    <definedName name="CodeRng1" localSheetId="2">'Table 1'!$BM$8:$BM$35</definedName>
    <definedName name="CodeRng1" localSheetId="3">'Table 2A'!$BM$8:$BM$47</definedName>
    <definedName name="CodeRng1" localSheetId="4">'Table 2B'!$BM$8:$BM$43</definedName>
    <definedName name="CodeRng1" localSheetId="5">'Table 2C'!$BM$8:$BM$43</definedName>
    <definedName name="CodeRng1" localSheetId="6">'Table 2D'!$BM$8:$BM$43</definedName>
    <definedName name="CodeRng1" localSheetId="7">'Table 3A'!$BM$10:$BM$48</definedName>
    <definedName name="CodeRng1" localSheetId="8">'Table 3B'!$BM$10:$BM$53</definedName>
    <definedName name="CodeRng1" localSheetId="9">'Table 3C'!$BM$10:$BM$53</definedName>
    <definedName name="CodeRng1" localSheetId="10">'Table 3D'!$BM$10:$BM$53</definedName>
    <definedName name="CodeRng1" localSheetId="11">'Table 3E'!$BM$10:$BM$53</definedName>
    <definedName name="CodeRng1" localSheetId="12">'Table 4'!$BM$8:$BM$38</definedName>
    <definedName name="CountryArray" localSheetId="1">'Cover page'!$BA$1:$BC$43</definedName>
    <definedName name="CountryCode">readme!$B$2</definedName>
    <definedName name="COVER" localSheetId="0">'Cover page'!$A$1:$N$41</definedName>
    <definedName name="DataRng1" localSheetId="2">'Table 1'!$E$8:$AJ$35</definedName>
    <definedName name="DataRng1" localSheetId="3">'Table 2A'!$D$8:$AI$47</definedName>
    <definedName name="DataRng1" localSheetId="4">'Table 2B'!$D$8:$AI$43</definedName>
    <definedName name="DataRng1" localSheetId="5">'Table 2C'!$D$8:$AI$43</definedName>
    <definedName name="DataRng1" localSheetId="6">'Table 2D'!$D$8:$AI$43</definedName>
    <definedName name="DataRng1" localSheetId="7">'Table 3A'!$D$10:$AI$48</definedName>
    <definedName name="DataRng1" localSheetId="8">'Table 3B'!$D$10:$AI$53</definedName>
    <definedName name="DataRng1" localSheetId="9">'Table 3C'!$D$10:$AI$53</definedName>
    <definedName name="DataRng1" localSheetId="10">'Table 3D'!$D$10:$AI$53</definedName>
    <definedName name="DataRng1" localSheetId="11">'Table 3E'!$D$10:$AI$53</definedName>
    <definedName name="DataRng1" localSheetId="12">'Table 4'!$F$8:$AK$38</definedName>
    <definedName name="Domain" localSheetId="1">readme!$B$5</definedName>
    <definedName name="FileType" localSheetId="1">readme!$B$1</definedName>
    <definedName name="OK_to_loadQ" localSheetId="1">readme!$B$3</definedName>
    <definedName name="RefVintage">readme!$B$4</definedName>
    <definedName name="StatusTable">readme!$A$12:$B$21</definedName>
    <definedName name="TAB2A" localSheetId="3">'Table 2A'!$A$1:$AL$52</definedName>
    <definedName name="TAB2B" localSheetId="4">'Table 2B'!$B$1:$AL$48</definedName>
    <definedName name="TAB2C" localSheetId="5">'Table 2C'!$B$1:$AL$48</definedName>
    <definedName name="TAB2D" localSheetId="6">'Table 2D'!$B$1:$AL$48</definedName>
    <definedName name="TAB3A" localSheetId="8">'Table 3B'!$B$2:$AM$62</definedName>
    <definedName name="TAB3B" localSheetId="9">'Table 3C'!$B$2:$AM$62</definedName>
    <definedName name="TAB3C" localSheetId="10">'Table 3D'!$B$1:$AM$62</definedName>
    <definedName name="TAB3D" localSheetId="11">'Table 3E'!$B$1:$AM$63</definedName>
    <definedName name="TAB3E" localSheetId="7">'Table 3A'!$B$2:$AM$57</definedName>
    <definedName name="TimeRng1" localSheetId="2">'Table 1'!$E$5:$AJ$5</definedName>
    <definedName name="TimeRng1" localSheetId="3">'Table 2A'!$D$5:$AI$5</definedName>
    <definedName name="TimeRng1" localSheetId="4">'Table 2B'!$D$5:$AI$5</definedName>
    <definedName name="TimeRng1" localSheetId="5">'Table 2C'!$D$5:$AI$5</definedName>
    <definedName name="TimeRng1" localSheetId="6">'Table 2D'!$D$5:$AI$5</definedName>
    <definedName name="TimeRng1" localSheetId="7">'Table 3A'!$D$7:$AI$7</definedName>
    <definedName name="TimeRng1" localSheetId="8">'Table 3B'!$D$7:$AI$7</definedName>
    <definedName name="TimeRng1" localSheetId="9">'Table 3C'!$D$7:$AI$7</definedName>
    <definedName name="TimeRng1" localSheetId="10">'Table 3D'!$D$7:$AI$7</definedName>
    <definedName name="TimeRng1" localSheetId="11">'Table 3E'!$D$7:$AI$7</definedName>
    <definedName name="TimeRng1" localSheetId="12">'Table 4'!$F$6:$AK$6</definedName>
    <definedName name="_xlnm.Print_Area" localSheetId="0">'Cover page'!$A$1:$N$37</definedName>
    <definedName name="_xlnm.Print_Area" localSheetId="2">'Table 1'!$C$1:$AK$38</definedName>
    <definedName name="_xlnm.Print_Area" localSheetId="3">'Table 2A'!$C$1:$AK$52</definedName>
    <definedName name="_xlnm.Print_Area" localSheetId="4">'Table 2B'!$C$1:$AK$48</definedName>
    <definedName name="_xlnm.Print_Area" localSheetId="5">'Table 2C'!$C$1:$AK$48</definedName>
    <definedName name="_xlnm.Print_Area" localSheetId="6">'Table 2D'!$C$1:$AK$48</definedName>
    <definedName name="_xlnm.Print_Area" localSheetId="7">'Table 3A'!$C$1:$AK$56</definedName>
    <definedName name="_xlnm.Print_Area" localSheetId="8">'Table 3B'!$C$1:$AK$61</definedName>
    <definedName name="_xlnm.Print_Area" localSheetId="9">'Table 3C'!$C$1:$AK$61</definedName>
    <definedName name="_xlnm.Print_Area" localSheetId="10">'Table 3D'!$C$1:$AK$61</definedName>
    <definedName name="_xlnm.Print_Area" localSheetId="11">'Table 3E'!$C$1:$AK$61</definedName>
    <definedName name="_xlnm.Print_Area" localSheetId="12">'Table 4'!$C$1:$AL$42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2" l="1"/>
  <c r="AD10" i="8"/>
  <c r="AD10" i="9"/>
  <c r="AD10" i="10"/>
  <c r="AD10" i="11"/>
  <c r="AE17" i="12"/>
  <c r="AE9" i="12"/>
  <c r="AE8" i="2" l="1"/>
  <c r="AC10" i="8"/>
  <c r="AC10" i="10"/>
  <c r="AC10" i="9"/>
  <c r="AC10" i="11"/>
  <c r="AD9" i="12"/>
  <c r="AD17" i="12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U77" i="3"/>
  <c r="V77" i="3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E72" i="15" l="1"/>
  <c r="F72" i="15"/>
  <c r="G72" i="15"/>
  <c r="H72" i="15"/>
  <c r="I72" i="15"/>
  <c r="J72" i="15"/>
  <c r="K72" i="15"/>
  <c r="L72" i="15"/>
  <c r="M72" i="15"/>
  <c r="N72" i="15"/>
  <c r="O72" i="15"/>
  <c r="P72" i="15"/>
  <c r="Q72" i="15"/>
  <c r="R72" i="15"/>
  <c r="S72" i="15"/>
  <c r="T72" i="15"/>
  <c r="U72" i="15"/>
  <c r="V72" i="15"/>
  <c r="W72" i="15"/>
  <c r="X72" i="15"/>
  <c r="Y72" i="15"/>
  <c r="Z72" i="15"/>
  <c r="AA72" i="15"/>
  <c r="AB72" i="15"/>
  <c r="AC72" i="15"/>
  <c r="AD72" i="15"/>
  <c r="AE72" i="15"/>
  <c r="AF72" i="15"/>
  <c r="AG72" i="15"/>
  <c r="AH72" i="15"/>
  <c r="AI72" i="15"/>
  <c r="F44" i="2"/>
  <c r="D64" i="4"/>
  <c r="D64" i="3"/>
  <c r="D64" i="5"/>
  <c r="D64" i="6"/>
  <c r="D59" i="15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D51" i="8"/>
  <c r="D51" i="9"/>
  <c r="D51" i="10"/>
  <c r="D55" i="11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E41" i="12"/>
  <c r="AI75" i="4" l="1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AG73" i="4"/>
  <c r="AC73" i="4"/>
  <c r="Y73" i="4"/>
  <c r="U73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AH66" i="4"/>
  <c r="AD66" i="4"/>
  <c r="Z66" i="4"/>
  <c r="V66" i="4"/>
  <c r="U65" i="4"/>
  <c r="V65" i="4" s="1"/>
  <c r="AI31" i="4"/>
  <c r="AI73" i="4" s="1"/>
  <c r="AH31" i="4"/>
  <c r="AH73" i="4" s="1"/>
  <c r="AG31" i="4"/>
  <c r="AF31" i="4"/>
  <c r="AF73" i="4" s="1"/>
  <c r="AE31" i="4"/>
  <c r="AE73" i="4" s="1"/>
  <c r="AD31" i="4"/>
  <c r="AD73" i="4" s="1"/>
  <c r="AC31" i="4"/>
  <c r="AB31" i="4"/>
  <c r="AB73" i="4" s="1"/>
  <c r="AA31" i="4"/>
  <c r="AA73" i="4" s="1"/>
  <c r="Z31" i="4"/>
  <c r="Z73" i="4" s="1"/>
  <c r="Y31" i="4"/>
  <c r="X31" i="4"/>
  <c r="X73" i="4" s="1"/>
  <c r="W31" i="4"/>
  <c r="W73" i="4" s="1"/>
  <c r="V31" i="4"/>
  <c r="V73" i="4" s="1"/>
  <c r="U31" i="4"/>
  <c r="AI12" i="4"/>
  <c r="AI66" i="4" s="1"/>
  <c r="AH12" i="4"/>
  <c r="AH67" i="4" s="1"/>
  <c r="AG12" i="4"/>
  <c r="AG66" i="4" s="1"/>
  <c r="AF12" i="4"/>
  <c r="AF66" i="4" s="1"/>
  <c r="AE12" i="4"/>
  <c r="AE67" i="4" s="1"/>
  <c r="AD12" i="4"/>
  <c r="AD67" i="4" s="1"/>
  <c r="AC12" i="4"/>
  <c r="AC66" i="4" s="1"/>
  <c r="AB12" i="4"/>
  <c r="AB66" i="4" s="1"/>
  <c r="AA12" i="4"/>
  <c r="AA67" i="4" s="1"/>
  <c r="Z12" i="4"/>
  <c r="Z67" i="4" s="1"/>
  <c r="Y12" i="4"/>
  <c r="Y66" i="4" s="1"/>
  <c r="X12" i="4"/>
  <c r="X66" i="4" s="1"/>
  <c r="W12" i="4"/>
  <c r="W67" i="4" s="1"/>
  <c r="V12" i="4"/>
  <c r="V67" i="4" s="1"/>
  <c r="U12" i="4"/>
  <c r="U66" i="4" s="1"/>
  <c r="V7" i="4"/>
  <c r="V64" i="4" s="1"/>
  <c r="U7" i="4"/>
  <c r="U64" i="4" s="1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AH73" i="3"/>
  <c r="AD73" i="3"/>
  <c r="Z73" i="3"/>
  <c r="V73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AI66" i="3"/>
  <c r="AE66" i="3"/>
  <c r="AA66" i="3"/>
  <c r="W66" i="3"/>
  <c r="V65" i="3"/>
  <c r="W65" i="3" s="1"/>
  <c r="U65" i="3"/>
  <c r="AI31" i="3"/>
  <c r="AI73" i="3" s="1"/>
  <c r="AH31" i="3"/>
  <c r="AG31" i="3"/>
  <c r="AG73" i="3" s="1"/>
  <c r="AF31" i="3"/>
  <c r="AF73" i="3" s="1"/>
  <c r="AE31" i="3"/>
  <c r="AE73" i="3" s="1"/>
  <c r="AD31" i="3"/>
  <c r="AC31" i="3"/>
  <c r="AC73" i="3" s="1"/>
  <c r="AB31" i="3"/>
  <c r="AB73" i="3" s="1"/>
  <c r="AA31" i="3"/>
  <c r="AA73" i="3" s="1"/>
  <c r="Z31" i="3"/>
  <c r="Y31" i="3"/>
  <c r="Y73" i="3" s="1"/>
  <c r="X31" i="3"/>
  <c r="X73" i="3" s="1"/>
  <c r="W31" i="3"/>
  <c r="W73" i="3" s="1"/>
  <c r="V31" i="3"/>
  <c r="U31" i="3"/>
  <c r="U73" i="3" s="1"/>
  <c r="AI12" i="3"/>
  <c r="AI67" i="3" s="1"/>
  <c r="AH12" i="3"/>
  <c r="AH66" i="3" s="1"/>
  <c r="AG12" i="3"/>
  <c r="AG66" i="3" s="1"/>
  <c r="AF12" i="3"/>
  <c r="AF67" i="3" s="1"/>
  <c r="AE12" i="3"/>
  <c r="AE67" i="3" s="1"/>
  <c r="AD12" i="3"/>
  <c r="AD66" i="3" s="1"/>
  <c r="AC12" i="3"/>
  <c r="AC66" i="3" s="1"/>
  <c r="AB12" i="3"/>
  <c r="AB66" i="3" s="1"/>
  <c r="AA12" i="3"/>
  <c r="AA67" i="3" s="1"/>
  <c r="Z12" i="3"/>
  <c r="Z66" i="3" s="1"/>
  <c r="Y12" i="3"/>
  <c r="Y66" i="3" s="1"/>
  <c r="X12" i="3"/>
  <c r="X67" i="3" s="1"/>
  <c r="W12" i="3"/>
  <c r="W67" i="3" s="1"/>
  <c r="V12" i="3"/>
  <c r="V66" i="3" s="1"/>
  <c r="U12" i="3"/>
  <c r="U66" i="3" s="1"/>
  <c r="W7" i="3"/>
  <c r="W64" i="3" s="1"/>
  <c r="V7" i="3"/>
  <c r="V64" i="3" s="1"/>
  <c r="U7" i="3"/>
  <c r="U64" i="3" s="1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AI73" i="5"/>
  <c r="AE73" i="5"/>
  <c r="AA73" i="5"/>
  <c r="W73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AF66" i="5"/>
  <c r="AB66" i="5"/>
  <c r="X66" i="5"/>
  <c r="U65" i="5"/>
  <c r="V65" i="5" s="1"/>
  <c r="AI31" i="5"/>
  <c r="AH31" i="5"/>
  <c r="AH73" i="5" s="1"/>
  <c r="AG31" i="5"/>
  <c r="AG73" i="5" s="1"/>
  <c r="AF31" i="5"/>
  <c r="AF73" i="5" s="1"/>
  <c r="AE31" i="5"/>
  <c r="AD31" i="5"/>
  <c r="AD73" i="5" s="1"/>
  <c r="AC31" i="5"/>
  <c r="AC73" i="5" s="1"/>
  <c r="AB31" i="5"/>
  <c r="AB73" i="5" s="1"/>
  <c r="AA31" i="5"/>
  <c r="Z31" i="5"/>
  <c r="Z73" i="5" s="1"/>
  <c r="Y31" i="5"/>
  <c r="Y73" i="5" s="1"/>
  <c r="X31" i="5"/>
  <c r="X73" i="5" s="1"/>
  <c r="W31" i="5"/>
  <c r="V31" i="5"/>
  <c r="V73" i="5" s="1"/>
  <c r="U31" i="5"/>
  <c r="U73" i="5" s="1"/>
  <c r="AI12" i="5"/>
  <c r="AI66" i="5" s="1"/>
  <c r="AH12" i="5"/>
  <c r="AH66" i="5" s="1"/>
  <c r="AG12" i="5"/>
  <c r="AG67" i="5" s="1"/>
  <c r="AF12" i="5"/>
  <c r="AF67" i="5" s="1"/>
  <c r="AE12" i="5"/>
  <c r="AE66" i="5" s="1"/>
  <c r="AD12" i="5"/>
  <c r="AD66" i="5" s="1"/>
  <c r="AC12" i="5"/>
  <c r="AC66" i="5" s="1"/>
  <c r="AB12" i="5"/>
  <c r="AB67" i="5" s="1"/>
  <c r="AA12" i="5"/>
  <c r="AA66" i="5" s="1"/>
  <c r="Z12" i="5"/>
  <c r="Z66" i="5" s="1"/>
  <c r="Y12" i="5"/>
  <c r="Y67" i="5" s="1"/>
  <c r="X12" i="5"/>
  <c r="X67" i="5" s="1"/>
  <c r="W12" i="5"/>
  <c r="W66" i="5" s="1"/>
  <c r="V12" i="5"/>
  <c r="V66" i="5" s="1"/>
  <c r="U12" i="5"/>
  <c r="U67" i="5" s="1"/>
  <c r="V7" i="5"/>
  <c r="V64" i="5" s="1"/>
  <c r="U7" i="5"/>
  <c r="U64" i="5" s="1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AH73" i="6"/>
  <c r="AE73" i="6"/>
  <c r="AD73" i="6"/>
  <c r="AA73" i="6"/>
  <c r="Z73" i="6"/>
  <c r="W73" i="6"/>
  <c r="V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V65" i="6"/>
  <c r="W7" i="6" s="1"/>
  <c r="W64" i="6" s="1"/>
  <c r="U65" i="6"/>
  <c r="AH31" i="6"/>
  <c r="AG31" i="6"/>
  <c r="AG73" i="6" s="1"/>
  <c r="AF31" i="6"/>
  <c r="AF73" i="6" s="1"/>
  <c r="AE31" i="6"/>
  <c r="AD31" i="6"/>
  <c r="AC31" i="6"/>
  <c r="AC73" i="6" s="1"/>
  <c r="AB31" i="6"/>
  <c r="AB73" i="6" s="1"/>
  <c r="AA31" i="6"/>
  <c r="Z31" i="6"/>
  <c r="Y31" i="6"/>
  <c r="Y73" i="6" s="1"/>
  <c r="X31" i="6"/>
  <c r="X73" i="6" s="1"/>
  <c r="W31" i="6"/>
  <c r="V31" i="6"/>
  <c r="U31" i="6"/>
  <c r="U73" i="6" s="1"/>
  <c r="AH12" i="6"/>
  <c r="AH66" i="6" s="1"/>
  <c r="AG12" i="6"/>
  <c r="AG67" i="6" s="1"/>
  <c r="AF12" i="6"/>
  <c r="AF67" i="6" s="1"/>
  <c r="AE12" i="6"/>
  <c r="AE66" i="6" s="1"/>
  <c r="AD12" i="6"/>
  <c r="AD66" i="6" s="1"/>
  <c r="AC12" i="6"/>
  <c r="AC67" i="6" s="1"/>
  <c r="AB12" i="6"/>
  <c r="AB67" i="6" s="1"/>
  <c r="AA12" i="6"/>
  <c r="AA66" i="6" s="1"/>
  <c r="Z12" i="6"/>
  <c r="Z66" i="6" s="1"/>
  <c r="Y12" i="6"/>
  <c r="Y67" i="6" s="1"/>
  <c r="X12" i="6"/>
  <c r="X67" i="6" s="1"/>
  <c r="W12" i="6"/>
  <c r="W66" i="6" s="1"/>
  <c r="V12" i="6"/>
  <c r="V66" i="6" s="1"/>
  <c r="U12" i="6"/>
  <c r="U67" i="6" s="1"/>
  <c r="V7" i="6"/>
  <c r="V64" i="6" s="1"/>
  <c r="U7" i="6"/>
  <c r="U64" i="6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AF68" i="15"/>
  <c r="AE68" i="15"/>
  <c r="AB68" i="15"/>
  <c r="AA68" i="15"/>
  <c r="X68" i="15"/>
  <c r="W68" i="15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U60" i="15"/>
  <c r="V60" i="15" s="1"/>
  <c r="AH31" i="15"/>
  <c r="AH68" i="15" s="1"/>
  <c r="AG31" i="15"/>
  <c r="AG61" i="15" s="1"/>
  <c r="AF31" i="15"/>
  <c r="AE31" i="15"/>
  <c r="AD31" i="15"/>
  <c r="AD68" i="15" s="1"/>
  <c r="AC31" i="15"/>
  <c r="AC68" i="15" s="1"/>
  <c r="AB31" i="15"/>
  <c r="AA31" i="15"/>
  <c r="Z31" i="15"/>
  <c r="Z68" i="15" s="1"/>
  <c r="Y31" i="15"/>
  <c r="Y61" i="15" s="1"/>
  <c r="X31" i="15"/>
  <c r="W31" i="15"/>
  <c r="V31" i="15"/>
  <c r="V68" i="15" s="1"/>
  <c r="U31" i="15"/>
  <c r="U68" i="15" s="1"/>
  <c r="AH12" i="15"/>
  <c r="AH62" i="15" s="1"/>
  <c r="AG12" i="15"/>
  <c r="AG62" i="15" s="1"/>
  <c r="AF12" i="15"/>
  <c r="AE12" i="15"/>
  <c r="AE62" i="15" s="1"/>
  <c r="AD12" i="15"/>
  <c r="AD62" i="15" s="1"/>
  <c r="AC12" i="15"/>
  <c r="AC62" i="15" s="1"/>
  <c r="AB12" i="15"/>
  <c r="AA12" i="15"/>
  <c r="AA62" i="15" s="1"/>
  <c r="Z12" i="15"/>
  <c r="Z62" i="15" s="1"/>
  <c r="Y12" i="15"/>
  <c r="Y62" i="15" s="1"/>
  <c r="X12" i="15"/>
  <c r="W12" i="15"/>
  <c r="V12" i="15"/>
  <c r="V62" i="15" s="1"/>
  <c r="U12" i="15"/>
  <c r="U62" i="15" s="1"/>
  <c r="V7" i="15"/>
  <c r="V59" i="15" s="1"/>
  <c r="U7" i="15"/>
  <c r="U59" i="15" s="1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U52" i="8"/>
  <c r="V52" i="8" s="1"/>
  <c r="AB10" i="8"/>
  <c r="AA10" i="8"/>
  <c r="Z10" i="8"/>
  <c r="Y10" i="8"/>
  <c r="X10" i="8"/>
  <c r="W10" i="8"/>
  <c r="V10" i="8"/>
  <c r="U10" i="8"/>
  <c r="V5" i="8"/>
  <c r="V51" i="8" s="1"/>
  <c r="U5" i="8"/>
  <c r="U51" i="8" s="1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AI55" i="9"/>
  <c r="AH55" i="9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AI54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AI53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U52" i="9"/>
  <c r="V5" i="9" s="1"/>
  <c r="V51" i="9" s="1"/>
  <c r="AB10" i="9"/>
  <c r="AA10" i="9"/>
  <c r="Z10" i="9"/>
  <c r="Y10" i="9"/>
  <c r="X10" i="9"/>
  <c r="W10" i="9"/>
  <c r="V10" i="9"/>
  <c r="U10" i="9"/>
  <c r="U5" i="9"/>
  <c r="U51" i="9" s="1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U52" i="10"/>
  <c r="V52" i="10" s="1"/>
  <c r="U5" i="10"/>
  <c r="U51" i="10" s="1"/>
  <c r="AH61" i="11"/>
  <c r="AG61" i="11"/>
  <c r="AF61" i="11"/>
  <c r="AE61" i="11"/>
  <c r="AD61" i="11"/>
  <c r="AC61" i="11"/>
  <c r="AB61" i="11"/>
  <c r="AA61" i="11"/>
  <c r="Z61" i="11"/>
  <c r="Y61" i="11"/>
  <c r="X61" i="11"/>
  <c r="W61" i="11"/>
  <c r="V61" i="11"/>
  <c r="U61" i="11"/>
  <c r="AH59" i="11"/>
  <c r="AG59" i="11"/>
  <c r="AF59" i="11"/>
  <c r="AE59" i="11"/>
  <c r="AD59" i="11"/>
  <c r="AC59" i="11"/>
  <c r="AB59" i="11"/>
  <c r="AA59" i="11"/>
  <c r="Z59" i="11"/>
  <c r="Y59" i="11"/>
  <c r="X59" i="11"/>
  <c r="W59" i="11"/>
  <c r="V59" i="11"/>
  <c r="U59" i="11"/>
  <c r="AH58" i="11"/>
  <c r="AG58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AH57" i="11"/>
  <c r="AG57" i="11"/>
  <c r="AF57" i="11"/>
  <c r="AE57" i="11"/>
  <c r="AD57" i="11"/>
  <c r="AC57" i="11"/>
  <c r="AB57" i="11"/>
  <c r="AA57" i="11"/>
  <c r="Z57" i="11"/>
  <c r="Y57" i="11"/>
  <c r="X57" i="11"/>
  <c r="W57" i="11"/>
  <c r="V57" i="11"/>
  <c r="U57" i="11"/>
  <c r="U56" i="11"/>
  <c r="V56" i="11" s="1"/>
  <c r="AB10" i="11"/>
  <c r="AA10" i="11"/>
  <c r="Z10" i="11"/>
  <c r="Y10" i="11"/>
  <c r="X10" i="11"/>
  <c r="W10" i="11"/>
  <c r="V10" i="11"/>
  <c r="U10" i="11"/>
  <c r="V5" i="11"/>
  <c r="V55" i="11" s="1"/>
  <c r="U5" i="11"/>
  <c r="U55" i="11" s="1"/>
  <c r="V45" i="2"/>
  <c r="W45" i="2" s="1"/>
  <c r="AD8" i="2"/>
  <c r="AC8" i="2"/>
  <c r="AB8" i="2"/>
  <c r="AA8" i="2"/>
  <c r="Z8" i="2"/>
  <c r="Y8" i="2"/>
  <c r="X8" i="2"/>
  <c r="W8" i="2"/>
  <c r="V8" i="2"/>
  <c r="W6" i="2"/>
  <c r="W44" i="2" s="1"/>
  <c r="V6" i="2"/>
  <c r="V44" i="2" s="1"/>
  <c r="G45" i="2"/>
  <c r="H45" i="2" s="1"/>
  <c r="E65" i="5"/>
  <c r="F7" i="5" s="1"/>
  <c r="F64" i="5" s="1"/>
  <c r="G65" i="4"/>
  <c r="E65" i="4"/>
  <c r="F65" i="4" s="1"/>
  <c r="F65" i="3"/>
  <c r="E65" i="3"/>
  <c r="E65" i="6"/>
  <c r="F7" i="6" s="1"/>
  <c r="F64" i="6" s="1"/>
  <c r="E60" i="15"/>
  <c r="F60" i="15" s="1"/>
  <c r="E52" i="9"/>
  <c r="F5" i="9" s="1"/>
  <c r="F51" i="9" s="1"/>
  <c r="E52" i="8"/>
  <c r="F52" i="8" s="1"/>
  <c r="G5" i="8" s="1"/>
  <c r="G51" i="8" s="1"/>
  <c r="F52" i="10"/>
  <c r="G52" i="10" s="1"/>
  <c r="E52" i="10"/>
  <c r="E56" i="11"/>
  <c r="F56" i="11" s="1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V42" i="12"/>
  <c r="W42" i="12" s="1"/>
  <c r="AC9" i="12"/>
  <c r="AB9" i="12"/>
  <c r="AA9" i="12"/>
  <c r="Z9" i="12"/>
  <c r="Y9" i="12"/>
  <c r="X9" i="12"/>
  <c r="W9" i="12"/>
  <c r="V9" i="12"/>
  <c r="W5" i="12"/>
  <c r="W41" i="12" s="1"/>
  <c r="V5" i="12"/>
  <c r="V41" i="12" s="1"/>
  <c r="G42" i="12"/>
  <c r="H42" i="12" s="1"/>
  <c r="F42" i="12"/>
  <c r="U9" i="12"/>
  <c r="U43" i="12"/>
  <c r="U44" i="12"/>
  <c r="U45" i="12"/>
  <c r="U46" i="12"/>
  <c r="H6" i="2"/>
  <c r="H44" i="2" s="1"/>
  <c r="G6" i="2"/>
  <c r="G44" i="2" s="1"/>
  <c r="F7" i="4"/>
  <c r="F64" i="4" s="1"/>
  <c r="G7" i="4"/>
  <c r="G64" i="4" s="1"/>
  <c r="F7" i="3"/>
  <c r="F64" i="3" s="1"/>
  <c r="E7" i="5"/>
  <c r="E64" i="5" s="1"/>
  <c r="E7" i="4"/>
  <c r="E64" i="4" s="1"/>
  <c r="E7" i="3"/>
  <c r="E64" i="3" s="1"/>
  <c r="E7" i="6"/>
  <c r="E64" i="6" s="1"/>
  <c r="F7" i="15"/>
  <c r="F59" i="15" s="1"/>
  <c r="E7" i="15"/>
  <c r="E59" i="15" s="1"/>
  <c r="F5" i="8"/>
  <c r="F51" i="8" s="1"/>
  <c r="F5" i="10"/>
  <c r="F51" i="10" s="1"/>
  <c r="E5" i="9"/>
  <c r="E51" i="9" s="1"/>
  <c r="E5" i="8"/>
  <c r="E51" i="8" s="1"/>
  <c r="E5" i="10"/>
  <c r="E51" i="10" s="1"/>
  <c r="F5" i="11"/>
  <c r="F55" i="11" s="1"/>
  <c r="E5" i="11"/>
  <c r="E55" i="11" s="1"/>
  <c r="H5" i="12"/>
  <c r="H41" i="12" s="1"/>
  <c r="G5" i="12"/>
  <c r="G41" i="12" s="1"/>
  <c r="F5" i="12"/>
  <c r="F41" i="12" s="1"/>
  <c r="X65" i="3" l="1"/>
  <c r="X7" i="3"/>
  <c r="X64" i="3" s="1"/>
  <c r="W7" i="5"/>
  <c r="W64" i="5" s="1"/>
  <c r="W65" i="5"/>
  <c r="W65" i="4"/>
  <c r="W7" i="4"/>
  <c r="W64" i="4" s="1"/>
  <c r="AC67" i="5"/>
  <c r="AB67" i="3"/>
  <c r="AI67" i="4"/>
  <c r="U66" i="5"/>
  <c r="Y66" i="5"/>
  <c r="AG66" i="5"/>
  <c r="V67" i="5"/>
  <c r="Z67" i="5"/>
  <c r="AD67" i="5"/>
  <c r="AH67" i="5"/>
  <c r="X66" i="3"/>
  <c r="AF66" i="3"/>
  <c r="U67" i="3"/>
  <c r="Y67" i="3"/>
  <c r="AC67" i="3"/>
  <c r="AG67" i="3"/>
  <c r="W66" i="4"/>
  <c r="AA66" i="4"/>
  <c r="AE66" i="4"/>
  <c r="X67" i="4"/>
  <c r="AB67" i="4"/>
  <c r="AF67" i="4"/>
  <c r="W67" i="5"/>
  <c r="AA67" i="5"/>
  <c r="AE67" i="5"/>
  <c r="AI67" i="5"/>
  <c r="V67" i="3"/>
  <c r="Z67" i="3"/>
  <c r="AD67" i="3"/>
  <c r="AH67" i="3"/>
  <c r="U67" i="4"/>
  <c r="Y67" i="4"/>
  <c r="AC67" i="4"/>
  <c r="AG67" i="4"/>
  <c r="W74" i="15"/>
  <c r="X66" i="6"/>
  <c r="AB66" i="6"/>
  <c r="AF66" i="6"/>
  <c r="V67" i="6"/>
  <c r="Z67" i="6"/>
  <c r="AD67" i="6"/>
  <c r="AH67" i="6"/>
  <c r="X74" i="15"/>
  <c r="AB74" i="15"/>
  <c r="AF74" i="15"/>
  <c r="W65" i="6"/>
  <c r="U66" i="6"/>
  <c r="Y66" i="6"/>
  <c r="AC66" i="6"/>
  <c r="AG66" i="6"/>
  <c r="W67" i="6"/>
  <c r="AA67" i="6"/>
  <c r="AE67" i="6"/>
  <c r="W60" i="15"/>
  <c r="W7" i="15"/>
  <c r="W59" i="15" s="1"/>
  <c r="U61" i="15"/>
  <c r="AC61" i="15"/>
  <c r="W62" i="15"/>
  <c r="U74" i="15"/>
  <c r="Y74" i="15"/>
  <c r="AC74" i="15"/>
  <c r="AG74" i="15"/>
  <c r="V61" i="15"/>
  <c r="AD61" i="15"/>
  <c r="X62" i="15"/>
  <c r="AF62" i="15"/>
  <c r="Z74" i="15"/>
  <c r="AH74" i="15"/>
  <c r="W61" i="15"/>
  <c r="AA61" i="15"/>
  <c r="AE61" i="15"/>
  <c r="Y68" i="15"/>
  <c r="AG68" i="15"/>
  <c r="AA74" i="15"/>
  <c r="AE74" i="15"/>
  <c r="Z61" i="15"/>
  <c r="AH61" i="15"/>
  <c r="AB62" i="15"/>
  <c r="V74" i="15"/>
  <c r="AD74" i="15"/>
  <c r="X61" i="15"/>
  <c r="AB61" i="15"/>
  <c r="AF61" i="15"/>
  <c r="W52" i="8"/>
  <c r="W5" i="8"/>
  <c r="W51" i="8" s="1"/>
  <c r="V52" i="9"/>
  <c r="W52" i="10"/>
  <c r="W5" i="10"/>
  <c r="W51" i="10" s="1"/>
  <c r="V5" i="10"/>
  <c r="V51" i="10" s="1"/>
  <c r="W56" i="11"/>
  <c r="W5" i="11"/>
  <c r="W55" i="11" s="1"/>
  <c r="X45" i="2"/>
  <c r="X6" i="2"/>
  <c r="X44" i="2" s="1"/>
  <c r="I45" i="2"/>
  <c r="I6" i="2"/>
  <c r="I44" i="2" s="1"/>
  <c r="H7" i="4"/>
  <c r="H64" i="4" s="1"/>
  <c r="H65" i="4"/>
  <c r="F65" i="6"/>
  <c r="G65" i="3"/>
  <c r="G7" i="3"/>
  <c r="G64" i="3" s="1"/>
  <c r="F65" i="5"/>
  <c r="G60" i="15"/>
  <c r="G7" i="15"/>
  <c r="G59" i="15" s="1"/>
  <c r="H52" i="10"/>
  <c r="H5" i="10"/>
  <c r="H51" i="10" s="1"/>
  <c r="G5" i="10"/>
  <c r="G51" i="10" s="1"/>
  <c r="G52" i="8"/>
  <c r="F52" i="9"/>
  <c r="G56" i="11"/>
  <c r="G5" i="11"/>
  <c r="G55" i="11" s="1"/>
  <c r="X5" i="12"/>
  <c r="X41" i="12" s="1"/>
  <c r="X42" i="12"/>
  <c r="I5" i="12"/>
  <c r="I41" i="12" s="1"/>
  <c r="I42" i="12"/>
  <c r="X7" i="5" l="1"/>
  <c r="X64" i="5" s="1"/>
  <c r="X65" i="5"/>
  <c r="X65" i="4"/>
  <c r="X7" i="4"/>
  <c r="X64" i="4" s="1"/>
  <c r="Y65" i="3"/>
  <c r="Y7" i="3"/>
  <c r="Y64" i="3" s="1"/>
  <c r="X65" i="6"/>
  <c r="X7" i="6"/>
  <c r="X64" i="6" s="1"/>
  <c r="X7" i="15"/>
  <c r="X59" i="15" s="1"/>
  <c r="X60" i="15"/>
  <c r="W52" i="9"/>
  <c r="W5" i="9"/>
  <c r="W51" i="9" s="1"/>
  <c r="X52" i="8"/>
  <c r="X5" i="8"/>
  <c r="X51" i="8" s="1"/>
  <c r="X52" i="10"/>
  <c r="X5" i="10"/>
  <c r="X51" i="10" s="1"/>
  <c r="X56" i="11"/>
  <c r="X5" i="11"/>
  <c r="X55" i="11" s="1"/>
  <c r="Y6" i="2"/>
  <c r="Y44" i="2" s="1"/>
  <c r="Y45" i="2"/>
  <c r="J6" i="2"/>
  <c r="J44" i="2" s="1"/>
  <c r="J45" i="2"/>
  <c r="H65" i="3"/>
  <c r="H7" i="3"/>
  <c r="H64" i="3" s="1"/>
  <c r="G65" i="6"/>
  <c r="G7" i="6"/>
  <c r="G64" i="6" s="1"/>
  <c r="G65" i="5"/>
  <c r="G7" i="5"/>
  <c r="G64" i="5" s="1"/>
  <c r="I65" i="4"/>
  <c r="I7" i="4"/>
  <c r="I64" i="4" s="1"/>
  <c r="H7" i="15"/>
  <c r="H59" i="15" s="1"/>
  <c r="H60" i="15"/>
  <c r="H5" i="8"/>
  <c r="H51" i="8" s="1"/>
  <c r="H52" i="8"/>
  <c r="G52" i="9"/>
  <c r="G5" i="9"/>
  <c r="G51" i="9" s="1"/>
  <c r="I52" i="10"/>
  <c r="I5" i="10"/>
  <c r="I51" i="10" s="1"/>
  <c r="H5" i="11"/>
  <c r="H55" i="11" s="1"/>
  <c r="H56" i="11"/>
  <c r="Y5" i="12"/>
  <c r="Y41" i="12" s="1"/>
  <c r="Y42" i="12"/>
  <c r="J5" i="12"/>
  <c r="J41" i="12" s="1"/>
  <c r="J42" i="12"/>
  <c r="Y7" i="4" l="1"/>
  <c r="Y64" i="4" s="1"/>
  <c r="Y65" i="4"/>
  <c r="Y65" i="5"/>
  <c r="Y7" i="5"/>
  <c r="Y64" i="5" s="1"/>
  <c r="Z7" i="3"/>
  <c r="Z64" i="3" s="1"/>
  <c r="Z65" i="3"/>
  <c r="Y65" i="6"/>
  <c r="Y7" i="6"/>
  <c r="Y64" i="6" s="1"/>
  <c r="Y7" i="15"/>
  <c r="Y59" i="15" s="1"/>
  <c r="Y60" i="15"/>
  <c r="Y5" i="8"/>
  <c r="Y51" i="8" s="1"/>
  <c r="Y52" i="8"/>
  <c r="X52" i="9"/>
  <c r="X5" i="9"/>
  <c r="X51" i="9" s="1"/>
  <c r="Y52" i="10"/>
  <c r="Y5" i="10"/>
  <c r="Y51" i="10" s="1"/>
  <c r="Y56" i="11"/>
  <c r="Y5" i="11"/>
  <c r="Y55" i="11" s="1"/>
  <c r="Z6" i="2"/>
  <c r="Z44" i="2" s="1"/>
  <c r="Z45" i="2"/>
  <c r="K6" i="2"/>
  <c r="K44" i="2" s="1"/>
  <c r="K45" i="2"/>
  <c r="J65" i="4"/>
  <c r="J7" i="4"/>
  <c r="J64" i="4" s="1"/>
  <c r="H65" i="6"/>
  <c r="H7" i="6"/>
  <c r="H64" i="6" s="1"/>
  <c r="H65" i="5"/>
  <c r="H7" i="5"/>
  <c r="H64" i="5" s="1"/>
  <c r="I65" i="3"/>
  <c r="I7" i="3"/>
  <c r="I64" i="3" s="1"/>
  <c r="I60" i="15"/>
  <c r="I7" i="15"/>
  <c r="I59" i="15" s="1"/>
  <c r="I52" i="8"/>
  <c r="I5" i="8"/>
  <c r="I51" i="8" s="1"/>
  <c r="H5" i="9"/>
  <c r="H51" i="9" s="1"/>
  <c r="H52" i="9"/>
  <c r="J5" i="10"/>
  <c r="J51" i="10" s="1"/>
  <c r="J52" i="10"/>
  <c r="I5" i="11"/>
  <c r="I55" i="11" s="1"/>
  <c r="I56" i="11"/>
  <c r="Z42" i="12"/>
  <c r="Z5" i="12"/>
  <c r="Z41" i="12" s="1"/>
  <c r="K42" i="12"/>
  <c r="K5" i="12"/>
  <c r="K41" i="12" s="1"/>
  <c r="Z65" i="5" l="1"/>
  <c r="Z7" i="5"/>
  <c r="Z64" i="5" s="1"/>
  <c r="AA65" i="3"/>
  <c r="AA7" i="3"/>
  <c r="AA64" i="3" s="1"/>
  <c r="Z7" i="4"/>
  <c r="Z64" i="4" s="1"/>
  <c r="Z65" i="4"/>
  <c r="Z7" i="6"/>
  <c r="Z64" i="6" s="1"/>
  <c r="Z65" i="6"/>
  <c r="Z60" i="15"/>
  <c r="Z7" i="15"/>
  <c r="Z59" i="15" s="1"/>
  <c r="Y5" i="9"/>
  <c r="Y51" i="9" s="1"/>
  <c r="Y52" i="9"/>
  <c r="Z5" i="8"/>
  <c r="Z51" i="8" s="1"/>
  <c r="Z52" i="8"/>
  <c r="Z52" i="10"/>
  <c r="Z5" i="10"/>
  <c r="Z51" i="10" s="1"/>
  <c r="Z56" i="11"/>
  <c r="Z5" i="11"/>
  <c r="Z55" i="11" s="1"/>
  <c r="AA45" i="2"/>
  <c r="AA6" i="2"/>
  <c r="AA44" i="2" s="1"/>
  <c r="L6" i="2"/>
  <c r="L44" i="2" s="1"/>
  <c r="L45" i="2"/>
  <c r="J7" i="3"/>
  <c r="J64" i="3" s="1"/>
  <c r="J65" i="3"/>
  <c r="I7" i="6"/>
  <c r="I64" i="6" s="1"/>
  <c r="I65" i="6"/>
  <c r="I65" i="5"/>
  <c r="I7" i="5"/>
  <c r="I64" i="5" s="1"/>
  <c r="K7" i="4"/>
  <c r="K64" i="4" s="1"/>
  <c r="K65" i="4"/>
  <c r="J60" i="15"/>
  <c r="J7" i="15"/>
  <c r="J59" i="15" s="1"/>
  <c r="I5" i="9"/>
  <c r="I51" i="9" s="1"/>
  <c r="I52" i="9"/>
  <c r="K52" i="10"/>
  <c r="K5" i="10"/>
  <c r="K51" i="10" s="1"/>
  <c r="J52" i="8"/>
  <c r="J5" i="8"/>
  <c r="J51" i="8" s="1"/>
  <c r="J5" i="11"/>
  <c r="J55" i="11" s="1"/>
  <c r="J56" i="11"/>
  <c r="AA42" i="12"/>
  <c r="AA5" i="12"/>
  <c r="AA41" i="12" s="1"/>
  <c r="L42" i="12"/>
  <c r="L5" i="12"/>
  <c r="L41" i="12" s="1"/>
  <c r="AB65" i="3" l="1"/>
  <c r="AB7" i="3"/>
  <c r="AB64" i="3" s="1"/>
  <c r="AA65" i="4"/>
  <c r="AA7" i="4"/>
  <c r="AA64" i="4" s="1"/>
  <c r="AA7" i="5"/>
  <c r="AA64" i="5" s="1"/>
  <c r="AA65" i="5"/>
  <c r="AA7" i="6"/>
  <c r="AA64" i="6" s="1"/>
  <c r="AA65" i="6"/>
  <c r="AA60" i="15"/>
  <c r="AA7" i="15"/>
  <c r="AA59" i="15" s="1"/>
  <c r="Z5" i="9"/>
  <c r="Z51" i="9" s="1"/>
  <c r="Z52" i="9"/>
  <c r="AA52" i="8"/>
  <c r="AA5" i="8"/>
  <c r="AA51" i="8" s="1"/>
  <c r="AA52" i="10"/>
  <c r="AA5" i="10"/>
  <c r="AA51" i="10" s="1"/>
  <c r="AA56" i="11"/>
  <c r="AA5" i="11"/>
  <c r="AA55" i="11" s="1"/>
  <c r="AB45" i="2"/>
  <c r="AB6" i="2"/>
  <c r="AB44" i="2" s="1"/>
  <c r="M45" i="2"/>
  <c r="M6" i="2"/>
  <c r="M44" i="2" s="1"/>
  <c r="L7" i="4"/>
  <c r="L64" i="4" s="1"/>
  <c r="L65" i="4"/>
  <c r="K65" i="3"/>
  <c r="K7" i="3"/>
  <c r="K64" i="3" s="1"/>
  <c r="J65" i="6"/>
  <c r="J7" i="6"/>
  <c r="J64" i="6" s="1"/>
  <c r="J7" i="5"/>
  <c r="J64" i="5" s="1"/>
  <c r="J65" i="5"/>
  <c r="K60" i="15"/>
  <c r="K7" i="15"/>
  <c r="K59" i="15" s="1"/>
  <c r="L52" i="10"/>
  <c r="L5" i="10"/>
  <c r="L51" i="10" s="1"/>
  <c r="J5" i="9"/>
  <c r="J51" i="9" s="1"/>
  <c r="J52" i="9"/>
  <c r="K5" i="8"/>
  <c r="K51" i="8" s="1"/>
  <c r="K52" i="8"/>
  <c r="K56" i="11"/>
  <c r="K5" i="11"/>
  <c r="K55" i="11" s="1"/>
  <c r="AB5" i="12"/>
  <c r="AB41" i="12" s="1"/>
  <c r="AB42" i="12"/>
  <c r="M5" i="12"/>
  <c r="M41" i="12" s="1"/>
  <c r="M42" i="12"/>
  <c r="AB65" i="4" l="1"/>
  <c r="AB7" i="4"/>
  <c r="AB64" i="4" s="1"/>
  <c r="AB7" i="5"/>
  <c r="AB64" i="5" s="1"/>
  <c r="AB65" i="5"/>
  <c r="AC65" i="3"/>
  <c r="AC7" i="3"/>
  <c r="AC64" i="3" s="1"/>
  <c r="AB65" i="6"/>
  <c r="AB7" i="6"/>
  <c r="AB64" i="6" s="1"/>
  <c r="AB7" i="15"/>
  <c r="AB59" i="15" s="1"/>
  <c r="AB60" i="15"/>
  <c r="AB5" i="8"/>
  <c r="AB51" i="8" s="1"/>
  <c r="AB52" i="8"/>
  <c r="AA5" i="9"/>
  <c r="AA51" i="9" s="1"/>
  <c r="AA52" i="9"/>
  <c r="AB52" i="10"/>
  <c r="AB5" i="10"/>
  <c r="AB51" i="10" s="1"/>
  <c r="AB56" i="11"/>
  <c r="AB5" i="11"/>
  <c r="AB55" i="11" s="1"/>
  <c r="AC6" i="2"/>
  <c r="AC44" i="2" s="1"/>
  <c r="AC45" i="2"/>
  <c r="N6" i="2"/>
  <c r="N44" i="2" s="1"/>
  <c r="N45" i="2"/>
  <c r="K65" i="5"/>
  <c r="K7" i="5"/>
  <c r="K64" i="5" s="1"/>
  <c r="L65" i="3"/>
  <c r="L7" i="3"/>
  <c r="L64" i="3" s="1"/>
  <c r="M65" i="4"/>
  <c r="M7" i="4"/>
  <c r="M64" i="4" s="1"/>
  <c r="K65" i="6"/>
  <c r="K7" i="6"/>
  <c r="K64" i="6" s="1"/>
  <c r="L7" i="15"/>
  <c r="L59" i="15" s="1"/>
  <c r="L60" i="15"/>
  <c r="K52" i="9"/>
  <c r="K5" i="9"/>
  <c r="K51" i="9" s="1"/>
  <c r="L5" i="8"/>
  <c r="L51" i="8" s="1"/>
  <c r="L52" i="8"/>
  <c r="M52" i="10"/>
  <c r="M5" i="10"/>
  <c r="M51" i="10" s="1"/>
  <c r="L5" i="11"/>
  <c r="L55" i="11" s="1"/>
  <c r="L56" i="11"/>
  <c r="AC5" i="12"/>
  <c r="AC41" i="12" s="1"/>
  <c r="AC42" i="12"/>
  <c r="N5" i="12"/>
  <c r="N41" i="12" s="1"/>
  <c r="N42" i="12"/>
  <c r="AC65" i="5" l="1"/>
  <c r="AC7" i="5"/>
  <c r="AC64" i="5" s="1"/>
  <c r="AD7" i="3"/>
  <c r="AD64" i="3" s="1"/>
  <c r="AD65" i="3"/>
  <c r="AC7" i="4"/>
  <c r="AC64" i="4" s="1"/>
  <c r="AC65" i="4"/>
  <c r="AC65" i="6"/>
  <c r="AC7" i="6"/>
  <c r="AC64" i="6" s="1"/>
  <c r="AC7" i="15"/>
  <c r="AC59" i="15" s="1"/>
  <c r="AC60" i="15"/>
  <c r="AC5" i="8"/>
  <c r="AC51" i="8" s="1"/>
  <c r="AC52" i="8"/>
  <c r="AB52" i="9"/>
  <c r="AB5" i="9"/>
  <c r="AB51" i="9" s="1"/>
  <c r="AC52" i="10"/>
  <c r="AC5" i="10"/>
  <c r="AC51" i="10" s="1"/>
  <c r="AC56" i="11"/>
  <c r="AC5" i="11"/>
  <c r="AC55" i="11" s="1"/>
  <c r="AD6" i="2"/>
  <c r="AD44" i="2" s="1"/>
  <c r="AD45" i="2"/>
  <c r="O6" i="2"/>
  <c r="O44" i="2" s="1"/>
  <c r="O45" i="2"/>
  <c r="L65" i="6"/>
  <c r="L7" i="6"/>
  <c r="L64" i="6" s="1"/>
  <c r="M65" i="3"/>
  <c r="M7" i="3"/>
  <c r="M64" i="3" s="1"/>
  <c r="N65" i="4"/>
  <c r="N7" i="4"/>
  <c r="N64" i="4" s="1"/>
  <c r="L65" i="5"/>
  <c r="L7" i="5"/>
  <c r="L64" i="5" s="1"/>
  <c r="M7" i="15"/>
  <c r="M59" i="15" s="1"/>
  <c r="M60" i="15"/>
  <c r="M52" i="8"/>
  <c r="M5" i="8"/>
  <c r="M51" i="8" s="1"/>
  <c r="N5" i="10"/>
  <c r="N51" i="10" s="1"/>
  <c r="N52" i="10"/>
  <c r="L5" i="9"/>
  <c r="L51" i="9" s="1"/>
  <c r="L52" i="9"/>
  <c r="M56" i="11"/>
  <c r="M5" i="11"/>
  <c r="M55" i="11" s="1"/>
  <c r="AD42" i="12"/>
  <c r="AD5" i="12"/>
  <c r="AD41" i="12" s="1"/>
  <c r="O42" i="12"/>
  <c r="O5" i="12"/>
  <c r="O41" i="12" s="1"/>
  <c r="AD65" i="5" l="1"/>
  <c r="AD7" i="5"/>
  <c r="AD64" i="5" s="1"/>
  <c r="AE65" i="3"/>
  <c r="AE7" i="3"/>
  <c r="AE64" i="3" s="1"/>
  <c r="AD7" i="4"/>
  <c r="AD64" i="4" s="1"/>
  <c r="AD65" i="4"/>
  <c r="AD7" i="6"/>
  <c r="AD64" i="6" s="1"/>
  <c r="AD65" i="6"/>
  <c r="AD60" i="15"/>
  <c r="AD7" i="15"/>
  <c r="AD59" i="15" s="1"/>
  <c r="AC52" i="9"/>
  <c r="AC5" i="9"/>
  <c r="AC51" i="9" s="1"/>
  <c r="AD5" i="8"/>
  <c r="AD51" i="8" s="1"/>
  <c r="AD52" i="8"/>
  <c r="AD52" i="10"/>
  <c r="AD5" i="10"/>
  <c r="AD51" i="10" s="1"/>
  <c r="AD56" i="11"/>
  <c r="AD5" i="11"/>
  <c r="AD55" i="11" s="1"/>
  <c r="AE45" i="2"/>
  <c r="AE6" i="2"/>
  <c r="AE44" i="2" s="1"/>
  <c r="P6" i="2"/>
  <c r="P44" i="2" s="1"/>
  <c r="P45" i="2"/>
  <c r="M65" i="5"/>
  <c r="M7" i="5"/>
  <c r="M64" i="5" s="1"/>
  <c r="N7" i="3"/>
  <c r="N64" i="3" s="1"/>
  <c r="N65" i="3"/>
  <c r="O7" i="4"/>
  <c r="O64" i="4" s="1"/>
  <c r="O65" i="4"/>
  <c r="M7" i="6"/>
  <c r="M64" i="6" s="1"/>
  <c r="M65" i="6"/>
  <c r="N7" i="15"/>
  <c r="N59" i="15" s="1"/>
  <c r="N60" i="15"/>
  <c r="M5" i="9"/>
  <c r="M51" i="9" s="1"/>
  <c r="M52" i="9"/>
  <c r="O52" i="10"/>
  <c r="O5" i="10"/>
  <c r="O51" i="10" s="1"/>
  <c r="N52" i="8"/>
  <c r="N5" i="8"/>
  <c r="N51" i="8" s="1"/>
  <c r="N56" i="11"/>
  <c r="N5" i="11"/>
  <c r="N55" i="11" s="1"/>
  <c r="AE42" i="12"/>
  <c r="AE5" i="12"/>
  <c r="AE41" i="12" s="1"/>
  <c r="P42" i="12"/>
  <c r="P5" i="12"/>
  <c r="P41" i="12" s="1"/>
  <c r="AF65" i="3" l="1"/>
  <c r="AF7" i="3"/>
  <c r="AF64" i="3" s="1"/>
  <c r="AE65" i="4"/>
  <c r="AE7" i="4"/>
  <c r="AE64" i="4" s="1"/>
  <c r="AE7" i="5"/>
  <c r="AE64" i="5" s="1"/>
  <c r="AE65" i="5"/>
  <c r="AE7" i="6"/>
  <c r="AE64" i="6" s="1"/>
  <c r="AE65" i="6"/>
  <c r="AE60" i="15"/>
  <c r="AE7" i="15"/>
  <c r="AE59" i="15" s="1"/>
  <c r="AE52" i="8"/>
  <c r="AE5" i="8"/>
  <c r="AE51" i="8" s="1"/>
  <c r="AD5" i="9"/>
  <c r="AD51" i="9" s="1"/>
  <c r="AD52" i="9"/>
  <c r="AE52" i="10"/>
  <c r="AE5" i="10"/>
  <c r="AE51" i="10" s="1"/>
  <c r="AE56" i="11"/>
  <c r="AE5" i="11"/>
  <c r="AE55" i="11" s="1"/>
  <c r="AF45" i="2"/>
  <c r="AF6" i="2"/>
  <c r="AF44" i="2" s="1"/>
  <c r="Q45" i="2"/>
  <c r="Q6" i="2"/>
  <c r="Q44" i="2" s="1"/>
  <c r="N65" i="6"/>
  <c r="N7" i="6"/>
  <c r="N64" i="6" s="1"/>
  <c r="O65" i="3"/>
  <c r="O7" i="3"/>
  <c r="O64" i="3" s="1"/>
  <c r="P7" i="4"/>
  <c r="P64" i="4" s="1"/>
  <c r="P65" i="4"/>
  <c r="N7" i="5"/>
  <c r="N64" i="5" s="1"/>
  <c r="N65" i="5"/>
  <c r="O60" i="15"/>
  <c r="O7" i="15"/>
  <c r="O59" i="15" s="1"/>
  <c r="P5" i="10"/>
  <c r="P51" i="10" s="1"/>
  <c r="P52" i="10"/>
  <c r="N5" i="9"/>
  <c r="N51" i="9" s="1"/>
  <c r="N52" i="9"/>
  <c r="O5" i="8"/>
  <c r="O51" i="8" s="1"/>
  <c r="O52" i="8"/>
  <c r="O56" i="11"/>
  <c r="O5" i="11"/>
  <c r="O55" i="11" s="1"/>
  <c r="AF5" i="12"/>
  <c r="AF41" i="12" s="1"/>
  <c r="AF42" i="12"/>
  <c r="Q5" i="12"/>
  <c r="Q41" i="12" s="1"/>
  <c r="Q42" i="12"/>
  <c r="AF7" i="5" l="1"/>
  <c r="AF64" i="5" s="1"/>
  <c r="AF65" i="5"/>
  <c r="AF65" i="4"/>
  <c r="AF7" i="4"/>
  <c r="AF64" i="4" s="1"/>
  <c r="AG65" i="3"/>
  <c r="AG7" i="3"/>
  <c r="AG64" i="3" s="1"/>
  <c r="AF65" i="6"/>
  <c r="AF7" i="6"/>
  <c r="AF64" i="6" s="1"/>
  <c r="AF7" i="15"/>
  <c r="AF59" i="15" s="1"/>
  <c r="AF60" i="15"/>
  <c r="AE5" i="9"/>
  <c r="AE51" i="9" s="1"/>
  <c r="AE52" i="9"/>
  <c r="AF52" i="8"/>
  <c r="AF5" i="8"/>
  <c r="AF51" i="8" s="1"/>
  <c r="AF52" i="10"/>
  <c r="AF5" i="10"/>
  <c r="AF51" i="10" s="1"/>
  <c r="AF56" i="11"/>
  <c r="AF5" i="11"/>
  <c r="AF55" i="11" s="1"/>
  <c r="AG6" i="2"/>
  <c r="AG44" i="2" s="1"/>
  <c r="AG45" i="2"/>
  <c r="R6" i="2"/>
  <c r="R44" i="2" s="1"/>
  <c r="R45" i="2"/>
  <c r="O65" i="5"/>
  <c r="O7" i="5"/>
  <c r="O64" i="5" s="1"/>
  <c r="P65" i="3"/>
  <c r="P7" i="3"/>
  <c r="P64" i="3" s="1"/>
  <c r="Q65" i="4"/>
  <c r="Q7" i="4"/>
  <c r="Q64" i="4" s="1"/>
  <c r="O65" i="6"/>
  <c r="O7" i="6"/>
  <c r="O64" i="6" s="1"/>
  <c r="P7" i="15"/>
  <c r="P59" i="15" s="1"/>
  <c r="P60" i="15"/>
  <c r="P5" i="8"/>
  <c r="P51" i="8" s="1"/>
  <c r="P52" i="8"/>
  <c r="Q52" i="10"/>
  <c r="Q5" i="10"/>
  <c r="Q51" i="10" s="1"/>
  <c r="O52" i="9"/>
  <c r="O5" i="9"/>
  <c r="O51" i="9" s="1"/>
  <c r="P5" i="11"/>
  <c r="P55" i="11" s="1"/>
  <c r="P56" i="11"/>
  <c r="AG5" i="12"/>
  <c r="AG41" i="12" s="1"/>
  <c r="AG42" i="12"/>
  <c r="R5" i="12"/>
  <c r="R41" i="12" s="1"/>
  <c r="R42" i="12"/>
  <c r="AG65" i="5" l="1"/>
  <c r="AG7" i="5"/>
  <c r="AG64" i="5" s="1"/>
  <c r="AG7" i="4"/>
  <c r="AG64" i="4" s="1"/>
  <c r="AG65" i="4"/>
  <c r="AH7" i="3"/>
  <c r="AH64" i="3" s="1"/>
  <c r="AH65" i="3"/>
  <c r="AG65" i="6"/>
  <c r="AG7" i="6"/>
  <c r="AG64" i="6" s="1"/>
  <c r="AG7" i="15"/>
  <c r="AG59" i="15" s="1"/>
  <c r="AG60" i="15"/>
  <c r="AG5" i="8"/>
  <c r="AG51" i="8" s="1"/>
  <c r="AG52" i="8"/>
  <c r="AF52" i="9"/>
  <c r="AF5" i="9"/>
  <c r="AF51" i="9" s="1"/>
  <c r="AG52" i="10"/>
  <c r="AG5" i="10"/>
  <c r="AG51" i="10" s="1"/>
  <c r="AG56" i="11"/>
  <c r="AG5" i="11"/>
  <c r="AG55" i="11" s="1"/>
  <c r="AH6" i="2"/>
  <c r="AH44" i="2" s="1"/>
  <c r="AH45" i="2"/>
  <c r="S45" i="2"/>
  <c r="S6" i="2"/>
  <c r="S44" i="2" s="1"/>
  <c r="P65" i="6"/>
  <c r="P7" i="6"/>
  <c r="P64" i="6" s="1"/>
  <c r="Q65" i="3"/>
  <c r="Q7" i="3"/>
  <c r="Q64" i="3" s="1"/>
  <c r="R65" i="4"/>
  <c r="R7" i="4"/>
  <c r="R64" i="4" s="1"/>
  <c r="P65" i="5"/>
  <c r="P7" i="5"/>
  <c r="P64" i="5" s="1"/>
  <c r="Q60" i="15"/>
  <c r="Q7" i="15"/>
  <c r="Q59" i="15" s="1"/>
  <c r="R5" i="10"/>
  <c r="R51" i="10" s="1"/>
  <c r="R52" i="10"/>
  <c r="Q52" i="8"/>
  <c r="Q5" i="8"/>
  <c r="Q51" i="8" s="1"/>
  <c r="P5" i="9"/>
  <c r="P51" i="9" s="1"/>
  <c r="P52" i="9"/>
  <c r="Q5" i="11"/>
  <c r="Q55" i="11" s="1"/>
  <c r="Q56" i="11"/>
  <c r="AH42" i="12"/>
  <c r="AH5" i="12"/>
  <c r="AH41" i="12" s="1"/>
  <c r="S42" i="12"/>
  <c r="S5" i="12"/>
  <c r="S41" i="12" s="1"/>
  <c r="AH7" i="4" l="1"/>
  <c r="AH64" i="4" s="1"/>
  <c r="AH65" i="4"/>
  <c r="AI65" i="3"/>
  <c r="AI7" i="3"/>
  <c r="AI64" i="3" s="1"/>
  <c r="AH65" i="5"/>
  <c r="AH7" i="5"/>
  <c r="AH64" i="5" s="1"/>
  <c r="AH7" i="6"/>
  <c r="AH64" i="6" s="1"/>
  <c r="AH65" i="6"/>
  <c r="AH60" i="15"/>
  <c r="AH7" i="15"/>
  <c r="AH59" i="15" s="1"/>
  <c r="AG52" i="9"/>
  <c r="AG5" i="9"/>
  <c r="AG51" i="9" s="1"/>
  <c r="AH52" i="8"/>
  <c r="AH5" i="8"/>
  <c r="AH51" i="8" s="1"/>
  <c r="AH52" i="10"/>
  <c r="AH5" i="10"/>
  <c r="AH51" i="10" s="1"/>
  <c r="AH56" i="11"/>
  <c r="AH5" i="11"/>
  <c r="AH55" i="11" s="1"/>
  <c r="AI45" i="2"/>
  <c r="AI6" i="2"/>
  <c r="AI44" i="2" s="1"/>
  <c r="T45" i="2"/>
  <c r="T6" i="2"/>
  <c r="T44" i="2" s="1"/>
  <c r="S65" i="4"/>
  <c r="S7" i="4"/>
  <c r="S64" i="4" s="1"/>
  <c r="Q7" i="6"/>
  <c r="Q64" i="6" s="1"/>
  <c r="Q65" i="6"/>
  <c r="Q65" i="5"/>
  <c r="Q7" i="5"/>
  <c r="Q64" i="5" s="1"/>
  <c r="R7" i="3"/>
  <c r="R64" i="3" s="1"/>
  <c r="R65" i="3"/>
  <c r="R60" i="15"/>
  <c r="R7" i="15"/>
  <c r="R59" i="15" s="1"/>
  <c r="R52" i="8"/>
  <c r="R5" i="8"/>
  <c r="R51" i="8" s="1"/>
  <c r="Q5" i="9"/>
  <c r="Q51" i="9" s="1"/>
  <c r="Q52" i="9"/>
  <c r="S52" i="10"/>
  <c r="S5" i="10"/>
  <c r="S51" i="10" s="1"/>
  <c r="R5" i="11"/>
  <c r="R55" i="11" s="1"/>
  <c r="R56" i="11"/>
  <c r="AI42" i="12"/>
  <c r="AI5" i="12"/>
  <c r="AI41" i="12" s="1"/>
  <c r="T42" i="12"/>
  <c r="T5" i="12"/>
  <c r="T41" i="12" s="1"/>
  <c r="AI65" i="4" l="1"/>
  <c r="AI7" i="4"/>
  <c r="AI64" i="4" s="1"/>
  <c r="AI7" i="5"/>
  <c r="AI64" i="5" s="1"/>
  <c r="AI65" i="5"/>
  <c r="AI52" i="8"/>
  <c r="AI5" i="8"/>
  <c r="AI51" i="8" s="1"/>
  <c r="AH5" i="9"/>
  <c r="AH51" i="9" s="1"/>
  <c r="AH52" i="9"/>
  <c r="AJ45" i="2"/>
  <c r="AJ6" i="2"/>
  <c r="AJ44" i="2" s="1"/>
  <c r="U45" i="2"/>
  <c r="U6" i="2"/>
  <c r="U44" i="2" s="1"/>
  <c r="S65" i="3"/>
  <c r="S7" i="3"/>
  <c r="S64" i="3" s="1"/>
  <c r="R65" i="6"/>
  <c r="R7" i="6"/>
  <c r="R64" i="6" s="1"/>
  <c r="R7" i="5"/>
  <c r="R64" i="5" s="1"/>
  <c r="R65" i="5"/>
  <c r="T7" i="4"/>
  <c r="T64" i="4" s="1"/>
  <c r="T65" i="4"/>
  <c r="S60" i="15"/>
  <c r="S7" i="15"/>
  <c r="S59" i="15" s="1"/>
  <c r="R5" i="9"/>
  <c r="R51" i="9" s="1"/>
  <c r="R52" i="9"/>
  <c r="T52" i="10"/>
  <c r="T5" i="10"/>
  <c r="T51" i="10" s="1"/>
  <c r="S5" i="8"/>
  <c r="S51" i="8" s="1"/>
  <c r="S52" i="8"/>
  <c r="S56" i="11"/>
  <c r="S5" i="11"/>
  <c r="S55" i="11" s="1"/>
  <c r="U5" i="12"/>
  <c r="U41" i="12" s="1"/>
  <c r="U42" i="12"/>
  <c r="R5" i="13" l="1"/>
  <c r="AI5" i="9"/>
  <c r="AI51" i="9" s="1"/>
  <c r="AI52" i="9"/>
  <c r="S65" i="6"/>
  <c r="S7" i="6"/>
  <c r="S64" i="6" s="1"/>
  <c r="S65" i="5"/>
  <c r="S7" i="5"/>
  <c r="S64" i="5" s="1"/>
  <c r="T65" i="3"/>
  <c r="T7" i="3"/>
  <c r="T64" i="3" s="1"/>
  <c r="R6" i="13" s="1"/>
  <c r="T7" i="15"/>
  <c r="T59" i="15" s="1"/>
  <c r="T60" i="15"/>
  <c r="T5" i="8"/>
  <c r="T51" i="8" s="1"/>
  <c r="P6" i="13" s="1"/>
  <c r="T52" i="8"/>
  <c r="S52" i="9"/>
  <c r="S5" i="9"/>
  <c r="S51" i="9" s="1"/>
  <c r="T5" i="11"/>
  <c r="T55" i="11" s="1"/>
  <c r="T56" i="11"/>
  <c r="T65" i="6" l="1"/>
  <c r="T7" i="6"/>
  <c r="T64" i="6" s="1"/>
  <c r="T7" i="5"/>
  <c r="T64" i="5" s="1"/>
  <c r="R4" i="13" s="1"/>
  <c r="T65" i="5"/>
  <c r="T5" i="9"/>
  <c r="T51" i="9" s="1"/>
  <c r="P5" i="13" s="1"/>
  <c r="T52" i="9"/>
  <c r="AI52" i="10" l="1"/>
  <c r="AI5" i="10"/>
  <c r="AI51" i="10" s="1"/>
  <c r="P4" i="13" s="1"/>
  <c r="AJ42" i="12"/>
  <c r="AJ5" i="12"/>
  <c r="AJ41" i="12" s="1"/>
  <c r="P2" i="13" s="1"/>
  <c r="AK45" i="2" l="1"/>
  <c r="AK6" i="2"/>
  <c r="AK44" i="2" s="1"/>
  <c r="R7" i="13" s="1"/>
  <c r="AI60" i="15"/>
  <c r="AI7" i="15"/>
  <c r="AI59" i="15" s="1"/>
  <c r="R2" i="13" s="1"/>
  <c r="AI56" i="11"/>
  <c r="AI5" i="11"/>
  <c r="AI55" i="11" s="1"/>
  <c r="P3" i="13" s="1"/>
  <c r="AI65" i="6" l="1"/>
  <c r="AI7" i="6"/>
  <c r="AI64" i="6" s="1"/>
  <c r="R3" i="13" s="1"/>
  <c r="BF7" i="13" l="1"/>
  <c r="BF8" i="13"/>
  <c r="BF9" i="13"/>
  <c r="BF11" i="13" s="1"/>
  <c r="BF13" i="13" s="1"/>
  <c r="BF15" i="13" s="1"/>
  <c r="BF10" i="13"/>
  <c r="BF12" i="13" s="1"/>
  <c r="BF14" i="13" s="1"/>
  <c r="BF16" i="13" s="1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I31" i="6"/>
  <c r="AI12" i="6"/>
  <c r="AI67" i="6" s="1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AI31" i="15"/>
  <c r="AI68" i="15" s="1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AI12" i="15"/>
  <c r="AI77" i="6"/>
  <c r="AI75" i="6"/>
  <c r="AI74" i="6"/>
  <c r="AI72" i="6"/>
  <c r="AI71" i="6"/>
  <c r="AI70" i="6"/>
  <c r="AI69" i="6"/>
  <c r="AI68" i="6"/>
  <c r="AI73" i="6"/>
  <c r="AI75" i="15"/>
  <c r="AI73" i="15"/>
  <c r="AI71" i="15"/>
  <c r="AI69" i="15"/>
  <c r="AI67" i="15"/>
  <c r="AI66" i="15"/>
  <c r="AI65" i="15"/>
  <c r="AI64" i="15"/>
  <c r="AI63" i="15"/>
  <c r="AI57" i="10"/>
  <c r="AI55" i="10"/>
  <c r="AI54" i="10"/>
  <c r="AI53" i="10"/>
  <c r="AI61" i="11"/>
  <c r="AI59" i="11"/>
  <c r="AI58" i="11"/>
  <c r="AI57" i="11"/>
  <c r="AJ46" i="12"/>
  <c r="AJ45" i="12"/>
  <c r="AJ44" i="12"/>
  <c r="AJ43" i="12"/>
  <c r="B4" i="16"/>
  <c r="AI74" i="15" l="1"/>
  <c r="AI61" i="15"/>
  <c r="AI62" i="15"/>
  <c r="AI66" i="6"/>
  <c r="BA36" i="13" l="1"/>
  <c r="BA38" i="13"/>
  <c r="BA41" i="13"/>
  <c r="BA43" i="13"/>
  <c r="E5" i="12" l="1"/>
  <c r="AM2" i="2" l="1"/>
  <c r="AN2" i="3"/>
  <c r="AN2" i="4"/>
  <c r="AN2" i="5"/>
  <c r="AN2" i="6"/>
  <c r="AN2" i="15"/>
  <c r="AN2" i="8"/>
  <c r="AN2" i="9"/>
  <c r="AN2" i="10"/>
  <c r="AL2" i="12"/>
  <c r="AN2" i="11"/>
  <c r="N1" i="13" l="1"/>
  <c r="BA31" i="13"/>
  <c r="BA32" i="13"/>
  <c r="BA33" i="13"/>
  <c r="BA34" i="13"/>
  <c r="BA35" i="13"/>
  <c r="BA37" i="13"/>
  <c r="BA30" i="13"/>
  <c r="BA2" i="13"/>
  <c r="T63" i="15" l="1"/>
  <c r="T64" i="15"/>
  <c r="T65" i="15"/>
  <c r="T66" i="15"/>
  <c r="T67" i="15"/>
  <c r="T69" i="15"/>
  <c r="T71" i="15"/>
  <c r="T73" i="15"/>
  <c r="T75" i="15"/>
  <c r="T68" i="5" l="1"/>
  <c r="T69" i="5"/>
  <c r="T70" i="5"/>
  <c r="T71" i="5"/>
  <c r="T72" i="5"/>
  <c r="T74" i="5"/>
  <c r="T75" i="5"/>
  <c r="T77" i="5"/>
  <c r="T68" i="4"/>
  <c r="T69" i="4"/>
  <c r="T70" i="4"/>
  <c r="T71" i="4"/>
  <c r="T72" i="4"/>
  <c r="T74" i="4"/>
  <c r="T75" i="4"/>
  <c r="T77" i="4"/>
  <c r="T68" i="3"/>
  <c r="T69" i="3"/>
  <c r="T70" i="3"/>
  <c r="T71" i="3"/>
  <c r="T72" i="3"/>
  <c r="T74" i="3"/>
  <c r="T75" i="3"/>
  <c r="T77" i="3"/>
  <c r="T68" i="6"/>
  <c r="T69" i="6"/>
  <c r="T70" i="6"/>
  <c r="T71" i="6"/>
  <c r="T72" i="6"/>
  <c r="T74" i="6"/>
  <c r="T75" i="6"/>
  <c r="T77" i="6"/>
  <c r="T67" i="5"/>
  <c r="T73" i="5"/>
  <c r="T67" i="4"/>
  <c r="T73" i="4"/>
  <c r="T66" i="3"/>
  <c r="T73" i="3"/>
  <c r="T67" i="6"/>
  <c r="T68" i="15"/>
  <c r="T53" i="9"/>
  <c r="T54" i="9"/>
  <c r="T55" i="9"/>
  <c r="T57" i="9"/>
  <c r="T53" i="8"/>
  <c r="T54" i="8"/>
  <c r="T55" i="8"/>
  <c r="T57" i="8"/>
  <c r="T53" i="10"/>
  <c r="T54" i="10"/>
  <c r="T55" i="10"/>
  <c r="T57" i="10"/>
  <c r="T10" i="9"/>
  <c r="T10" i="8"/>
  <c r="T57" i="11"/>
  <c r="T58" i="11"/>
  <c r="T59" i="11"/>
  <c r="T61" i="11"/>
  <c r="T10" i="11"/>
  <c r="T74" i="15" l="1"/>
  <c r="T62" i="15"/>
  <c r="T61" i="15"/>
  <c r="T67" i="3"/>
  <c r="T66" i="4"/>
  <c r="T66" i="5"/>
  <c r="T66" i="6"/>
  <c r="T73" i="6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D74" i="5"/>
  <c r="D74" i="4"/>
  <c r="D74" i="3"/>
  <c r="D74" i="6"/>
  <c r="D72" i="5"/>
  <c r="D72" i="4"/>
  <c r="D72" i="3"/>
  <c r="D72" i="6"/>
  <c r="D71" i="5"/>
  <c r="D71" i="4"/>
  <c r="D71" i="3"/>
  <c r="D71" i="6"/>
  <c r="D70" i="5"/>
  <c r="D70" i="4"/>
  <c r="D70" i="3"/>
  <c r="D70" i="6"/>
  <c r="D69" i="5"/>
  <c r="D69" i="4"/>
  <c r="D69" i="3"/>
  <c r="D69" i="6"/>
  <c r="D68" i="5"/>
  <c r="D68" i="4"/>
  <c r="D68" i="3"/>
  <c r="D68" i="6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D54" i="8"/>
  <c r="D53" i="8"/>
  <c r="D55" i="8"/>
  <c r="D55" i="9"/>
  <c r="D54" i="9"/>
  <c r="D53" i="9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S57" i="11" l="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D73" i="15"/>
  <c r="F46" i="12" l="1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E46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E45" i="12"/>
  <c r="E44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E43" i="12"/>
  <c r="S8" i="2" l="1"/>
  <c r="T8" i="2"/>
  <c r="U8" i="2"/>
  <c r="Q73" i="5"/>
  <c r="R73" i="5"/>
  <c r="S73" i="5"/>
  <c r="Q73" i="4"/>
  <c r="R73" i="4"/>
  <c r="S73" i="4"/>
  <c r="Q73" i="3"/>
  <c r="R73" i="3"/>
  <c r="S73" i="3"/>
  <c r="Q73" i="6"/>
  <c r="R73" i="6"/>
  <c r="S73" i="6"/>
  <c r="R68" i="15"/>
  <c r="S68" i="15"/>
  <c r="Q10" i="9"/>
  <c r="R10" i="9"/>
  <c r="S10" i="9"/>
  <c r="Q10" i="8"/>
  <c r="R10" i="8"/>
  <c r="S10" i="8"/>
  <c r="R10" i="11"/>
  <c r="S10" i="11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G66" i="3" l="1"/>
  <c r="G67" i="3"/>
  <c r="K66" i="3"/>
  <c r="K67" i="3"/>
  <c r="O66" i="3"/>
  <c r="O67" i="3"/>
  <c r="S66" i="3"/>
  <c r="S67" i="3"/>
  <c r="D67" i="3"/>
  <c r="D66" i="3"/>
  <c r="H67" i="3"/>
  <c r="H66" i="3"/>
  <c r="L67" i="3"/>
  <c r="L66" i="3"/>
  <c r="P67" i="3"/>
  <c r="P66" i="3"/>
  <c r="E67" i="3"/>
  <c r="E66" i="3"/>
  <c r="I67" i="3"/>
  <c r="I66" i="3"/>
  <c r="M67" i="3"/>
  <c r="M66" i="3"/>
  <c r="Q67" i="3"/>
  <c r="Q66" i="3"/>
  <c r="F67" i="3"/>
  <c r="F66" i="3"/>
  <c r="J67" i="3"/>
  <c r="J66" i="3"/>
  <c r="N67" i="3"/>
  <c r="N66" i="3"/>
  <c r="R67" i="3"/>
  <c r="R66" i="3"/>
  <c r="G66" i="4"/>
  <c r="G67" i="4"/>
  <c r="O66" i="4"/>
  <c r="O67" i="4"/>
  <c r="D67" i="4"/>
  <c r="D66" i="4"/>
  <c r="L67" i="4"/>
  <c r="L66" i="4"/>
  <c r="P67" i="4"/>
  <c r="P66" i="4"/>
  <c r="S66" i="4"/>
  <c r="S67" i="4"/>
  <c r="E66" i="4"/>
  <c r="E67" i="4"/>
  <c r="I67" i="4"/>
  <c r="I66" i="4"/>
  <c r="M66" i="4"/>
  <c r="M67" i="4"/>
  <c r="R67" i="4"/>
  <c r="R66" i="4"/>
  <c r="K66" i="4"/>
  <c r="K67" i="4"/>
  <c r="H67" i="4"/>
  <c r="H66" i="4"/>
  <c r="F67" i="4"/>
  <c r="F66" i="4"/>
  <c r="J67" i="4"/>
  <c r="J66" i="4"/>
  <c r="N66" i="4"/>
  <c r="N67" i="4"/>
  <c r="Q67" i="4"/>
  <c r="Q66" i="4"/>
  <c r="D66" i="5"/>
  <c r="D67" i="5"/>
  <c r="E67" i="5"/>
  <c r="E66" i="5"/>
  <c r="I67" i="5"/>
  <c r="I66" i="5"/>
  <c r="M67" i="5"/>
  <c r="M66" i="5"/>
  <c r="S67" i="5"/>
  <c r="S66" i="5"/>
  <c r="G67" i="5"/>
  <c r="G66" i="5"/>
  <c r="K67" i="5"/>
  <c r="K66" i="5"/>
  <c r="O67" i="5"/>
  <c r="O66" i="5"/>
  <c r="Q67" i="5"/>
  <c r="Q66" i="5"/>
  <c r="H66" i="5"/>
  <c r="H67" i="5"/>
  <c r="L66" i="5"/>
  <c r="L67" i="5"/>
  <c r="P66" i="5"/>
  <c r="P67" i="5"/>
  <c r="F67" i="5"/>
  <c r="F66" i="5"/>
  <c r="J67" i="5"/>
  <c r="J66" i="5"/>
  <c r="N67" i="5"/>
  <c r="N66" i="5"/>
  <c r="R67" i="5"/>
  <c r="R66" i="5"/>
  <c r="I67" i="6"/>
  <c r="I66" i="6"/>
  <c r="M67" i="6"/>
  <c r="M66" i="6"/>
  <c r="D67" i="6"/>
  <c r="D66" i="6"/>
  <c r="H66" i="6"/>
  <c r="H67" i="6"/>
  <c r="L66" i="6"/>
  <c r="L67" i="6"/>
  <c r="P66" i="6"/>
  <c r="P67" i="6"/>
  <c r="S67" i="6"/>
  <c r="S66" i="6"/>
  <c r="J66" i="6"/>
  <c r="J67" i="6"/>
  <c r="Q67" i="6"/>
  <c r="Q66" i="6"/>
  <c r="E67" i="6"/>
  <c r="E66" i="6"/>
  <c r="R66" i="6"/>
  <c r="R67" i="6"/>
  <c r="F66" i="6"/>
  <c r="F67" i="6"/>
  <c r="N66" i="6"/>
  <c r="N67" i="6"/>
  <c r="G67" i="6"/>
  <c r="G66" i="6"/>
  <c r="K67" i="6"/>
  <c r="K66" i="6"/>
  <c r="O67" i="6"/>
  <c r="O66" i="6"/>
  <c r="G74" i="15"/>
  <c r="G62" i="15"/>
  <c r="G61" i="15"/>
  <c r="K74" i="15"/>
  <c r="K62" i="15"/>
  <c r="K61" i="15"/>
  <c r="O74" i="15"/>
  <c r="O62" i="15"/>
  <c r="O61" i="15"/>
  <c r="R74" i="15"/>
  <c r="R62" i="15"/>
  <c r="R61" i="15"/>
  <c r="D74" i="15"/>
  <c r="D62" i="15"/>
  <c r="D61" i="15"/>
  <c r="H74" i="15"/>
  <c r="H62" i="15"/>
  <c r="H61" i="15"/>
  <c r="L74" i="15"/>
  <c r="L62" i="15"/>
  <c r="L61" i="15"/>
  <c r="P74" i="15"/>
  <c r="P62" i="15"/>
  <c r="P61" i="15"/>
  <c r="E74" i="15"/>
  <c r="E62" i="15"/>
  <c r="E61" i="15"/>
  <c r="I74" i="15"/>
  <c r="I62" i="15"/>
  <c r="I61" i="15"/>
  <c r="M74" i="15"/>
  <c r="M62" i="15"/>
  <c r="M61" i="15"/>
  <c r="Q74" i="15"/>
  <c r="Q62" i="15"/>
  <c r="Q61" i="15"/>
  <c r="F74" i="15"/>
  <c r="F62" i="15"/>
  <c r="F61" i="15"/>
  <c r="J74" i="15"/>
  <c r="J62" i="15"/>
  <c r="J61" i="15"/>
  <c r="N74" i="15"/>
  <c r="N62" i="15"/>
  <c r="N61" i="15"/>
  <c r="S74" i="15"/>
  <c r="S62" i="15"/>
  <c r="S61" i="15"/>
  <c r="R8" i="2" l="1"/>
  <c r="Q8" i="2"/>
  <c r="P8" i="2"/>
  <c r="O8" i="2"/>
  <c r="N8" i="2"/>
  <c r="M8" i="2"/>
  <c r="L8" i="2"/>
  <c r="K8" i="2"/>
  <c r="J8" i="2"/>
  <c r="I8" i="2"/>
  <c r="H8" i="2"/>
  <c r="G8" i="2"/>
  <c r="F8" i="2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D10" i="10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E17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B3" i="16" l="1"/>
  <c r="BA28" i="13"/>
  <c r="BA27" i="13"/>
  <c r="BA26" i="13"/>
  <c r="BA25" i="13"/>
  <c r="BA24" i="13"/>
  <c r="BA23" i="13"/>
  <c r="BA22" i="13"/>
  <c r="BA21" i="13"/>
  <c r="BA20" i="13"/>
  <c r="BA19" i="13"/>
  <c r="BA18" i="13"/>
  <c r="BA17" i="13"/>
  <c r="BA16" i="13"/>
  <c r="BA15" i="13"/>
  <c r="BA14" i="13"/>
  <c r="BA13" i="13"/>
  <c r="BA12" i="13"/>
  <c r="BA11" i="13"/>
  <c r="BA10" i="13"/>
  <c r="BA9" i="13"/>
  <c r="BA8" i="13"/>
  <c r="BA7" i="13"/>
  <c r="BA6" i="13"/>
  <c r="BA5" i="13"/>
  <c r="BA4" i="13"/>
  <c r="BA3" i="13"/>
  <c r="BA1" i="13"/>
  <c r="B2" i="16" s="1"/>
  <c r="BM36" i="9" l="1"/>
  <c r="BM14" i="12"/>
  <c r="BM43" i="11"/>
  <c r="BM38" i="2"/>
  <c r="BM16" i="4"/>
  <c r="BM24" i="5"/>
  <c r="BM12" i="15"/>
  <c r="BM12" i="9"/>
  <c r="BM20" i="11"/>
  <c r="BM26" i="10"/>
  <c r="BM36" i="3"/>
  <c r="BM44" i="4"/>
  <c r="BM20" i="6"/>
  <c r="BM13" i="8"/>
  <c r="BM21" i="12"/>
  <c r="BM15" i="10"/>
  <c r="BM26" i="3"/>
  <c r="BM33" i="4"/>
  <c r="BM51" i="5"/>
  <c r="BM38" i="15"/>
  <c r="BM12" i="12"/>
  <c r="BM41" i="11"/>
  <c r="BM18" i="3"/>
  <c r="BM24" i="4"/>
  <c r="BM33" i="5"/>
  <c r="BM24" i="15"/>
  <c r="BM43" i="9"/>
  <c r="BM22" i="9"/>
  <c r="BM39" i="8"/>
  <c r="BM18" i="8"/>
  <c r="BM40" i="15"/>
  <c r="BM21" i="15"/>
  <c r="BM45" i="6"/>
  <c r="BM25" i="6"/>
  <c r="BM52" i="5"/>
  <c r="BM29" i="5"/>
  <c r="BM13" i="5"/>
  <c r="BM34" i="4"/>
  <c r="BM17" i="4"/>
  <c r="BM40" i="3"/>
  <c r="BM21" i="3"/>
  <c r="BM41" i="10"/>
  <c r="BM21" i="10"/>
  <c r="BM40" i="11"/>
  <c r="BM19" i="11"/>
  <c r="BM24" i="12"/>
  <c r="BM30" i="9"/>
  <c r="BM11" i="9"/>
  <c r="BM27" i="8"/>
  <c r="BM48" i="15"/>
  <c r="BM27" i="15"/>
  <c r="BM10" i="15"/>
  <c r="BM32" i="6"/>
  <c r="BM15" i="6"/>
  <c r="BM37" i="5"/>
  <c r="BM19" i="5"/>
  <c r="BM42" i="4"/>
  <c r="BM23" i="4"/>
  <c r="BM48" i="3"/>
  <c r="BM27" i="3"/>
  <c r="BM10" i="3"/>
  <c r="BM29" i="10"/>
  <c r="BM10" i="10"/>
  <c r="BM32" i="11"/>
  <c r="BM13" i="11"/>
  <c r="BM17" i="12"/>
  <c r="BM29" i="9"/>
  <c r="BM23" i="12"/>
  <c r="BM38" i="11"/>
  <c r="BM43" i="10"/>
  <c r="BM41" i="3"/>
  <c r="BM36" i="4"/>
  <c r="BM31" i="5"/>
  <c r="BM26" i="6"/>
  <c r="BM22" i="15"/>
  <c r="BM20" i="8"/>
  <c r="BM31" i="9"/>
  <c r="BM22" i="6"/>
  <c r="BM18" i="15"/>
  <c r="BM15" i="8"/>
  <c r="BM21" i="9"/>
  <c r="BM31" i="12"/>
  <c r="BM8" i="10"/>
  <c r="BM20" i="3"/>
  <c r="BM28" i="4"/>
  <c r="BM38" i="5"/>
  <c r="BM16" i="11"/>
  <c r="BM20" i="10"/>
  <c r="BM33" i="3"/>
  <c r="BM41" i="4"/>
  <c r="BM16" i="6"/>
  <c r="BM8" i="8"/>
  <c r="BM18" i="12"/>
  <c r="BM45" i="11"/>
  <c r="BM12" i="3"/>
  <c r="BM20" i="4"/>
  <c r="BM26" i="5"/>
  <c r="BM16" i="15"/>
  <c r="BM16" i="9"/>
  <c r="BM23" i="11"/>
  <c r="BM40" i="10"/>
  <c r="BM12" i="4"/>
  <c r="BM18" i="5"/>
  <c r="BM44" i="6"/>
  <c r="BM38" i="8"/>
  <c r="BM14" i="11"/>
  <c r="BM30" i="10"/>
  <c r="BM44" i="3"/>
  <c r="BM53" i="4"/>
  <c r="BM28" i="6"/>
  <c r="BM22" i="8"/>
  <c r="BM33" i="9"/>
  <c r="BM13" i="9"/>
  <c r="BM29" i="8"/>
  <c r="BM10" i="8"/>
  <c r="BM29" i="15"/>
  <c r="BM13" i="15"/>
  <c r="BM34" i="6"/>
  <c r="BM17" i="6"/>
  <c r="BM40" i="5"/>
  <c r="BM21" i="5"/>
  <c r="BM45" i="4"/>
  <c r="BM25" i="4"/>
  <c r="BM52" i="3"/>
  <c r="BM29" i="3"/>
  <c r="BM13" i="3"/>
  <c r="BM31" i="10"/>
  <c r="BM12" i="10"/>
  <c r="BM30" i="11"/>
  <c r="BM11" i="11"/>
  <c r="BM40" i="9"/>
  <c r="BM20" i="9"/>
  <c r="BM36" i="8"/>
  <c r="BM16" i="8"/>
  <c r="BM37" i="15"/>
  <c r="BM19" i="15"/>
  <c r="BM42" i="6"/>
  <c r="BM23" i="6"/>
  <c r="BM48" i="5"/>
  <c r="BM27" i="5"/>
  <c r="BM10" i="5"/>
  <c r="BM32" i="4"/>
  <c r="BM15" i="4"/>
  <c r="BM37" i="3"/>
  <c r="BM19" i="3"/>
  <c r="BM39" i="10"/>
  <c r="BM18" i="10"/>
  <c r="BM42" i="11"/>
  <c r="BM22" i="11"/>
  <c r="BM26" i="12"/>
  <c r="BM39" i="9"/>
  <c r="BM18" i="9"/>
  <c r="BM18" i="11"/>
  <c r="BM22" i="10"/>
  <c r="BM22" i="3"/>
  <c r="BM18" i="4"/>
  <c r="BM14" i="5"/>
  <c r="BM53" i="5"/>
  <c r="BM46" i="6"/>
  <c r="BM41" i="15"/>
  <c r="BM40" i="8"/>
  <c r="BM46" i="5"/>
  <c r="BM41" i="6"/>
  <c r="BM36" i="15"/>
  <c r="BM35" i="8"/>
  <c r="BM31" i="11"/>
  <c r="BM33" i="6"/>
  <c r="BM35" i="12"/>
  <c r="BM24" i="3"/>
  <c r="BM44" i="5"/>
  <c r="BM10" i="12"/>
  <c r="BM16" i="3"/>
  <c r="BM28" i="5"/>
  <c r="BM27" i="9"/>
  <c r="BM10" i="2"/>
  <c r="BM20" i="5"/>
  <c r="BM43" i="8"/>
  <c r="BM8" i="9"/>
  <c r="BM45" i="15"/>
  <c r="BM52" i="6"/>
  <c r="BM13" i="6"/>
  <c r="BM17" i="5"/>
  <c r="BM21" i="4"/>
  <c r="BM25" i="3"/>
  <c r="BM27" i="10"/>
  <c r="BM24" i="11"/>
  <c r="BM35" i="9"/>
  <c r="BM31" i="8"/>
  <c r="BM32" i="15"/>
  <c r="BM37" i="6"/>
  <c r="BM42" i="5"/>
  <c r="BM48" i="4"/>
  <c r="BM10" i="4"/>
  <c r="BM15" i="3"/>
  <c r="BM14" i="10"/>
  <c r="BM17" i="11"/>
  <c r="BM34" i="9"/>
  <c r="BM29" i="11"/>
  <c r="BM31" i="3"/>
  <c r="BM22" i="5"/>
  <c r="BM14" i="15"/>
  <c r="BM14" i="9"/>
  <c r="BM53" i="6"/>
  <c r="BM10" i="9"/>
  <c r="BM35" i="10"/>
  <c r="BM28" i="15"/>
  <c r="BM33" i="11"/>
  <c r="BM51" i="3"/>
  <c r="BM38" i="6"/>
  <c r="BM12" i="11"/>
  <c r="BM38" i="3"/>
  <c r="BM24" i="6"/>
  <c r="BM25" i="12"/>
  <c r="BM28" i="3"/>
  <c r="BM12" i="6"/>
  <c r="BM38" i="9"/>
  <c r="BM34" i="8"/>
  <c r="BM34" i="15"/>
  <c r="BM40" i="6"/>
  <c r="BM45" i="5"/>
  <c r="BM52" i="4"/>
  <c r="BM13" i="4"/>
  <c r="BM17" i="3"/>
  <c r="BM16" i="10"/>
  <c r="BM15" i="11"/>
  <c r="BM26" i="9"/>
  <c r="BM21" i="8"/>
  <c r="BM23" i="15"/>
  <c r="BM27" i="6"/>
  <c r="BM32" i="5"/>
  <c r="BM37" i="4"/>
  <c r="BM42" i="3"/>
  <c r="BM8" i="2"/>
  <c r="BM47" i="11"/>
  <c r="BM8" i="11"/>
  <c r="BM24" i="9"/>
  <c r="BM13" i="10"/>
  <c r="BM53" i="3"/>
  <c r="BM41" i="5"/>
  <c r="BM31" i="15"/>
  <c r="BM36" i="5"/>
  <c r="BM26" i="15"/>
  <c r="BM41" i="9"/>
  <c r="BM46" i="3"/>
  <c r="BM28" i="8"/>
  <c r="BM11" i="10"/>
  <c r="BM31" i="4"/>
  <c r="BM33" i="15"/>
  <c r="BM36" i="11"/>
  <c r="BM22" i="4"/>
  <c r="BM20" i="15"/>
  <c r="BM26" i="11"/>
  <c r="BM14" i="4"/>
  <c r="BM51" i="6"/>
  <c r="BM28" i="9"/>
  <c r="BM24" i="8"/>
  <c r="BM25" i="15"/>
  <c r="BM29" i="6"/>
  <c r="BM34" i="5"/>
  <c r="BM40" i="4"/>
  <c r="BM45" i="3"/>
  <c r="BM16" i="2"/>
  <c r="BM44" i="11"/>
  <c r="BM32" i="12"/>
  <c r="BM15" i="9"/>
  <c r="BM12" i="8"/>
  <c r="BM15" i="15"/>
  <c r="BM19" i="6"/>
  <c r="BM23" i="5"/>
  <c r="BM27" i="4"/>
  <c r="BM32" i="3"/>
  <c r="BM34" i="10"/>
  <c r="BM37" i="11"/>
  <c r="BM22" i="12"/>
  <c r="BM13" i="12"/>
  <c r="BM33" i="10"/>
  <c r="BM26" i="4"/>
  <c r="BM18" i="6"/>
  <c r="BM11" i="8"/>
  <c r="BM14" i="6"/>
  <c r="BM46" i="15"/>
  <c r="BM12" i="5"/>
  <c r="BM9" i="12"/>
  <c r="BM38" i="10"/>
  <c r="BM16" i="5"/>
  <c r="BM33" i="8"/>
  <c r="BM28" i="10"/>
  <c r="BM51" i="4"/>
  <c r="BM17" i="8"/>
  <c r="BM17" i="10"/>
  <c r="BM38" i="4"/>
  <c r="BM44" i="15"/>
  <c r="BM17" i="9"/>
  <c r="BM14" i="8"/>
  <c r="BM17" i="15"/>
  <c r="BM21" i="6"/>
  <c r="BM25" i="5"/>
  <c r="BM29" i="4"/>
  <c r="BM34" i="3"/>
  <c r="BM36" i="10"/>
  <c r="BM35" i="11"/>
  <c r="BM20" i="12"/>
  <c r="BM41" i="8"/>
  <c r="BM42" i="15"/>
  <c r="BM48" i="6"/>
  <c r="BM10" i="6"/>
  <c r="BM15" i="5"/>
  <c r="BM19" i="4"/>
  <c r="BM23" i="3"/>
  <c r="BM24" i="10"/>
  <c r="BM28" i="11"/>
  <c r="BM11" i="12"/>
  <c r="BM10" i="11"/>
  <c r="BM14" i="3"/>
  <c r="BM46" i="4"/>
  <c r="BM36" i="6"/>
  <c r="BM30" i="8"/>
  <c r="BM31" i="6"/>
  <c r="BM26" i="8"/>
  <c r="C55" i="3"/>
  <c r="C55" i="4"/>
  <c r="C55" i="5"/>
  <c r="C55" i="6"/>
  <c r="AT1" i="2" l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AS1" i="3"/>
  <c r="AT1" i="3" s="1"/>
  <c r="AU1" i="3" s="1"/>
  <c r="AV1" i="3" s="1"/>
  <c r="AW1" i="3" s="1"/>
  <c r="AX1" i="3" s="1"/>
  <c r="AY1" i="3" s="1"/>
  <c r="AZ1" i="3" s="1"/>
  <c r="BA1" i="3" s="1"/>
  <c r="BB1" i="3" s="1"/>
  <c r="BC1" i="3" s="1"/>
  <c r="BD1" i="3" s="1"/>
  <c r="BE1" i="3" s="1"/>
  <c r="AS1" i="4"/>
  <c r="AT1" i="4" s="1"/>
  <c r="AU1" i="4" s="1"/>
  <c r="AV1" i="4" s="1"/>
  <c r="AW1" i="4" s="1"/>
  <c r="AX1" i="4" s="1"/>
  <c r="AY1" i="4" s="1"/>
  <c r="AZ1" i="4" s="1"/>
  <c r="BA1" i="4" s="1"/>
  <c r="BB1" i="4" s="1"/>
  <c r="BC1" i="4" s="1"/>
  <c r="BD1" i="4" s="1"/>
  <c r="BE1" i="4" s="1"/>
  <c r="AS1" i="5"/>
  <c r="AT1" i="5" s="1"/>
  <c r="AU1" i="5" s="1"/>
  <c r="AV1" i="5" s="1"/>
  <c r="AW1" i="5" s="1"/>
  <c r="AX1" i="5" s="1"/>
  <c r="AY1" i="5" s="1"/>
  <c r="AZ1" i="5" s="1"/>
  <c r="BA1" i="5" s="1"/>
  <c r="BB1" i="5" s="1"/>
  <c r="BC1" i="5" s="1"/>
  <c r="BD1" i="5" s="1"/>
  <c r="BE1" i="5" s="1"/>
  <c r="AS1" i="6"/>
  <c r="AT1" i="6" s="1"/>
  <c r="AU1" i="6" s="1"/>
  <c r="AV1" i="6" s="1"/>
  <c r="AW1" i="6" s="1"/>
  <c r="AX1" i="6" s="1"/>
  <c r="AY1" i="6" s="1"/>
  <c r="AZ1" i="6" s="1"/>
  <c r="BA1" i="6" s="1"/>
  <c r="BB1" i="6" s="1"/>
  <c r="BC1" i="6" s="1"/>
  <c r="BD1" i="6" s="1"/>
  <c r="BE1" i="6" s="1"/>
  <c r="AS1" i="15"/>
  <c r="AT1" i="15" s="1"/>
  <c r="AU1" i="15" s="1"/>
  <c r="AV1" i="15" s="1"/>
  <c r="AW1" i="15" s="1"/>
  <c r="AX1" i="15" s="1"/>
  <c r="AY1" i="15" s="1"/>
  <c r="AZ1" i="15" s="1"/>
  <c r="BA1" i="15" s="1"/>
  <c r="BB1" i="15" s="1"/>
  <c r="BC1" i="15" s="1"/>
  <c r="BD1" i="15" s="1"/>
  <c r="BE1" i="15" s="1"/>
  <c r="AS1" i="8"/>
  <c r="AT1" i="8" s="1"/>
  <c r="AU1" i="8" s="1"/>
  <c r="AV1" i="8" s="1"/>
  <c r="AW1" i="8" s="1"/>
  <c r="AX1" i="8" s="1"/>
  <c r="AY1" i="8" s="1"/>
  <c r="AZ1" i="8" s="1"/>
  <c r="BA1" i="8" s="1"/>
  <c r="BB1" i="8" s="1"/>
  <c r="BC1" i="8" s="1"/>
  <c r="BD1" i="8" s="1"/>
  <c r="BE1" i="8" s="1"/>
  <c r="AT1" i="9"/>
  <c r="AU1" i="9" s="1"/>
  <c r="AV1" i="9" s="1"/>
  <c r="AW1" i="9" s="1"/>
  <c r="AX1" i="9" s="1"/>
  <c r="AY1" i="9" s="1"/>
  <c r="AZ1" i="9" s="1"/>
  <c r="BA1" i="9" s="1"/>
  <c r="BB1" i="9" s="1"/>
  <c r="BC1" i="9" s="1"/>
  <c r="BD1" i="9" s="1"/>
  <c r="BE1" i="9" s="1"/>
  <c r="AS1" i="9"/>
  <c r="AS1" i="10"/>
  <c r="AT1" i="10" s="1"/>
  <c r="AU1" i="10" s="1"/>
  <c r="AV1" i="10" s="1"/>
  <c r="AW1" i="10" s="1"/>
  <c r="AX1" i="10" s="1"/>
  <c r="AY1" i="10" s="1"/>
  <c r="AZ1" i="10" s="1"/>
  <c r="BA1" i="10" s="1"/>
  <c r="BB1" i="10" s="1"/>
  <c r="BC1" i="10" s="1"/>
  <c r="BD1" i="10" s="1"/>
  <c r="BE1" i="10" s="1"/>
  <c r="AT1" i="11" l="1"/>
  <c r="AU1" i="11" s="1"/>
  <c r="AV1" i="11" s="1"/>
  <c r="AW1" i="11" s="1"/>
  <c r="AX1" i="11" s="1"/>
  <c r="AY1" i="11" s="1"/>
  <c r="AZ1" i="11" s="1"/>
  <c r="BA1" i="11" s="1"/>
  <c r="BB1" i="11" s="1"/>
  <c r="BC1" i="11" s="1"/>
  <c r="BD1" i="11" s="1"/>
  <c r="BE1" i="11" s="1"/>
  <c r="AR1" i="12"/>
  <c r="AS1" i="12" s="1"/>
  <c r="AT1" i="12" s="1"/>
  <c r="AU1" i="12" s="1"/>
  <c r="AV1" i="12" s="1"/>
  <c r="AW1" i="12" s="1"/>
  <c r="AX1" i="12" s="1"/>
  <c r="AY1" i="12" s="1"/>
  <c r="AZ1" i="12" s="1"/>
  <c r="BA1" i="12" s="1"/>
  <c r="BB1" i="12" s="1"/>
  <c r="BC1" i="12" s="1"/>
  <c r="D7" i="5" l="1"/>
  <c r="D7" i="4"/>
  <c r="D7" i="3"/>
  <c r="D7" i="6"/>
  <c r="D7" i="15"/>
  <c r="D5" i="10"/>
  <c r="D5" i="11"/>
  <c r="D5" i="9" l="1"/>
  <c r="F6" i="2"/>
  <c r="D5" i="8"/>
  <c r="C4" i="8"/>
  <c r="C6" i="8"/>
  <c r="C6" i="15"/>
  <c r="C8" i="15"/>
  <c r="D7" i="2"/>
  <c r="D5" i="2"/>
  <c r="C8" i="3"/>
  <c r="C6" i="3"/>
  <c r="C8" i="4"/>
  <c r="C6" i="4"/>
  <c r="C8" i="5"/>
  <c r="C6" i="5"/>
  <c r="C8" i="6"/>
  <c r="C6" i="6"/>
  <c r="C6" i="9"/>
  <c r="C4" i="9"/>
  <c r="C6" i="10"/>
  <c r="C4" i="10"/>
  <c r="C6" i="11"/>
  <c r="C4" i="11"/>
  <c r="C6" i="12"/>
  <c r="C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VINTERA Martin (ESTAT-EXT)</author>
  </authors>
  <commentList>
    <comment ref="E13" authorId="0" shapeId="0" xr:uid="{00000000-0006-0000-0000-000001000000}">
      <text>
        <r>
          <rPr>
            <b/>
            <sz val="24"/>
            <color indexed="10"/>
            <rFont val="Tahoma"/>
            <family val="2"/>
          </rPr>
          <t>Pls. select from the drop-down list</t>
        </r>
      </text>
    </comment>
    <comment ref="F15" authorId="0" shapeId="0" xr:uid="{A0258C92-B010-4656-8BFB-08156A15B8EC}">
      <text>
        <r>
          <rPr>
            <b/>
            <sz val="24"/>
            <color indexed="10"/>
            <rFont val="Tahoma"/>
            <family val="2"/>
          </rPr>
          <t>Pls. select from the drop-down list</t>
        </r>
      </text>
    </comment>
  </commentList>
</comments>
</file>

<file path=xl/sharedStrings.xml><?xml version="1.0" encoding="utf-8"?>
<sst xmlns="http://schemas.openxmlformats.org/spreadsheetml/2006/main" count="1627" uniqueCount="1059">
  <si>
    <t xml:space="preserve"> Reporting of Government Deficits and Debt Levels</t>
  </si>
  <si>
    <t>Table 4: Provision of other data in accordance with the statements contained in the Council minutes of 22/11/1993.</t>
  </si>
  <si>
    <t>Year</t>
  </si>
  <si>
    <t>codes</t>
  </si>
  <si>
    <t>(1)</t>
  </si>
  <si>
    <t xml:space="preserve">General government </t>
  </si>
  <si>
    <t>S.13</t>
  </si>
  <si>
    <t xml:space="preserve"> - Central government </t>
  </si>
  <si>
    <t>S.1311</t>
  </si>
  <si>
    <t xml:space="preserve"> - State government </t>
  </si>
  <si>
    <t>S.1312</t>
  </si>
  <si>
    <t xml:space="preserve"> - Local government </t>
  </si>
  <si>
    <t>S.1313</t>
  </si>
  <si>
    <t xml:space="preserve"> - Social security funds </t>
  </si>
  <si>
    <t>S.1314</t>
  </si>
  <si>
    <t>General government consolidated gross debt</t>
  </si>
  <si>
    <t>By category:</t>
  </si>
  <si>
    <t xml:space="preserve">Currency and deposits </t>
  </si>
  <si>
    <t>AF.2</t>
  </si>
  <si>
    <r>
      <t xml:space="preserve">    </t>
    </r>
    <r>
      <rPr>
        <sz val="12"/>
        <rFont val="Times New Roman"/>
        <family val="1"/>
      </rPr>
      <t>Short-term</t>
    </r>
  </si>
  <si>
    <r>
      <t xml:space="preserve">    </t>
    </r>
    <r>
      <rPr>
        <sz val="12"/>
        <rFont val="Times New Roman"/>
        <family val="1"/>
      </rPr>
      <t>Long-term</t>
    </r>
  </si>
  <si>
    <t>Loans</t>
  </si>
  <si>
    <t>AF.4</t>
  </si>
  <si>
    <t>AF.41</t>
  </si>
  <si>
    <t>AF.42</t>
  </si>
  <si>
    <t xml:space="preserve">Gross fixed capital formation </t>
  </si>
  <si>
    <t>Interest (consolidated)</t>
  </si>
  <si>
    <t>Gross domestic product at current market prices</t>
  </si>
  <si>
    <t>B.1*g</t>
  </si>
  <si>
    <t>(1) Please indicate status of data: estimated, half-finalized, final.</t>
  </si>
  <si>
    <t xml:space="preserve">   Loans, granted (+)</t>
  </si>
  <si>
    <t xml:space="preserve">   Loans, repayments (-)</t>
  </si>
  <si>
    <t xml:space="preserve">   Equities, acquisition (+)</t>
  </si>
  <si>
    <t xml:space="preserve">   Equities, sales (-)</t>
  </si>
  <si>
    <t xml:space="preserve">   Other financial transactions (+/-)</t>
  </si>
  <si>
    <t xml:space="preserve"> </t>
  </si>
  <si>
    <t xml:space="preserve">Loans (F.4) </t>
  </si>
  <si>
    <t xml:space="preserve">Statement </t>
  </si>
  <si>
    <t>Number</t>
  </si>
  <si>
    <t>Amount outstanding in the government debt from the financing of public undertakings</t>
  </si>
  <si>
    <t>Data:</t>
  </si>
  <si>
    <t>Institutional characteristics:</t>
  </si>
  <si>
    <t>government debt, please provide information on</t>
  </si>
  <si>
    <t>i) the extent of these differences:</t>
  </si>
  <si>
    <t>ii) the reasons for these differences:</t>
  </si>
  <si>
    <t>Gross National Income at current market prices (B.5*g)(2)</t>
  </si>
  <si>
    <t>Other accounts payable (-)</t>
  </si>
  <si>
    <t>Other accounts receivable (+)</t>
  </si>
  <si>
    <r>
      <t>Other adjustments (+/-) (</t>
    </r>
    <r>
      <rPr>
        <i/>
        <sz val="12"/>
        <rFont val="Arial"/>
        <family val="2"/>
      </rPr>
      <t>please detail</t>
    </r>
    <r>
      <rPr>
        <sz val="12"/>
        <rFont val="Arial"/>
        <family val="2"/>
      </rPr>
      <t>)</t>
    </r>
  </si>
  <si>
    <t>Working balance in state government accounts</t>
  </si>
  <si>
    <t>Working balance in local government accounts</t>
  </si>
  <si>
    <t>Working balance in social security accounts</t>
  </si>
  <si>
    <t xml:space="preserve">   Loans (+/-)</t>
  </si>
  <si>
    <t xml:space="preserve">   Equities (+/-)</t>
  </si>
  <si>
    <t>D.41 (uses)</t>
  </si>
  <si>
    <t xml:space="preserve">   Increase (+)</t>
  </si>
  <si>
    <t xml:space="preserve">   Reduction (-)</t>
  </si>
  <si>
    <t>and the consolidation of debt (central government)</t>
  </si>
  <si>
    <t>and the consolidation of debt (social security funds)</t>
  </si>
  <si>
    <t>and the consolidation of debt (local government)</t>
  </si>
  <si>
    <t>and the consolidation of debt (state government)</t>
  </si>
  <si>
    <t>Currency and deposits (F.2)</t>
  </si>
  <si>
    <t>General government expenditure on:</t>
  </si>
  <si>
    <t>Other statistical discrepancies (+/-)</t>
  </si>
  <si>
    <t>Statistical discrepancies</t>
  </si>
  <si>
    <t>Working balance in central government accounts</t>
  </si>
  <si>
    <t>Issuances above(-)/below(+) nominal value</t>
  </si>
  <si>
    <t>(2) Data to be provided in particular when GNI is substantially greater than GDP.</t>
  </si>
  <si>
    <t>Data are in ...(millions of units of national currency)</t>
  </si>
  <si>
    <t xml:space="preserve">   Detail 1</t>
  </si>
  <si>
    <t xml:space="preserve">   Detail 2</t>
  </si>
  <si>
    <t xml:space="preserve">   Detail 3</t>
  </si>
  <si>
    <t xml:space="preserve">   Detail 4</t>
  </si>
  <si>
    <t xml:space="preserve">   Detail 5</t>
  </si>
  <si>
    <t>Difference between capital and financial accounts (B.9-B.9f)</t>
  </si>
  <si>
    <t>Working balance (+/-) of entities not part of central government</t>
  </si>
  <si>
    <t>Working balance (+/-) of entities not part of state government</t>
  </si>
  <si>
    <t>Working balance (+/-) of entities not part of local government</t>
  </si>
  <si>
    <t>Working balance (+/-) of entities not part of social security funds</t>
  </si>
  <si>
    <t xml:space="preserve">       Increase (+)</t>
  </si>
  <si>
    <t xml:space="preserve">       Reduction (-)</t>
  </si>
  <si>
    <t xml:space="preserve">The information is to be provided in the cover page only </t>
  </si>
  <si>
    <t>Basis of the working balance</t>
  </si>
  <si>
    <t xml:space="preserve">  Long-term loans (F.42)</t>
  </si>
  <si>
    <t xml:space="preserve">        Increase (+)</t>
  </si>
  <si>
    <t xml:space="preserve">        Reduction (-)</t>
  </si>
  <si>
    <t xml:space="preserve">      Increase (+)</t>
  </si>
  <si>
    <t xml:space="preserve">      Reduction (-)</t>
  </si>
  <si>
    <t xml:space="preserve">  Short term loans (F.41), net </t>
  </si>
  <si>
    <t>(1) Please indicate accounting basis of the working balance: cash, accrual, mixed, other.</t>
  </si>
  <si>
    <t>and the Statements contained in the Council minutes of 22/11/1993</t>
  </si>
  <si>
    <t>Financial transactions included in the working balance</t>
  </si>
  <si>
    <t>Note: Member States can adapt tables 2A, B, C and D to their national specificity according to the established practice</t>
  </si>
  <si>
    <r>
      <t xml:space="preserve">Financial transactions </t>
    </r>
    <r>
      <rPr>
        <sz val="12"/>
        <rFont val="Arial"/>
        <family val="2"/>
      </rPr>
      <t>included in the working balance</t>
    </r>
  </si>
  <si>
    <r>
      <t xml:space="preserve">Net acquisition (+) of financial assets </t>
    </r>
    <r>
      <rPr>
        <b/>
        <vertAlign val="superscript"/>
        <sz val="11"/>
        <rFont val="Arial"/>
        <family val="2"/>
      </rPr>
      <t>(2)</t>
    </r>
  </si>
  <si>
    <r>
      <t xml:space="preserve">   Portfolio investments, net</t>
    </r>
    <r>
      <rPr>
        <vertAlign val="superscript"/>
        <sz val="11"/>
        <rFont val="Arial"/>
        <family val="2"/>
      </rPr>
      <t>(2)</t>
    </r>
  </si>
  <si>
    <r>
      <t>Appreciation(+)/depreciation(-)</t>
    </r>
    <r>
      <rPr>
        <vertAlign val="superscript"/>
        <sz val="11"/>
        <rFont val="Arial"/>
        <family val="2"/>
      </rPr>
      <t xml:space="preserve">(3) </t>
    </r>
    <r>
      <rPr>
        <sz val="11"/>
        <rFont val="Arial"/>
        <family val="2"/>
      </rPr>
      <t xml:space="preserve">of foreign-currency debt </t>
    </r>
    <r>
      <rPr>
        <vertAlign val="superscript"/>
        <sz val="11"/>
        <rFont val="Arial"/>
        <family val="2"/>
      </rPr>
      <t>(5)</t>
    </r>
  </si>
  <si>
    <t>(1) A positive entry in this row means that nominal debt increases, a negative entry that nominal debt decreases.</t>
  </si>
  <si>
    <t>(2) Consolidated within general government.</t>
  </si>
  <si>
    <r>
      <t xml:space="preserve">Change in general government (S.13) consolidated gross debt </t>
    </r>
    <r>
      <rPr>
        <b/>
        <vertAlign val="superscript"/>
        <sz val="11"/>
        <rFont val="Arial"/>
        <family val="2"/>
      </rPr>
      <t xml:space="preserve">(1, 2) </t>
    </r>
  </si>
  <si>
    <t>(2) Consolidated within central government.</t>
  </si>
  <si>
    <r>
      <t xml:space="preserve">Change in central government (S.1311) consolidated gross debt </t>
    </r>
    <r>
      <rPr>
        <vertAlign val="superscript"/>
        <sz val="11"/>
        <rFont val="Arial"/>
        <family val="2"/>
      </rPr>
      <t>(1, 2)</t>
    </r>
  </si>
  <si>
    <r>
      <t xml:space="preserve">  Central government gross debt (level) (b) </t>
    </r>
    <r>
      <rPr>
        <vertAlign val="superscript"/>
        <sz val="8.25"/>
        <rFont val="Arial"/>
        <family val="2"/>
      </rPr>
      <t>(2, 5)</t>
    </r>
  </si>
  <si>
    <t>(2) Consolidated within state government.</t>
  </si>
  <si>
    <r>
      <t xml:space="preserve">Change in state government (S.1312) consolidated gross debt </t>
    </r>
    <r>
      <rPr>
        <vertAlign val="superscript"/>
        <sz val="11"/>
        <rFont val="Arial"/>
        <family val="2"/>
      </rPr>
      <t>(1, 2)</t>
    </r>
  </si>
  <si>
    <r>
      <t xml:space="preserve">State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</si>
  <si>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Central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</si>
  <si>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State government gross debt (level) (b) </t>
    </r>
    <r>
      <rPr>
        <vertAlign val="superscript"/>
        <sz val="8.25"/>
        <rFont val="Arial"/>
        <family val="2"/>
      </rPr>
      <t>(2, 5)</t>
    </r>
  </si>
  <si>
    <r>
      <t xml:space="preserve">  State government holdings of other subsectors debt (level) (c) </t>
    </r>
    <r>
      <rPr>
        <vertAlign val="superscript"/>
        <sz val="8.25"/>
        <rFont val="Arial"/>
        <family val="2"/>
      </rPr>
      <t>( 5)</t>
    </r>
  </si>
  <si>
    <r>
      <t xml:space="preserve">  Central government holdings of other subsectors debt (level)  ( c) </t>
    </r>
    <r>
      <rPr>
        <vertAlign val="superscript"/>
        <sz val="8.25"/>
        <rFont val="Arial"/>
        <family val="2"/>
      </rPr>
      <t>(5)</t>
    </r>
  </si>
  <si>
    <t>(2) Consolidated within local government.</t>
  </si>
  <si>
    <r>
      <t xml:space="preserve">Change in local government (S.1313) consolidated gross debt </t>
    </r>
    <r>
      <rPr>
        <vertAlign val="superscript"/>
        <sz val="11"/>
        <rFont val="Arial"/>
        <family val="2"/>
      </rPr>
      <t>(1, 2)</t>
    </r>
  </si>
  <si>
    <r>
      <t xml:space="preserve">Local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</si>
  <si>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Local government gross debt (level) (b) </t>
    </r>
    <r>
      <rPr>
        <vertAlign val="superscript"/>
        <sz val="5.5"/>
        <rFont val="Arial"/>
        <family val="2"/>
      </rPr>
      <t>(2, 5)</t>
    </r>
  </si>
  <si>
    <r>
      <t xml:space="preserve">  Local government holdings of other subsectors debt (level) (c)</t>
    </r>
    <r>
      <rPr>
        <vertAlign val="superscript"/>
        <sz val="5.5"/>
        <rFont val="Arial"/>
        <family val="2"/>
      </rPr>
      <t>(5)</t>
    </r>
  </si>
  <si>
    <t>(2) Consolidated within social security.</t>
  </si>
  <si>
    <r>
      <t xml:space="preserve">Change in social security (S.1314) consolidated gross debt </t>
    </r>
    <r>
      <rPr>
        <vertAlign val="superscript"/>
        <sz val="11"/>
        <rFont val="Arial"/>
        <family val="2"/>
      </rPr>
      <t>(1, 2)</t>
    </r>
  </si>
  <si>
    <r>
      <t xml:space="preserve">Social security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</si>
  <si>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Social security gross debt (level) (b)</t>
    </r>
    <r>
      <rPr>
        <vertAlign val="superscript"/>
        <sz val="8.25"/>
        <rFont val="Arial"/>
        <family val="2"/>
      </rPr>
      <t>(2, 5)</t>
    </r>
  </si>
  <si>
    <r>
      <t xml:space="preserve">  Social security holdings of other subsectors debt (level) (c)</t>
    </r>
    <r>
      <rPr>
        <vertAlign val="superscript"/>
        <sz val="5.5"/>
        <rFont val="Arial"/>
        <family val="2"/>
      </rPr>
      <t>(5)</t>
    </r>
  </si>
  <si>
    <t>Non-financial transactions not included in the working balance</t>
  </si>
  <si>
    <t>COVERAGE</t>
  </si>
  <si>
    <t>VERTICAL CHECKS</t>
  </si>
  <si>
    <t>T1.B9.S13=T1.B9.S1311+T1.B9.S1312+T1.B9.S1313+T1.B9.S1314</t>
  </si>
  <si>
    <t>T1.AF4.S13=T1.AF41.S13+T1.AF42.S13</t>
  </si>
  <si>
    <t>DATES</t>
  </si>
  <si>
    <t>T2.FT.S1311=T2.F4ACQ.S1311+T2.F4DIS.S1311+T2.F5ACQ.S1311+T2.F5DIS.S1311+T2.OFT.S1311</t>
  </si>
  <si>
    <t>T2.OA.S1311=T2.OA1.S1311+T2.OA2.S1311+T2.OA3.S1311+T2.OA4.S1311+T2.OA5.S1311</t>
  </si>
  <si>
    <t>HORIZONTAL CHECKS</t>
  </si>
  <si>
    <t>T1.B9.S1311= T2.B9.S1311</t>
  </si>
  <si>
    <t>T2.FT.S1312=T2.F4.S1312+T2.F5.S1312+T2.OFT.S1312</t>
  </si>
  <si>
    <t>T2.OA.S1312=T2.OA1.S1312+T2.OA2.S1312+T2.OA3.S1312</t>
  </si>
  <si>
    <t>T1.B9.S1312= T2.B9.S1312</t>
  </si>
  <si>
    <t>T3.F4.S13=T3.F4ACQ.S13+T3.F4DIS.S13</t>
  </si>
  <si>
    <t>T3.SD.S13=T3.B9_SD.S13+T3.OSD.S13</t>
  </si>
  <si>
    <t>T1.B9.S13+T3.B9.S13=0</t>
  </si>
  <si>
    <t>T3.CHDEBT.S13= T1.DEBT.S13(t)- T1.DEBT.S13(t-1)</t>
  </si>
  <si>
    <t>T1.DEBT.S13=T3.CTDEBT.S1311+ T3.CTDEBT.S1312+ T3.CTDEBT.S1313+ T3.CTDEBT.S1314</t>
  </si>
  <si>
    <t>T3.F42.S13=T3.F42ACQ.S13+T3.F42DIS.S13</t>
  </si>
  <si>
    <t>T3.F5OP.S13=T3.F5OPACQ.S13+T3.F5OPDIS.S13</t>
  </si>
  <si>
    <t>T3.F4.S13=T3.F41.S13+T3.F42.S13</t>
  </si>
  <si>
    <t>T3.F5.S13=T3.F5PN.S13+T3.F5OP.S13</t>
  </si>
  <si>
    <t>T3.CTDEBT.S1311=T3.DEBT.S1311-T3.HOLD.S1311</t>
  </si>
  <si>
    <t>T3.CTDEBT.S1312=T3.DEBT.S1312-T3.HOLD.S1312</t>
  </si>
  <si>
    <t>T3.CTDEBT.S1313=T3.DEBT.S1313-T3.HOLD.S1313</t>
  </si>
  <si>
    <t>T3.CTDEBT.S1314=T3.DEBT.S1314-T3.HOLD.S1314</t>
  </si>
  <si>
    <t>T2.FT.S1314=T2.F4.S1314+T2.F5.S1314+T2.OFT.S1314</t>
  </si>
  <si>
    <t>T2.OA.S1314=T2.OA1.S1314+T2.OA2.S1314+T2.OA3.S1314</t>
  </si>
  <si>
    <t>T1.B9.S1314= T2.B9.S1314</t>
  </si>
  <si>
    <t>T2.FT.S1313=T2.F4.S1313+T2.F5.S1313+T2.OFT.S1313</t>
  </si>
  <si>
    <t>T2.OA.S1313=T2.OA1.S1313+T2.OA2.S1313+T2.OA3.S1313</t>
  </si>
  <si>
    <t>T1.B9.S1313= T2.B9.S1313</t>
  </si>
  <si>
    <t>T3.B9.S1314+ T3.FA.S1314+T3.ADJ.S1314+T3.SD.S1314=T3.CHDEBT.S1314</t>
  </si>
  <si>
    <t>T3.F4.S1314=T3.F41.S1314+T3.F42.S1314</t>
  </si>
  <si>
    <t>T3.F4.S1314=T3.F4ACQ.S1314+T3.F4DIS.S1314</t>
  </si>
  <si>
    <t>T3.F42.S1314=T3.F42ACQ.S1314+T3.F42DIS.S1314</t>
  </si>
  <si>
    <t>T3.F5.S1314=T3.F5PN.S1314+T3.F5OP.S1314</t>
  </si>
  <si>
    <t>T3.F5OP.S1314=T3.F5OPACQ.S1314+T3.F5OPDIS.S1314</t>
  </si>
  <si>
    <t>T3.SD.S1314=T3.B9_SD.S1314+T3.OSD.S1314</t>
  </si>
  <si>
    <t>T1.B9.S1314+T3.B9.S1314=0</t>
  </si>
  <si>
    <t>T3.B9.S1313+ T3.FA.S1313+T3.ADJ.S1313+T3.SD.S1313=T3.CHDEBT.S1313</t>
  </si>
  <si>
    <t>T3.F4.S1313=T3.F41.S1313+T3.F42.S1313</t>
  </si>
  <si>
    <t>T3.F4.S1313=T3.F4ACQ.S1313+T3.F4DIS.S1313</t>
  </si>
  <si>
    <t>T3.F42.S1313=T3.F42ACQ.S1313+T3.F42DIS.S1313</t>
  </si>
  <si>
    <t>T3.F5.S1313=T3.F5PN.S1313+T3.F5OP.S1313</t>
  </si>
  <si>
    <t>T3.F5OP.S1313=T3.F5OPACQ.S1313+T3.F5OPDIS.S1313</t>
  </si>
  <si>
    <t>T3.SD.S1313=T3.B9_SD.S1313+T3.OSD.S1313</t>
  </si>
  <si>
    <t>T1.B9.S1313+T3.B9.S1313=0</t>
  </si>
  <si>
    <t>T3.B9.S1312+ T3.FA.S1312+T3.ADJ.S1312+T3.SD.S1312=T3.CHDEBT.S1312</t>
  </si>
  <si>
    <t>T3.F4.S1312=T3.F41.S1312+T3.F42.S1312</t>
  </si>
  <si>
    <t>T3.F4.S1312=T3.F4ACQ.S1312+T3.F4DIS.S1312</t>
  </si>
  <si>
    <t>T3.F42.S1312=T3.F42ACQ.S1312+T3.F42DIS.S1312</t>
  </si>
  <si>
    <t>T3.F5.S1312=T3.F5PN.S1312+T3.F5OP.S1312</t>
  </si>
  <si>
    <t>T3.F5OP.S1312=T3.F5OPACQ.S1312+T3.F5OPDIS.S1312</t>
  </si>
  <si>
    <t>T3.SD.S1312=T3.B9_SD.S1312+T3.OSD.S1312</t>
  </si>
  <si>
    <t>T1.B9.S1312+T3.B9.S1312=0</t>
  </si>
  <si>
    <t>T3.B9.S1311+ T3.FA.S1311+T3.ADJ.S1311+T3.SD.S1311=T3.CHDEBT.S1311</t>
  </si>
  <si>
    <t>T3.F4.S1311=T3.F41.S1311+T3.F42.S1311</t>
  </si>
  <si>
    <t>T3.F4.S1311=T3.F4ACQ.S1311+T3.F4DIS.S1311</t>
  </si>
  <si>
    <t>T3.F42.S1311=T3.F42ACQ.S1311+T3.F42DIS.S1311</t>
  </si>
  <si>
    <t>T3.F5.S1311=T3.F5PN.S1311+T3.F5OP.S1311</t>
  </si>
  <si>
    <t>T3.F5OP.S1311=T3.F5OPACQ.S1311+T3.F5OPDIS.S1311</t>
  </si>
  <si>
    <t>T3.SD.S1311=T3.B9_SD.S1311+T3.OSD.S1311</t>
  </si>
  <si>
    <t>T1.B9.S1311+T3.B9.S1311=0</t>
  </si>
  <si>
    <r>
      <t>Adjustments</t>
    </r>
    <r>
      <rPr>
        <b/>
        <vertAlign val="superscript"/>
        <sz val="8.25"/>
        <rFont val="Arial"/>
        <family val="2"/>
      </rPr>
      <t xml:space="preserve"> (2)</t>
    </r>
  </si>
  <si>
    <t>T1.B9.S13</t>
  </si>
  <si>
    <t>T1.B9.S1311</t>
  </si>
  <si>
    <t>T1.B9.S1312</t>
  </si>
  <si>
    <t>T1.B9.S1313</t>
  </si>
  <si>
    <t>T1.B9.S1314</t>
  </si>
  <si>
    <t>T1.DEBT.S13</t>
  </si>
  <si>
    <t>T1.AF2.S13</t>
  </si>
  <si>
    <t>T1.AF4.S13</t>
  </si>
  <si>
    <t>T1.AF41.S13</t>
  </si>
  <si>
    <t>T1.AF42.S13</t>
  </si>
  <si>
    <t>T1.P51.S13</t>
  </si>
  <si>
    <t>T1.GDP.S1</t>
  </si>
  <si>
    <t>T2.WB.S1311</t>
  </si>
  <si>
    <t>T2.FT.S1311</t>
  </si>
  <si>
    <t>T2.F4ACQ.S1311</t>
  </si>
  <si>
    <t>T2.F4DIS.S1311</t>
  </si>
  <si>
    <t>T2.F5ACQ.S1311</t>
  </si>
  <si>
    <t>T2.F5DIS.S1311</t>
  </si>
  <si>
    <t>T2.OFT.S1311</t>
  </si>
  <si>
    <t>T2.OFTDL.S1311</t>
  </si>
  <si>
    <t>T2.OFT1.S1311</t>
  </si>
  <si>
    <t>T2.OFT2.S1311</t>
  </si>
  <si>
    <t>T2.ONFT.S1311</t>
  </si>
  <si>
    <t>T2.ONFT1.S1311</t>
  </si>
  <si>
    <t>T2.ONFT2.S1311</t>
  </si>
  <si>
    <t>T2.D41DIF.S1311</t>
  </si>
  <si>
    <t>T2.B9_OWB.S1311</t>
  </si>
  <si>
    <t>T2.B9_OB.S1311</t>
  </si>
  <si>
    <t>T2.B9_OB1.S1311</t>
  </si>
  <si>
    <t>T2.B9_OB2.S1311</t>
  </si>
  <si>
    <t>T2.OA.S1311</t>
  </si>
  <si>
    <t>T2.OA1.S1311</t>
  </si>
  <si>
    <t>T2.OA2.S1311</t>
  </si>
  <si>
    <t>T2.OA3.S1311</t>
  </si>
  <si>
    <t>T2.OA4.S1311</t>
  </si>
  <si>
    <t>T2.OA5.S1311</t>
  </si>
  <si>
    <t>T2.B9.S1311</t>
  </si>
  <si>
    <t>T2.WB.S1312</t>
  </si>
  <si>
    <t>T2.FT.S1312</t>
  </si>
  <si>
    <t>T2.F4.S1312</t>
  </si>
  <si>
    <t>T2.F5.S1312</t>
  </si>
  <si>
    <t>T2.OFT.S1312</t>
  </si>
  <si>
    <t>T2.OFTDL.S1312</t>
  </si>
  <si>
    <t>T2.OFT1.S1312</t>
  </si>
  <si>
    <t>T2.OFT2.S1312</t>
  </si>
  <si>
    <t>T2.ONFT.S1312</t>
  </si>
  <si>
    <t>T2.ONFT1.S1312</t>
  </si>
  <si>
    <t>T2.ONFT2.S1312</t>
  </si>
  <si>
    <t>T2.D41DIF.S1312</t>
  </si>
  <si>
    <t>T2.B9_OWB.S1312</t>
  </si>
  <si>
    <t>T2.B9_OB.S1312</t>
  </si>
  <si>
    <t>T2.B9_OB1.S1312</t>
  </si>
  <si>
    <t>T2.B9_OB2.S1312</t>
  </si>
  <si>
    <t>T2.OA.S1312</t>
  </si>
  <si>
    <t>T2.OA1.S1312</t>
  </si>
  <si>
    <t>T2.OA2.S1312</t>
  </si>
  <si>
    <t>T2.OA3.S1312</t>
  </si>
  <si>
    <t>T2.B9.S1312</t>
  </si>
  <si>
    <t>T2.WB.S1313</t>
  </si>
  <si>
    <t>T2.FT.S1313</t>
  </si>
  <si>
    <t>T2.F4.S1313</t>
  </si>
  <si>
    <t>T2.F5.S1313</t>
  </si>
  <si>
    <t>T2.OFT.S1313</t>
  </si>
  <si>
    <t>T2.OFTDL.S1313</t>
  </si>
  <si>
    <t>T2.OFT1.S1313</t>
  </si>
  <si>
    <t>T2.OFT2.S1313</t>
  </si>
  <si>
    <t>T2.ONFT.S1313</t>
  </si>
  <si>
    <t>T2.ONFT1.S1313</t>
  </si>
  <si>
    <t>T2.ONFT2.S1313</t>
  </si>
  <si>
    <t>T2.D41DIF.S1313</t>
  </si>
  <si>
    <t>T2.B9_OWB.S1313</t>
  </si>
  <si>
    <t>T2.B9_OB.S1313</t>
  </si>
  <si>
    <t>T2.B9_OB1.S1313</t>
  </si>
  <si>
    <t>T2.B9_OB2.S1313</t>
  </si>
  <si>
    <t>T2.OA.S1313</t>
  </si>
  <si>
    <t>T2.OA1.S1313</t>
  </si>
  <si>
    <t>T2.OA2.S1313</t>
  </si>
  <si>
    <t>T2.OA3.S1313</t>
  </si>
  <si>
    <t>T2.B9.S1313</t>
  </si>
  <si>
    <t>T2.WB.S1314</t>
  </si>
  <si>
    <t>T2.FT.S1314</t>
  </si>
  <si>
    <t>T2.F4.S1314</t>
  </si>
  <si>
    <t>T2.F5.S1314</t>
  </si>
  <si>
    <t>T2.OFT.S1314</t>
  </si>
  <si>
    <t>T2.OFTDL.S1314</t>
  </si>
  <si>
    <t>T2.OFT1.S1314</t>
  </si>
  <si>
    <t>T2.OFT2.S1314</t>
  </si>
  <si>
    <t>T2.ONFT.S1314</t>
  </si>
  <si>
    <t>T2.ONFT1.S1314</t>
  </si>
  <si>
    <t>T2.ONFT2.S1314</t>
  </si>
  <si>
    <t>T2.D41DIF.S1314</t>
  </si>
  <si>
    <t>T2.B9_OWB.S1314</t>
  </si>
  <si>
    <t>T2.B9_OB.S1314</t>
  </si>
  <si>
    <t>T2.B9_OB1.S1314</t>
  </si>
  <si>
    <t>T2.B9_OB2.S1314</t>
  </si>
  <si>
    <t>T2.OA.S1314</t>
  </si>
  <si>
    <t>T2.OA1.S1314</t>
  </si>
  <si>
    <t>T2.OA2.S1314</t>
  </si>
  <si>
    <t>T2.OA3.S1314</t>
  </si>
  <si>
    <t>T2.B9.S1314</t>
  </si>
  <si>
    <t>T3.B9.S13</t>
  </si>
  <si>
    <t>T3.FA.S13</t>
  </si>
  <si>
    <t>T3.F2.S13</t>
  </si>
  <si>
    <t>T3.F3.S13</t>
  </si>
  <si>
    <t>T3.F4.S13</t>
  </si>
  <si>
    <t>T3.F4ACQ.S13</t>
  </si>
  <si>
    <t>T3.F4DIS.S13</t>
  </si>
  <si>
    <t>T3.F41.S13</t>
  </si>
  <si>
    <t>T3.F42.S13</t>
  </si>
  <si>
    <t>T3.F42ACQ.S13</t>
  </si>
  <si>
    <t>T3.F42DIS.S13</t>
  </si>
  <si>
    <t>T3.F5.S13</t>
  </si>
  <si>
    <t>T3.F5PN.S13</t>
  </si>
  <si>
    <t>T3.F5OP.S13</t>
  </si>
  <si>
    <t>T3.F5OPACQ.S13</t>
  </si>
  <si>
    <t>T3.F5OPDIS.S13</t>
  </si>
  <si>
    <t>T3.OFA.S13</t>
  </si>
  <si>
    <t>T3.ADJ.S13</t>
  </si>
  <si>
    <t>T3.LIA.S13</t>
  </si>
  <si>
    <t>T3.OLIA.S13</t>
  </si>
  <si>
    <t>T3.ISS_A.S13</t>
  </si>
  <si>
    <t>T3.D41_A.S13</t>
  </si>
  <si>
    <t>T3.RED_A.S13</t>
  </si>
  <si>
    <t>T3.FREV_A.S13</t>
  </si>
  <si>
    <t>T3.OCVO_A.S13</t>
  </si>
  <si>
    <t>T3.SD.S13</t>
  </si>
  <si>
    <t>T3.B9_SD.S13</t>
  </si>
  <si>
    <t>T3.OSD.S13</t>
  </si>
  <si>
    <t>T3.CHDEBT.S13</t>
  </si>
  <si>
    <t>T3.B9.S1311</t>
  </si>
  <si>
    <t>T3.FA.S1311</t>
  </si>
  <si>
    <t>T3.F2.S1311</t>
  </si>
  <si>
    <t>T3.F3.S1311</t>
  </si>
  <si>
    <t>T3.F4.S1311</t>
  </si>
  <si>
    <t>T3.F4ACQ.S1311</t>
  </si>
  <si>
    <t>T3.F4DIS.S1311</t>
  </si>
  <si>
    <t>T3.F41.S1311</t>
  </si>
  <si>
    <t>T3.F42.S1311</t>
  </si>
  <si>
    <t>T3.F42ACQ.S1311</t>
  </si>
  <si>
    <t>T3.F42DIS.S1311</t>
  </si>
  <si>
    <t>T3.F5.S1311</t>
  </si>
  <si>
    <t>T3.F5PN.S1311</t>
  </si>
  <si>
    <t>T3.F5OP.S1311</t>
  </si>
  <si>
    <t>T3.F5OPACQ.S1311</t>
  </si>
  <si>
    <t>T3.F5OPDIS.S1311</t>
  </si>
  <si>
    <t>T3.ADJ.S1311</t>
  </si>
  <si>
    <t>T3.LIA.S1311</t>
  </si>
  <si>
    <t>T3.OLIA.S1311</t>
  </si>
  <si>
    <t>T3.ISS_A.S1311</t>
  </si>
  <si>
    <t>T3.D41_A.S1311</t>
  </si>
  <si>
    <t>T3.RED_A.S1311</t>
  </si>
  <si>
    <t>T3.FREV_A.S1311</t>
  </si>
  <si>
    <t>T3.OCVO_A.S1311</t>
  </si>
  <si>
    <t>T3.SD.S1311</t>
  </si>
  <si>
    <t>T3.B9_SD.S1311</t>
  </si>
  <si>
    <t>T3.OSD.S1311</t>
  </si>
  <si>
    <t>T3.CHDEBT.S1311</t>
  </si>
  <si>
    <t>T3.CTDEBT.S1311</t>
  </si>
  <si>
    <t>T3.DEBT.S1311</t>
  </si>
  <si>
    <t>T3.HOLD.S1311</t>
  </si>
  <si>
    <t>T3.B9.S1312</t>
  </si>
  <si>
    <t>T3.FA.S1312</t>
  </si>
  <si>
    <t>T3.F2.S1312</t>
  </si>
  <si>
    <t>T3.F3.S1312</t>
  </si>
  <si>
    <t>T3.F4.S1312</t>
  </si>
  <si>
    <t>T3.F4ACQ.S1312</t>
  </si>
  <si>
    <t>T3.F4DIS.S1312</t>
  </si>
  <si>
    <t>T3.F41.S1312</t>
  </si>
  <si>
    <t>T3.F42.S1312</t>
  </si>
  <si>
    <t>T3.F42ACQ.S1312</t>
  </si>
  <si>
    <t>T3.F42DIS.S1312</t>
  </si>
  <si>
    <t>T3.F5.S1312</t>
  </si>
  <si>
    <t>T3.F5PN.S1312</t>
  </si>
  <si>
    <t>T3.F5OP.S1312</t>
  </si>
  <si>
    <t>T3.F5OPACQ.S1312</t>
  </si>
  <si>
    <t>T3.F5OPDIS.S1312</t>
  </si>
  <si>
    <t>T3.OFA.S1312</t>
  </si>
  <si>
    <t>T3.ADJ.S1312</t>
  </si>
  <si>
    <t>T3.LIA.S1312</t>
  </si>
  <si>
    <t>T3.OLIA.S1312</t>
  </si>
  <si>
    <t>T3.ISS_A.S1312</t>
  </si>
  <si>
    <t>T3.D41_A.S1312</t>
  </si>
  <si>
    <t>T3.RED_A.S1312</t>
  </si>
  <si>
    <t>T3.FREV_A.S1312</t>
  </si>
  <si>
    <t>T3.OCVO_A.S1312</t>
  </si>
  <si>
    <t>T3.SD.S1312</t>
  </si>
  <si>
    <t>T3.B9_SD.S1312</t>
  </si>
  <si>
    <t>T3.OSD.S1312</t>
  </si>
  <si>
    <t>T3.CHDEBT.S1312</t>
  </si>
  <si>
    <t>T3.CTDEBT.S1312</t>
  </si>
  <si>
    <t>T3.DEBT.S1312</t>
  </si>
  <si>
    <t>T3.HOLD.S1312</t>
  </si>
  <si>
    <t>T3.B9.S1313</t>
  </si>
  <si>
    <t>T3.FA.S1313</t>
  </si>
  <si>
    <t>T3.F2.S1313</t>
  </si>
  <si>
    <t>T3.F3.S1313</t>
  </si>
  <si>
    <t>T3.F4.S1313</t>
  </si>
  <si>
    <t>T3.F4ACQ.S1313</t>
  </si>
  <si>
    <t>T3.F4DIS.S1313</t>
  </si>
  <si>
    <t>T3.F41.S1313</t>
  </si>
  <si>
    <t>T3.F42.S1313</t>
  </si>
  <si>
    <t>T3.F42ACQ.S1313</t>
  </si>
  <si>
    <t>T3.F42DIS.S1313</t>
  </si>
  <si>
    <t>T3.F5.S1313</t>
  </si>
  <si>
    <t>T3.F5PN.S1313</t>
  </si>
  <si>
    <t>T3.F5OP.S1313</t>
  </si>
  <si>
    <t>T3.F5OPACQ.S1313</t>
  </si>
  <si>
    <t>T3.F5OPDIS.S1313</t>
  </si>
  <si>
    <t>T3.OFA.S1313</t>
  </si>
  <si>
    <t>T3.ADJ.S1313</t>
  </si>
  <si>
    <t>T3.LIA.S1313</t>
  </si>
  <si>
    <t>T3.OLIA.S1313</t>
  </si>
  <si>
    <t>T3.ISS_A.S1313</t>
  </si>
  <si>
    <t>T3.D41_A.S1313</t>
  </si>
  <si>
    <t>T3.RED_A.S1313</t>
  </si>
  <si>
    <t>T3.FREV_A.S1313</t>
  </si>
  <si>
    <t>T3.OCVO_A.S1313</t>
  </si>
  <si>
    <t>T3.SD.S1313</t>
  </si>
  <si>
    <t>T3.B9_SD.S1313</t>
  </si>
  <si>
    <t>T3.OSD.S1313</t>
  </si>
  <si>
    <t>T3.CHDEBT.S1313</t>
  </si>
  <si>
    <t>T3.CTDEBT.S1313</t>
  </si>
  <si>
    <t>T3.DEBT.S1313</t>
  </si>
  <si>
    <t>T3.HOLD.S1313</t>
  </si>
  <si>
    <t>T3.B9.S1314</t>
  </si>
  <si>
    <t>T3.FA.S1314</t>
  </si>
  <si>
    <t>T3.F2.S1314</t>
  </si>
  <si>
    <t>T3.F3.S1314</t>
  </si>
  <si>
    <t>T3.F4.S1314</t>
  </si>
  <si>
    <t>T3.F4ACQ.S1314</t>
  </si>
  <si>
    <t>T3.F4DIS.S1314</t>
  </si>
  <si>
    <t>T3.F41.S1314</t>
  </si>
  <si>
    <t>T3.F42.S1314</t>
  </si>
  <si>
    <t>T3.F42ACQ.S1314</t>
  </si>
  <si>
    <t>T3.F42DIS.S1314</t>
  </si>
  <si>
    <t>T3.F5.S1314</t>
  </si>
  <si>
    <t>T3.F5PN.S1314</t>
  </si>
  <si>
    <t>T3.F5OP.S1314</t>
  </si>
  <si>
    <t>T3.F5OPACQ.S1314</t>
  </si>
  <si>
    <t>T3.F5OPDIS.S1314</t>
  </si>
  <si>
    <t>T3.OFA.S1314</t>
  </si>
  <si>
    <t>T3.ADJ.S1314</t>
  </si>
  <si>
    <t>T3.LIA.S1314</t>
  </si>
  <si>
    <t>T3.OLIA.S1314</t>
  </si>
  <si>
    <t>T3.ISS_A.S1314</t>
  </si>
  <si>
    <t>T3.D41_A.S1314</t>
  </si>
  <si>
    <t>T3.RED_A.S1314</t>
  </si>
  <si>
    <t>T3.FREV_A.S1314</t>
  </si>
  <si>
    <t>T3.OCVO_A.S1314</t>
  </si>
  <si>
    <t>T3.SD.S1314</t>
  </si>
  <si>
    <t>T3.B9_SD.S1314</t>
  </si>
  <si>
    <t>T3.OSD.S1314</t>
  </si>
  <si>
    <t>T3.CHDEBT.S1314</t>
  </si>
  <si>
    <t>T3.CTDEBT.S1314</t>
  </si>
  <si>
    <t>T3.DEBT.S1314</t>
  </si>
  <si>
    <t>T3.HOLD.S1314</t>
  </si>
  <si>
    <t>T4.FPU.S13</t>
  </si>
  <si>
    <t>T4.GNI.S1</t>
  </si>
  <si>
    <t>h</t>
  </si>
  <si>
    <t>DD/MM/YYYY</t>
  </si>
  <si>
    <t>For all "vertical and horizontal checks" cells is used "Comma Style" Format. Thus, cell which is equal to "0.00" (zero) is shown as "-". Also 1000 separator is used.</t>
  </si>
  <si>
    <t xml:space="preserve">      Short term loans (F.41), net </t>
  </si>
  <si>
    <t xml:space="preserve">      Long-term loans (F.42)</t>
  </si>
  <si>
    <t xml:space="preserve">          Increase (+)</t>
  </si>
  <si>
    <t xml:space="preserve">          Reduction (-)</t>
  </si>
  <si>
    <r>
      <t xml:space="preserve">      Portfolio investments, net</t>
    </r>
    <r>
      <rPr>
        <vertAlign val="superscript"/>
        <sz val="11"/>
        <rFont val="Arial"/>
        <family val="2"/>
      </rPr>
      <t>(2)</t>
    </r>
  </si>
  <si>
    <t>estimated</t>
  </si>
  <si>
    <t>half-finalized</t>
  </si>
  <si>
    <t>final</t>
  </si>
  <si>
    <t>cash</t>
  </si>
  <si>
    <t>accrual</t>
  </si>
  <si>
    <t>mixed</t>
  </si>
  <si>
    <t>other</t>
  </si>
  <si>
    <t>Debt securities</t>
  </si>
  <si>
    <t>AF.3</t>
  </si>
  <si>
    <t xml:space="preserve">Financial derivatives (F.71) </t>
  </si>
  <si>
    <t xml:space="preserve">In case of substantial differences between the face value and the present value of </t>
  </si>
  <si>
    <t xml:space="preserve">Other accounts receivable (F.8) </t>
  </si>
  <si>
    <t>Net incurrence (-) of other accounts payable (F.8)</t>
  </si>
  <si>
    <t xml:space="preserve">(3) Due to exchange-rate movements. </t>
  </si>
  <si>
    <r>
      <t>Other financial assets (F.1, F.6</t>
    </r>
    <r>
      <rPr>
        <sz val="11"/>
        <rFont val="Arial"/>
        <family val="2"/>
      </rPr>
      <t xml:space="preserve">) </t>
    </r>
  </si>
  <si>
    <t>ESA 2010</t>
  </si>
  <si>
    <t>B.9</t>
  </si>
  <si>
    <r>
      <t>AF.3</t>
    </r>
    <r>
      <rPr>
        <sz val="12"/>
        <rFont val="Times New Roman"/>
        <family val="1"/>
      </rPr>
      <t>1</t>
    </r>
  </si>
  <si>
    <r>
      <t>AF.3</t>
    </r>
    <r>
      <rPr>
        <sz val="12"/>
        <rFont val="Times New Roman"/>
        <family val="1"/>
      </rPr>
      <t>2</t>
    </r>
  </si>
  <si>
    <t>P.51g</t>
  </si>
  <si>
    <r>
      <t>Difference between interest paid (+) and accrued (</t>
    </r>
    <r>
      <rPr>
        <sz val="12"/>
        <rFont val="Arial"/>
        <family val="2"/>
      </rPr>
      <t>D.41)(-)</t>
    </r>
  </si>
  <si>
    <r>
      <t xml:space="preserve">(ESA </t>
    </r>
    <r>
      <rPr>
        <i/>
        <sz val="11"/>
        <rFont val="Times New Roman"/>
        <family val="1"/>
      </rPr>
      <t>2010</t>
    </r>
    <r>
      <rPr>
        <i/>
        <sz val="12"/>
        <rFont val="Times New Roman"/>
        <family val="1"/>
      </rPr>
      <t xml:space="preserve"> accounts)</t>
    </r>
  </si>
  <si>
    <t>Debt securities (F.3)</t>
  </si>
  <si>
    <r>
      <t>Equity and investment fund shares/units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</si>
  <si>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t xml:space="preserve">      Equity and investment fund shares/units other than portfolio investments</t>
  </si>
  <si>
    <t>Net incurrence (-) of liabilities in financial derivatives (F.71)</t>
  </si>
  <si>
    <r>
      <t>Net incurrence (-) of other liabilities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and F.72)</t>
    </r>
  </si>
  <si>
    <r>
      <t>Difference between interest (</t>
    </r>
    <r>
      <rPr>
        <sz val="11"/>
        <rFont val="Arial"/>
        <family val="2"/>
      </rPr>
      <t>D.41) accrued(-) and paid</t>
    </r>
    <r>
      <rPr>
        <vertAlign val="superscript"/>
        <sz val="11"/>
        <rFont val="Arial"/>
        <family val="2"/>
      </rPr>
      <t>(4)</t>
    </r>
    <r>
      <rPr>
        <sz val="11"/>
        <rFont val="Arial"/>
        <family val="2"/>
      </rPr>
      <t>(+)</t>
    </r>
  </si>
  <si>
    <r>
      <t>Redemptions</t>
    </r>
    <r>
      <rPr>
        <sz val="9.35"/>
        <rFont val="Arial"/>
        <family val="2"/>
      </rPr>
      <t>/</t>
    </r>
    <r>
      <rPr>
        <sz val="11"/>
        <rFont val="Arial"/>
        <family val="2"/>
      </rPr>
      <t>repurchase of debt above(+)/below(-) nominal  value</t>
    </r>
  </si>
  <si>
    <r>
      <t>Changes in sector classification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</si>
  <si>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Other volume changes in financial liabilities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</si>
  <si>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t>Trade credits and advances (AF.81 L)</t>
  </si>
  <si>
    <t>Level at nominal value outstanding at end of year</t>
  </si>
  <si>
    <t>T1.ESAD41.S13</t>
  </si>
  <si>
    <t>SDMX series</t>
  </si>
  <si>
    <t>T2.F71K.S1311</t>
  </si>
  <si>
    <t>T2.F71K.S1312</t>
  </si>
  <si>
    <t>T2.F71K.S1314</t>
  </si>
  <si>
    <t>T2.F71K.S1313</t>
  </si>
  <si>
    <t>T3.F71.S13</t>
  </si>
  <si>
    <t>T3.F8.S13</t>
  </si>
  <si>
    <t>T3.OAP.S13</t>
  </si>
  <si>
    <t>T3.OFA.S1311</t>
  </si>
  <si>
    <t>T3.F71.S1314</t>
  </si>
  <si>
    <t>T3.F8.S1314</t>
  </si>
  <si>
    <t>T3.F71.S1313</t>
  </si>
  <si>
    <t>T3.F8.S1313</t>
  </si>
  <si>
    <t>T3.F71.S1312</t>
  </si>
  <si>
    <t>T3.F8.S1312</t>
  </si>
  <si>
    <t>T3.F8.S1311</t>
  </si>
  <si>
    <t>T3.F71.S1311</t>
  </si>
  <si>
    <t>T3.OAP.S1311</t>
  </si>
  <si>
    <t>T3.OAP.S1312</t>
  </si>
  <si>
    <t>T3.OAP.S1313</t>
  </si>
  <si>
    <t>T3.OAP.S1314</t>
  </si>
  <si>
    <t>T1.AF3.S13</t>
  </si>
  <si>
    <t>T1.AF31.S13</t>
  </si>
  <si>
    <t>T1.AF32.S13</t>
  </si>
  <si>
    <t>T1.DEBT.S13=T1.AF2.S13+T1.AF3.S13+T1.AF4.S13</t>
  </si>
  <si>
    <t>T1.AF3.S13=T1.AF31.S13+T1.AF32.S13</t>
  </si>
  <si>
    <t>T3.B9.S13+T3.FA.S13+T3.ADJ.S13+T3.SD.S13=T3.CHDEBT.S13</t>
  </si>
  <si>
    <t>T4.AF81L.S13</t>
  </si>
  <si>
    <t xml:space="preserve">           of which: transactions in debt liabilities (+/-)</t>
  </si>
  <si>
    <t xml:space="preserve">           of which: net settlements under swap contracts (+/-)</t>
  </si>
  <si>
    <t xml:space="preserve">       Detail 1</t>
  </si>
  <si>
    <t xml:space="preserve">       Detail 2</t>
  </si>
  <si>
    <t>T3.K61.S13</t>
  </si>
  <si>
    <t>T3.K61.S1311</t>
  </si>
  <si>
    <t>T3.FA.S13=T3.F2.S13+T3.F3.S13+T3.F4.S13+ T3.F5.S13+T3.F71.S13+T3.F8.S13+T3.OFA.S13</t>
  </si>
  <si>
    <t>T3.FA.S1311=T3.F2.S1311+T3.F3.S1311+T3.F4.S1311+ T3.F5.S1311+T3.F71.S1311+T3.F8.S1311+T3.OFA.S1311</t>
  </si>
  <si>
    <t>T3.FA.S1312=T3.F2.S1312+T3.F3.S1312+T3.F4.S1312+ T3.F5.S1312+T3.F71.S1312+T3.F8.S1312+T3.OFA.S1312</t>
  </si>
  <si>
    <t>T3.K61.S1312</t>
  </si>
  <si>
    <t>T3.FA.S1313=T3.F2.S1313+T3.F3.S1313+T3.F4.S1313+ T3.F5.S1313+T3.F71.S1313+T3.F8.S1313+T3.OFA.S1313</t>
  </si>
  <si>
    <t>T3.K61.S1313</t>
  </si>
  <si>
    <t>T3.K61.S1314</t>
  </si>
  <si>
    <t>T3.FA.S1314=T3.F2.S1314+T3.F3.S1314+T3.F4.S1314+ T3.F5.S1314+T3.F71.S1314+T3.F8.S1314+T3.OFA.S1314</t>
  </si>
  <si>
    <t>T2.F8LIA.S1311</t>
  </si>
  <si>
    <t>T2.F8LIA1.S1311</t>
  </si>
  <si>
    <t>T2.F8LIA2.S1311</t>
  </si>
  <si>
    <t>T2.F8ASS.S1311</t>
  </si>
  <si>
    <t>T2.F8ASS1.S1311</t>
  </si>
  <si>
    <t>T2.F8ASS2.S1311</t>
  </si>
  <si>
    <t>T2.WB.S1311+T2.FT.S1311+T2.ONFT.S1311+T2.D41DIF.S1311+T2.F8ASS.S1311+T2.F8LIA.S1311+
+T2.B9_OWB.S1311+T2.B9_OB.S1311+T2.OA.S1311= T2.B9.S1311</t>
  </si>
  <si>
    <t>T2.F8ASS.S1312</t>
  </si>
  <si>
    <t>T2.F8ASS1.S1312</t>
  </si>
  <si>
    <t>T2.F8ASS2.S1312</t>
  </si>
  <si>
    <t>T2.F8LIA.S1312</t>
  </si>
  <si>
    <t>T2.F8LIA1.S1312</t>
  </si>
  <si>
    <t>T2.F8LIA2.S1312</t>
  </si>
  <si>
    <t>T2.WB.S1312+T2.FT.S1312+T2.ONFT.S1312+T2.D41DIF.S1312+T2.F8ASS.S1312+T2.F8LIA.S1312+
+T2.B9_OWB.S1312+T2.B9_OB.S1312+T2.OA.S1312= T2.B9.S1312</t>
  </si>
  <si>
    <t>T2.F8ASS.S1313</t>
  </si>
  <si>
    <t>T2.F8ASS1.S1313</t>
  </si>
  <si>
    <t>T2.F8ASS2.S1313</t>
  </si>
  <si>
    <t>T2.F8LIA.S1313</t>
  </si>
  <si>
    <t>T2.F8LIA1.S1313</t>
  </si>
  <si>
    <t>T2.F8LIA2.S1313</t>
  </si>
  <si>
    <t>T2.WB.S1313+T2.FT.S1313+T2.ONFT.S1313+T2.D41DIF.S1313+T2.F8ASS.S1313+T2.F8LIA.S1313+
+T2.B9_OWB.S1313+T2.B9_OB.S1313+T2.OA.S1313= T2.B9.S1313</t>
  </si>
  <si>
    <t>T2.F8ASS.S1314</t>
  </si>
  <si>
    <t>T2.F8ASS1.S1314</t>
  </si>
  <si>
    <t>T2.F8ASS2.S1314</t>
  </si>
  <si>
    <t>T2.F8LIA.S1314</t>
  </si>
  <si>
    <t>T2.F8LIA1.S1314</t>
  </si>
  <si>
    <t>T2.F8LIA2.S1314</t>
  </si>
  <si>
    <t>T2.WB.S1314+T2.FT.S1314+T2.ONFT.S1314+T2.D41DIF.S1314+T2.F8ASS.S1314+T2.F8LIA.S1314+T2.B9_OWB.S1314+T2.B9_OB.S1314+T2.OA.S1314= T2.B9.S1314</t>
  </si>
  <si>
    <t>T3.B9.S13+T3.B9_SD.S13 = (T3.B9.S1311+T3.B9_SD.S1311) - (T3.B9.S1312+T3.B9_SD.S1312) - (T3.B9.S1313+T3.B9_SD.S1313) - (T3.B9.S1314+T3.B9_SD.S1314)</t>
  </si>
  <si>
    <t>in accordance with Council Regulation (EC) N° 479/2009, as amended by Commission Regulation (EU) No 220/2014</t>
  </si>
  <si>
    <t>Set of reporting tables revised to comply with Council Regulation (EC) N° 479/2009, as amended by Commission Regulation (EU) No 220/2014</t>
  </si>
  <si>
    <t>Net lending (+)/ net borrowing (-)</t>
  </si>
  <si>
    <t>Net lending (+)/ net borrowing (-) (B.9) of central government (S.1311)</t>
  </si>
  <si>
    <t>Net lending (+)/ net borrowing (-) (B.9) of state government (S.1312)</t>
  </si>
  <si>
    <t>Net lending (+)/ net borrowing (-) (B.9) of local government (S.1313)</t>
  </si>
  <si>
    <t>Net lending (+)/ net borrowing (-) (B.9) of social security (S.1314)</t>
  </si>
  <si>
    <t>Net lending (-)/ net borrowing (+) (B.9) of general government (S.13)*</t>
  </si>
  <si>
    <t>Net lending (-)/ net borrowing (+) (B.9) of central government (S.1311)*</t>
  </si>
  <si>
    <t>Net lending (-)/ net borrowing (+) (B.9) of state government (S.1312)*</t>
  </si>
  <si>
    <t>Net lending (-)/ net borrowing (+) (B.9) of local government (S.1313)*</t>
  </si>
  <si>
    <t>Net lending (-)/ net borrowing (+) (B.9) of social security funds (S.1314)*</t>
  </si>
  <si>
    <t>Table 1: Reporting of government surplus/ deficit and debt levels and provision of associated data.</t>
  </si>
  <si>
    <t xml:space="preserve">Table 1: Reporting of government surplus/ deficit and debt levels and provision of associated data </t>
  </si>
  <si>
    <t xml:space="preserve">Table 2A: Provision of the data which explain the transition between the public accounts budget balance and the central government surplus/ deficit </t>
  </si>
  <si>
    <t xml:space="preserve">Net lending (+)/ net borrowing (-) of other central government bodies </t>
  </si>
  <si>
    <t>Table 2B: Provision of the data which explain the transition between the working balance and the state government surplus/ deficit</t>
  </si>
  <si>
    <t>Net lending (+)/ net borrowing (-) of other state government bodies</t>
  </si>
  <si>
    <t>Table 2C: Provision of the data which explain the transition between the working balance and the local government surplus/ deficit</t>
  </si>
  <si>
    <t xml:space="preserve">Net lending (+)/ net borrowing (-) of other local government bodies </t>
  </si>
  <si>
    <t>Table 2D: Provision of the data which explain the transition between the working balance and the social security surplus/ deficit</t>
  </si>
  <si>
    <t>Net lending (+)/ net borrowing (-) of other social security bodies</t>
  </si>
  <si>
    <t>Table 3A: Provision of the data which explain the contributions of the surplus/ deficit and the other relevant factors to the variation in the debt level (general government)</t>
  </si>
  <si>
    <t xml:space="preserve">*Please note that the sign convention for net lending/ net borrowing is different from tables 1 and 2. </t>
  </si>
  <si>
    <t xml:space="preserve">Table 3B: Provision of the data which explain the contributions of the surplus/ deficit and the other relevant factors to the variation in the debt level </t>
  </si>
  <si>
    <t xml:space="preserve">Table 3C: Provision of the data which explain the contributions of the surplus/ deficit and the other relevant factors to the variation in the debt level </t>
  </si>
  <si>
    <t xml:space="preserve">Table 3D: Provision of the data which explain the contributions of the surplus/ deficit and the other relevant factors to the variation in the debt level </t>
  </si>
  <si>
    <t xml:space="preserve">Table 3E: Provision of the data which explain the contributions of the surplus/ deficit and the other relevant factors to the variation in the debt level </t>
  </si>
  <si>
    <t>COVERAGE summary:</t>
  </si>
  <si>
    <t>T1</t>
  </si>
  <si>
    <t>T3A</t>
  </si>
  <si>
    <t>T2A</t>
  </si>
  <si>
    <t>T3B</t>
  </si>
  <si>
    <t>T2B</t>
  </si>
  <si>
    <t>T3C</t>
  </si>
  <si>
    <t>T2C</t>
  </si>
  <si>
    <t>T3D</t>
  </si>
  <si>
    <t>T2D</t>
  </si>
  <si>
    <t>T3E</t>
  </si>
  <si>
    <t>T4</t>
  </si>
  <si>
    <t>XXXX</t>
  </si>
  <si>
    <t>AT</t>
  </si>
  <si>
    <t>Austria</t>
  </si>
  <si>
    <t>BE</t>
  </si>
  <si>
    <t>Belgium</t>
  </si>
  <si>
    <t>BG</t>
  </si>
  <si>
    <t>Bulgaria</t>
  </si>
  <si>
    <t>HR</t>
  </si>
  <si>
    <t>Croatia</t>
  </si>
  <si>
    <t>CY</t>
  </si>
  <si>
    <t>Cyprus</t>
  </si>
  <si>
    <t>CZ</t>
  </si>
  <si>
    <t>DK</t>
  </si>
  <si>
    <t>Denmark</t>
  </si>
  <si>
    <t>EE</t>
  </si>
  <si>
    <t>Estonia</t>
  </si>
  <si>
    <t>FI</t>
  </si>
  <si>
    <t>Finland</t>
  </si>
  <si>
    <t>FR</t>
  </si>
  <si>
    <t>France</t>
  </si>
  <si>
    <t>DE</t>
  </si>
  <si>
    <t>Germany</t>
  </si>
  <si>
    <t>EL</t>
  </si>
  <si>
    <t>Greece</t>
  </si>
  <si>
    <t>HU</t>
  </si>
  <si>
    <t>Hungary</t>
  </si>
  <si>
    <t>IE</t>
  </si>
  <si>
    <t>Ireland</t>
  </si>
  <si>
    <t>IT</t>
  </si>
  <si>
    <t>Italy</t>
  </si>
  <si>
    <t>LV</t>
  </si>
  <si>
    <t>Latvia</t>
  </si>
  <si>
    <t>LT</t>
  </si>
  <si>
    <t>Lithuania</t>
  </si>
  <si>
    <t>LU</t>
  </si>
  <si>
    <t>Luxembourg</t>
  </si>
  <si>
    <t>MT</t>
  </si>
  <si>
    <t>Malta</t>
  </si>
  <si>
    <t>NL</t>
  </si>
  <si>
    <t>PL</t>
  </si>
  <si>
    <t>Poland</t>
  </si>
  <si>
    <t>PT</t>
  </si>
  <si>
    <t>Portugal</t>
  </si>
  <si>
    <t>RO</t>
  </si>
  <si>
    <t>Romania</t>
  </si>
  <si>
    <t>SK</t>
  </si>
  <si>
    <t>SI</t>
  </si>
  <si>
    <t>Slovenia</t>
  </si>
  <si>
    <t>ES</t>
  </si>
  <si>
    <t>Spain</t>
  </si>
  <si>
    <t>SE</t>
  </si>
  <si>
    <t>Sweden</t>
  </si>
  <si>
    <t>AL</t>
  </si>
  <si>
    <t>Albania</t>
  </si>
  <si>
    <t>IS</t>
  </si>
  <si>
    <t>Iceland</t>
  </si>
  <si>
    <t>MK</t>
  </si>
  <si>
    <t>ME</t>
  </si>
  <si>
    <t>Montenegro</t>
  </si>
  <si>
    <t>NO</t>
  </si>
  <si>
    <t>Norway</t>
  </si>
  <si>
    <t>RS</t>
  </si>
  <si>
    <t>Serbia</t>
  </si>
  <si>
    <t>CH</t>
  </si>
  <si>
    <t>Switzerland</t>
  </si>
  <si>
    <t>TR</t>
  </si>
  <si>
    <t>A.N.@@._Z.S13._Z._Z.B.B9._Z._Z._Z.XDC._T.S.V.N._T.EDP1</t>
  </si>
  <si>
    <t>A.N.@@._Z.S1311._Z._Z.B.B9._Z._Z._Z.XDC._T.S.V.N._T.EDP1</t>
  </si>
  <si>
    <t>A.N.@@._Z.S1312._Z._Z.B.B9._Z._Z._Z.XDC._T.S.V.N._T.EDP1</t>
  </si>
  <si>
    <t>A.N.@@._Z.S1313._Z._Z.B.B9._Z._Z._Z.XDC._T.S.V.N._T.EDP1</t>
  </si>
  <si>
    <t>A.N.@@._Z.S1314._Z._Z.B.B9._Z._Z._Z.XDC._T.S.V.N._T.EDP1</t>
  </si>
  <si>
    <t>A.N.@@._Z.S13._Z.C.L.LE.GD.T._Z.XDC._T.F.V.N._T.EDP1</t>
  </si>
  <si>
    <t>A.N.@@._Z.S13._Z.C.L.LE.F2.T._Z.XDC._T.F.V.N._T.EDP1</t>
  </si>
  <si>
    <t>A.N.@@._Z.S13._Z.C.L.LE.F3.T._Z.XDC._T.F.V.N._T.EDP1</t>
  </si>
  <si>
    <t>A.N.@@._Z.S13._Z.C.L.LE.F3.S._Z.XDC._T.F.V.N._T.EDP1</t>
  </si>
  <si>
    <t>A.N.@@._Z.S13._Z.C.L.LE.F3.L._Z.XDC._T.F.V.N._T.EDP1</t>
  </si>
  <si>
    <t>A.N.@@._Z.S13._Z.C.L.LE.F4.T._Z.XDC._T.F.V.N._T.EDP1</t>
  </si>
  <si>
    <t>A.N.@@._Z.S13._Z.C.L.LE.F4.S._Z.XDC._T.F.V.N._T.EDP1</t>
  </si>
  <si>
    <t>A.N.@@._Z.S13._Z.C.L.LE.F4.L._Z.XDC._T.F.V.N._T.EDP1</t>
  </si>
  <si>
    <t>A.N.@@._Z.S13._Z._Z.D.P51G._Z.T._Z.XDC._T.S.V.N._T.EDP1</t>
  </si>
  <si>
    <t>A.N.@@._Z.S13._Z.C.D.D41._Z._Z._Z.XDC._T.S.V.N._T.EDP1</t>
  </si>
  <si>
    <t>A.N.@@._Z.S1._Z._Z.B.B1GQ._Z.T._Z.XDC._T.S.V.N._T.EDP1</t>
  </si>
  <si>
    <t>A.N.@@._Z.S1311._Z._Z.B.ORWB._Z.T._Z.XDC._T.S.V.N._T.EDP2</t>
  </si>
  <si>
    <t>A.N.@@._Z.S1311._Z._Z.B.F.F.T._Z.XDC._T.S.V.N._T.EDP2</t>
  </si>
  <si>
    <t>A.N.@@._Z.S1311._Z.N.AI.F.F4.T._Z.XDC._T.S.V.N._T.EDP2</t>
  </si>
  <si>
    <t>A.N.@@._Z.S1311._Z.N.AD.F.F4.T._Z.XDC._T.S.V.N._T.EDP2</t>
  </si>
  <si>
    <t>A.N.@@._Z.S1311._Z.N.AI.F.F5.T._Z.XDC._T.S.V.N._T.EDP2</t>
  </si>
  <si>
    <t>A.N.@@._Z.S1311._Z.N.AD.F.F5.T._Z.XDC._T.S.V.N._T.EDP2</t>
  </si>
  <si>
    <t>A.N.@@._Z.S1311._Z._Z.N.F.FNDX.T._Z.XDC._T.S.V.N._T.EDP2</t>
  </si>
  <si>
    <t>A.N.@@._Z.S1311._Z._Z.L.F.FNDL.T._Z.XDC._T.S.V.N._T.EDP2</t>
  </si>
  <si>
    <t>A.N.@@._Z.S1311._Z._Z.N.F.F71K.T._Z.XDC._T.S.V.N._T.EDP2</t>
  </si>
  <si>
    <t>A.N.@@._Z.S1311._Z._Z.N.F.FNDX.T._Z.XDC._T.S.V.N.C01.EDP2</t>
  </si>
  <si>
    <t>A.N.@@._Z.S1311._Z._Z.N.F.FNDX.T._Z.XDC._T.S.V.N.C02.EDP2</t>
  </si>
  <si>
    <t>A.N.@@._Z.S1311._Z._Z.B.ORNF._Z.T._Z.XDC._T.S.V.N._T.EDP2</t>
  </si>
  <si>
    <t>A.N.@@._Z.S1311._Z._Z.B.ORNF._Z.T._Z.XDC._T.S.V.N.C01.EDP2</t>
  </si>
  <si>
    <t>A.N.@@._Z.S1311._Z._Z.B.ORNF._Z.T._Z.XDC._T.S.V.N.C02.EDP2</t>
  </si>
  <si>
    <t>A.N.@@._Z.S1311._Z._Z.B.ORD41A._Z.T._Z.XDC._T.S.V.N._T.EDP2</t>
  </si>
  <si>
    <t>A.N.@@._Z.S1311._Z._Z.A.F.F8.T._Z.XDC._T.S.V.N._T.EDP2</t>
  </si>
  <si>
    <t>A.N.@@._Z.S1311._Z._Z.A.F.F8.T._Z.XDC._T.S.V.N.C01.EDP2</t>
  </si>
  <si>
    <t>A.N.@@._Z.S1311._Z._Z.A.F.F8.T._Z.XDC._T.S.V.N.C02.EDP2</t>
  </si>
  <si>
    <t>A.N.@@._Z.S1311._Z._Z.L.F.F8.T._Z.XDC._T.S.V.N._T.EDP2</t>
  </si>
  <si>
    <t>A.N.@@._Z.S1311._Z._Z.L.F.F8.T._Z.XDC._T.S.V.N.C01.EDP2</t>
  </si>
  <si>
    <t>A.N.@@._Z.S1311._Z._Z.L.F.F8.T._Z.XDC._T.S.V.N.C02.EDP2</t>
  </si>
  <si>
    <t>A.N.@@._Z.S1311._Z._Z.B.ORWB_E._Z.T._Z.XDC._T.S.V.N._T.EDP2</t>
  </si>
  <si>
    <t>A.N.@@._Z.S13112._Z._Z.B.B9._Z._Z._Z.XDC._T.S.V.N._T.EDP2</t>
  </si>
  <si>
    <t>A.N.@@._Z.S13112._Z._Z.B.B9._Z._Z._Z.XDC._T.S.V.N.C01.EDP2</t>
  </si>
  <si>
    <t>A.N.@@._Z.S13112._Z._Z.B.B9._Z._Z._Z.XDC._T.S.V.N.C02.EDP2</t>
  </si>
  <si>
    <t>A.N.@@._Z.S1311._Z._Z._X.OROA._Z.T._Z.XDC._T.S.V.N._T.EDP2</t>
  </si>
  <si>
    <t>A.N.@@._Z.S1311._Z._Z._X.OROA._Z.T._Z.XDC._T.S.V.N.C01.EDP2</t>
  </si>
  <si>
    <t>A.N.@@._Z.S1311._Z._Z._X.OROA._Z.T._Z.XDC._T.S.V.N.C02.EDP2</t>
  </si>
  <si>
    <t>A.N.@@._Z.S1311._Z._Z._X.OROA._Z.T._Z.XDC._T.S.V.N.C03.EDP2</t>
  </si>
  <si>
    <t>A.N.@@._Z.S1311._Z._Z._X.OROA._Z.T._Z.XDC._T.S.V.N.C04.EDP2</t>
  </si>
  <si>
    <t>A.N.@@._Z.S1311._Z._Z._X.OROA._Z.T._Z.XDC._T.S.V.N.C05.EDP2</t>
  </si>
  <si>
    <t>A.N.@@._Z.S1312._Z._Z.B.ORWB._Z.T._Z.XDC._T.S.V.N._T.EDP2</t>
  </si>
  <si>
    <t>A.N.@@._Z.S1312._Z._Z.B.F.F.T._Z.XDC._T.S.V.N._T.EDP2</t>
  </si>
  <si>
    <t>A.N.@@._Z.S1312._Z.N.A.F.F4.T._Z.XDC._T.S.V.N._T.EDP2</t>
  </si>
  <si>
    <t>A.N.@@._Z.S1312._Z.N.A.F.F5.T._Z.XDC._T.S.V.N._T.EDP2</t>
  </si>
  <si>
    <t>A.N.@@._Z.S1312._Z._Z.N.F.FNDX.T._Z.XDC._T.S.V.N._T.EDP2</t>
  </si>
  <si>
    <t>A.N.@@._Z.S1312._Z._Z.L.F.FNDL.T._Z.XDC._T.S.V.N._T.EDP2</t>
  </si>
  <si>
    <t>A.N.@@._Z.S1312._Z._Z.N.F.F71K.T._Z.XDC._T.S.V.N._T.EDP2</t>
  </si>
  <si>
    <t>A.N.@@._Z.S1312._Z._Z.N.F.FNDX.T._Z.XDC._T.S.V.N.C01.EDP2</t>
  </si>
  <si>
    <t>A.N.@@._Z.S1312._Z._Z.N.F.FNDX.T._Z.XDC._T.S.V.N.C02.EDP2</t>
  </si>
  <si>
    <t>A.N.@@._Z.S1314._Z._Z.B.ORWB._Z.T._Z.XDC._T.S.V.N._T.EDP2</t>
  </si>
  <si>
    <t>A.N.@@._Z.S1314._Z._Z.B.F.F.T._Z.XDC._T.S.V.N._T.EDP2</t>
  </si>
  <si>
    <t>A.N.@@._Z.S1314._Z.N.A.F.F4.T._Z.XDC._T.S.V.N._T.EDP2</t>
  </si>
  <si>
    <t>A.N.@@._Z.S1314._Z.N.A.F.F5.T._Z.XDC._T.S.V.N._T.EDP2</t>
  </si>
  <si>
    <t>A.N.@@._Z.S1314._Z._Z.N.F.FNDX.T._Z.XDC._T.S.V.N._T.EDP2</t>
  </si>
  <si>
    <t>A.N.@@._Z.S1314._Z._Z.L.F.FNDL.T._Z.XDC._T.S.V.N._T.EDP2</t>
  </si>
  <si>
    <t>A.N.@@._Z.S1314._Z._Z.N.F.F71K.T._Z.XDC._T.S.V.N._T.EDP2</t>
  </si>
  <si>
    <t>A.N.@@._Z.S1314._Z._Z.N.F.FNDX.T._Z.XDC._T.S.V.N.C01.EDP2</t>
  </si>
  <si>
    <t>A.N.@@._Z.S1314._Z._Z.N.F.FNDX.T._Z.XDC._T.S.V.N.C02.EDP2</t>
  </si>
  <si>
    <t>A.N.@@._Z.S1313._Z._Z.B.ORWB._Z.T._Z.XDC._T.S.V.N._T.EDP2</t>
  </si>
  <si>
    <t>A.N.@@._Z.S1313._Z._Z.B.F.F.T._Z.XDC._T.S.V.N._T.EDP2</t>
  </si>
  <si>
    <t>A.N.@@._Z.S1313._Z.N.A.F.F4.T._Z.XDC._T.S.V.N._T.EDP2</t>
  </si>
  <si>
    <t>A.N.@@._Z.S1313._Z.N.A.F.F5.T._Z.XDC._T.S.V.N._T.EDP2</t>
  </si>
  <si>
    <t>A.N.@@._Z.S1313._Z._Z.N.F.FNDX.T._Z.XDC._T.S.V.N._T.EDP2</t>
  </si>
  <si>
    <t>A.N.@@._Z.S1313._Z._Z.L.F.FNDL.T._Z.XDC._T.S.V.N._T.EDP2</t>
  </si>
  <si>
    <t>A.N.@@._Z.S1313._Z._Z.N.F.F71K.T._Z.XDC._T.S.V.N._T.EDP2</t>
  </si>
  <si>
    <t>A.N.@@._Z.S1313._Z._Z.N.F.FNDX.T._Z.XDC._T.S.V.N.C01.EDP2</t>
  </si>
  <si>
    <t>A.N.@@._Z.S1313._Z._Z.N.F.FNDX.T._Z.XDC._T.S.V.N.C02.EDP2</t>
  </si>
  <si>
    <t>A.N.@@._Z.S1312._Z._Z.B.ORNF._Z.T._Z.XDC._T.S.V.N._T.EDP2</t>
  </si>
  <si>
    <t>A.N.@@._Z.S1312._Z._Z.B.ORNF._Z.T._Z.XDC._T.S.V.N.C01.EDP2</t>
  </si>
  <si>
    <t>A.N.@@._Z.S1312._Z._Z.B.ORNF._Z.T._Z.XDC._T.S.V.N.C02.EDP2</t>
  </si>
  <si>
    <t>A.N.@@._Z.S1314._Z._Z.B.ORNF._Z.T._Z.XDC._T.S.V.N._T.EDP2</t>
  </si>
  <si>
    <t>A.N.@@._Z.S1314._Z._Z.B.ORNF._Z.T._Z.XDC._T.S.V.N.C01.EDP2</t>
  </si>
  <si>
    <t>A.N.@@._Z.S1314._Z._Z.B.ORNF._Z.T._Z.XDC._T.S.V.N.C02.EDP2</t>
  </si>
  <si>
    <t>A.N.@@._Z.S1313._Z._Z.B.ORNF._Z.T._Z.XDC._T.S.V.N._T.EDP2</t>
  </si>
  <si>
    <t>A.N.@@._Z.S1313._Z._Z.B.ORNF._Z.T._Z.XDC._T.S.V.N.C01.EDP2</t>
  </si>
  <si>
    <t>A.N.@@._Z.S1313._Z._Z.B.ORNF._Z.T._Z.XDC._T.S.V.N.C02.EDP2</t>
  </si>
  <si>
    <t>A.N.@@._Z.S1312._Z._Z.B.ORD41A._Z.T._Z.XDC._T.S.V.N._T.EDP2</t>
  </si>
  <si>
    <t>A.N.@@._Z.S1314._Z._Z.B.ORD41A._Z.T._Z.XDC._T.S.V.N._T.EDP2</t>
  </si>
  <si>
    <t>A.N.@@._Z.S1313._Z._Z.B.ORD41A._Z.T._Z.XDC._T.S.V.N._T.EDP2</t>
  </si>
  <si>
    <t>A.N.@@._Z.S1312._Z._Z.A.F.F8.T._Z.XDC._T.S.V.N._T.EDP2</t>
  </si>
  <si>
    <t>A.N.@@._Z.S1312._Z._Z.A.F.F8.T._Z.XDC._T.S.V.N.C01.EDP2</t>
  </si>
  <si>
    <t>A.N.@@._Z.S1312._Z._Z.A.F.F8.T._Z.XDC._T.S.V.N.C02.EDP2</t>
  </si>
  <si>
    <t>A.N.@@._Z.S1314._Z._Z.A.F.F8.T._Z.XDC._T.S.V.N._T.EDP2</t>
  </si>
  <si>
    <t>A.N.@@._Z.S1314._Z._Z.A.F.F8.T._Z.XDC._T.S.V.N.C01.EDP2</t>
  </si>
  <si>
    <t>A.N.@@._Z.S1314._Z._Z.A.F.F8.T._Z.XDC._T.S.V.N.C02.EDP2</t>
  </si>
  <si>
    <t>A.N.@@._Z.S1313._Z._Z.A.F.F8.T._Z.XDC._T.S.V.N._T.EDP2</t>
  </si>
  <si>
    <t>A.N.@@._Z.S1313._Z._Z.A.F.F8.T._Z.XDC._T.S.V.N.C01.EDP2</t>
  </si>
  <si>
    <t>A.N.@@._Z.S1313._Z._Z.A.F.F8.T._Z.XDC._T.S.V.N.C02.EDP2</t>
  </si>
  <si>
    <t>A.N.@@._Z.S1312._Z._Z.L.F.F8.T._Z.XDC._T.S.V.N._T.EDP2</t>
  </si>
  <si>
    <t>A.N.@@._Z.S1312._Z._Z.L.F.F8.T._Z.XDC._T.S.V.N.C01.EDP2</t>
  </si>
  <si>
    <t>A.N.@@._Z.S1312._Z._Z.L.F.F8.T._Z.XDC._T.S.V.N.C02.EDP2</t>
  </si>
  <si>
    <t>A.N.@@._Z.S1314._Z._Z.L.F.F8.T._Z.XDC._T.S.V.N._T.EDP2</t>
  </si>
  <si>
    <t>A.N.@@._Z.S1314._Z._Z.L.F.F8.T._Z.XDC._T.S.V.N.C01.EDP2</t>
  </si>
  <si>
    <t>A.N.@@._Z.S1314._Z._Z.L.F.F8.T._Z.XDC._T.S.V.N.C02.EDP2</t>
  </si>
  <si>
    <t>A.N.@@._Z.S1313._Z._Z.L.F.F8.T._Z.XDC._T.S.V.N._T.EDP2</t>
  </si>
  <si>
    <t>A.N.@@._Z.S1313._Z._Z.L.F.F8.T._Z.XDC._T.S.V.N.C01.EDP2</t>
  </si>
  <si>
    <t>A.N.@@._Z.S1313._Z._Z.L.F.F8.T._Z.XDC._T.S.V.N.C02.EDP2</t>
  </si>
  <si>
    <t>A.N.@@._Z.S1312._Z._Z.B.ORWB_E._Z.T._Z.XDC._T.S.V.N._T.EDP2</t>
  </si>
  <si>
    <t>A.N.@@._Z.S13122._Z._Z.B.B9._Z._Z._Z.XDC._T.S.V.N._T.EDP2</t>
  </si>
  <si>
    <t>A.N.@@._Z.S13122._Z._Z.B.B9._Z._Z._Z.XDC._T.S.V.N.C01.EDP2</t>
  </si>
  <si>
    <t>A.N.@@._Z.S13122._Z._Z.B.B9._Z._Z._Z.XDC._T.S.V.N.C02.EDP2</t>
  </si>
  <si>
    <t>A.N.@@._Z.S1314._Z._Z.B.ORWB_E._Z.T._Z.XDC._T.S.V.N._T.EDP2</t>
  </si>
  <si>
    <t>A.N.@@._Z.S13142._Z._Z.B.B9._Z._Z._Z.XDC._T.S.V.N._T.EDP2</t>
  </si>
  <si>
    <t>A.N.@@._Z.S13142._Z._Z.B.B9._Z._Z._Z.XDC._T.S.V.N.C01.EDP2</t>
  </si>
  <si>
    <t>A.N.@@._Z.S13142._Z._Z.B.B9._Z._Z._Z.XDC._T.S.V.N.C02.EDP2</t>
  </si>
  <si>
    <t>A.N.@@._Z.S1313._Z._Z.B.ORWB_E._Z.T._Z.XDC._T.S.V.N._T.EDP2</t>
  </si>
  <si>
    <t>A.N.@@._Z.S13132._Z._Z.B.B9._Z._Z._Z.XDC._T.S.V.N._T.EDP2</t>
  </si>
  <si>
    <t>A.N.@@._Z.S13132._Z._Z.B.B9._Z._Z._Z.XDC._T.S.V.N.C01.EDP2</t>
  </si>
  <si>
    <t>A.N.@@._Z.S13132._Z._Z.B.B9._Z._Z._Z.XDC._T.S.V.N.C02.EDP2</t>
  </si>
  <si>
    <t>A.N.@@._Z.S1312._Z._Z._X.OROA._Z.T._Z.XDC._T.S.V.N._T.EDP2</t>
  </si>
  <si>
    <t>A.N.@@._Z.S1312._Z._Z._X.OROA._Z.T._Z.XDC._T.S.V.N.C01.EDP2</t>
  </si>
  <si>
    <t>A.N.@@._Z.S1312._Z._Z._X.OROA._Z.T._Z.XDC._T.S.V.N.C02.EDP2</t>
  </si>
  <si>
    <t>A.N.@@._Z.S1312._Z._Z._X.OROA._Z.T._Z.XDC._T.S.V.N.C03.EDP2</t>
  </si>
  <si>
    <t>A.N.@@._Z.S1314._Z._Z._X.OROA._Z.T._Z.XDC._T.S.V.N._T.EDP2</t>
  </si>
  <si>
    <t>A.N.@@._Z.S1314._Z._Z._X.OROA._Z.T._Z.XDC._T.S.V.N.C01.EDP2</t>
  </si>
  <si>
    <t>A.N.@@._Z.S1314._Z._Z._X.OROA._Z.T._Z.XDC._T.S.V.N.C02.EDP2</t>
  </si>
  <si>
    <t>A.N.@@._Z.S1314._Z._Z._X.OROA._Z.T._Z.XDC._T.S.V.N.C03.EDP2</t>
  </si>
  <si>
    <t>A.N.@@._Z.S1313._Z._Z._X.OROA._Z.T._Z.XDC._T.S.V.N._T.EDP2</t>
  </si>
  <si>
    <t>A.N.@@._Z.S1313._Z._Z._X.OROA._Z.T._Z.XDC._T.S.V.N.C01.EDP2</t>
  </si>
  <si>
    <t>A.N.@@._Z.S1313._Z._Z._X.OROA._Z.T._Z.XDC._T.S.V.N.C02.EDP2</t>
  </si>
  <si>
    <t>A.N.@@._Z.S1313._Z._Z._X.OROA._Z.T._Z.XDC._T.S.V.N.C03.EDP2</t>
  </si>
  <si>
    <t>A.N.@@._Z.S1312._Z._Z.B.B9._Z._Z._Z.XDC._T.S.V.N._T.EDP2</t>
  </si>
  <si>
    <t>A.N.@@._Z.S1314._Z._Z.B.B9._Z._Z._Z.XDC._T.S.V.N._T.EDP2</t>
  </si>
  <si>
    <t>A.N.@@._Z.S1313._Z._Z.B.B9._Z._Z._Z.XDC._T.S.V.N._T.EDP2</t>
  </si>
  <si>
    <t>A.N.@@._Z.S13._Z._Z.B.B9._Z._Z._Z.XDC._T.S.V.N._T.EDP3</t>
  </si>
  <si>
    <t>A.N.@@._Z.S13._Z.C.A.F.F.T._Z.XDC._T.S.V.N._T.EDP3</t>
  </si>
  <si>
    <t>A.N.@@._Z.S13._Z.C.A.F.F2.T._Z.XDC._T.S.V.N._T.EDP3</t>
  </si>
  <si>
    <t>A.N.@@._Z.S13._Z.C.A.F.F3.T._Z.XDC._T.S.V.N._T.EDP3</t>
  </si>
  <si>
    <t>A.N.@@._Z.S13._Z.C.A.F.F4.T._Z.XDC._T.S.V.N._T.EDP3</t>
  </si>
  <si>
    <t>A.N.@@._Z.S13._Z.C.AI.F.F4.T._Z.XDC._T.S.V.N._T.EDP3</t>
  </si>
  <si>
    <t>A.N.@@._Z.S13._Z.C.AD.F.F4.T._Z.XDC._T.S.V.N._T.EDP3</t>
  </si>
  <si>
    <t>A.N.@@._Z.S13._Z.C.A.F.F4.S._Z.XDC._T.S.V.N._T.EDP3</t>
  </si>
  <si>
    <t>A.N.@@._Z.S13._Z.C.A.F.F4.L._Z.XDC._T.S.V.N._T.EDP3</t>
  </si>
  <si>
    <t>A.N.@@._Z.S13._Z.C.AI.F.F4.L._Z.XDC._T.S.V.N._T.EDP3</t>
  </si>
  <si>
    <t>A.N.@@._Z.S13._Z.C.AD.F.F4.L._Z.XDC._T.S.V.N._T.EDP3</t>
  </si>
  <si>
    <t>A.N.@@._Z.S13._Z.C.A.F.F5.T._Z.XDC._T.S.V.N._T.EDP3</t>
  </si>
  <si>
    <t>A.N.@@._Z.S13._Z.C.A.F.F5PN.T._Z.XDC._T.S.V.N._T.EDP3</t>
  </si>
  <si>
    <t>A.N.@@._Z.S13._Z.C.A.F.F5OP.T._Z.XDC._T.S.V.N._T.EDP3</t>
  </si>
  <si>
    <t>A.N.@@._Z.S13._Z.C.AI.F.F5OP.T._Z.XDC._T.S.V.N._T.EDP3</t>
  </si>
  <si>
    <t>A.N.@@._Z.S13._Z.C.AD.F.F5OP.T._Z.XDC._T.S.V.N._T.EDP3</t>
  </si>
  <si>
    <t>A.N.@@._Z.S13._Z.C.A.F.F71.T._Z.XDC._T.S.V.N._T.EDP3</t>
  </si>
  <si>
    <t>A.N.@@._Z.S13._Z.C.A.F.F8.T._Z.XDC._T.S.V.N._T.EDP3</t>
  </si>
  <si>
    <t>A.N.@@._Z.S13._Z.C.A.F.FN.T._Z.XDC._T.S.V.N._T.EDP3</t>
  </si>
  <si>
    <t>A.N.@@._Z.S13._Z.C._X.ORADJ._Z.T._Z.XDC._T.S.V.N._T.EDP3</t>
  </si>
  <si>
    <t>A.N.@@._Z.S13._Z.C.L.F.F71.T._Z.XDC._T.S.V.N._T.EDP3</t>
  </si>
  <si>
    <t>A.N.@@._Z.S13._Z.C.L.F.F8.T._Z.XDC._T.S.V.N._T.EDP3</t>
  </si>
  <si>
    <t>A.N.@@._Z.S13._Z.C.L.F.FV.T._Z.XDC._T.S.V.N._T.EDP3</t>
  </si>
  <si>
    <t>A.N.@@._Z.S13._Z.C._Z.ORINV._Z.T._Z.XDC._T.S.V.N._T.EDP3</t>
  </si>
  <si>
    <t>A.N.@@._Z.S13._Z.C._Z.ORD41A._Z.T._Z.XDC._T.S.V.N._T.EDP3</t>
  </si>
  <si>
    <t>A.N.@@._Z.S13._Z.C.L.ORRNV._Z.T._Z.XDC._T.S.V.N._T.EDP3</t>
  </si>
  <si>
    <t>A.N.@@._Z.S13._Z.C._Z.ORFCD._Z.T._Z.XDC._T.S.V.N._T.EDP3</t>
  </si>
  <si>
    <t>A.N.@@._Z.S13._Z.C._Z.K61._Z.T._Z.XDC._T.S.V.N._T.EDP3</t>
  </si>
  <si>
    <t>A.N.@@._Z.S13._Z.C._Z.KX._Z.T._Z.XDC._T.S.V.N._T.EDP3</t>
  </si>
  <si>
    <t>A.N.@@._Z.S13._Z.C._Z.YA3._Z.T._Z.XDC._T.S.V.N._T.EDP3</t>
  </si>
  <si>
    <t>A.N.@@._Z.S13._Z.C._Z.B9FX9._Z._Z._Z.XDC._T.S.V.N._T.EDP3</t>
  </si>
  <si>
    <t>A.N.@@._Z.S13._Z.C._Z.YA3O._Z.T._Z.XDC._T.S.V.N._T.EDP3</t>
  </si>
  <si>
    <t>A.N.@@._Z.S13._Z.C._Z.LX.GD.T._Z.XDC._T.F.V.N._T.EDP3</t>
  </si>
  <si>
    <t>A.N.@@._Z.S1311._Z._Z.B.B9._Z._Z._Z.XDC._T.S.V.N._T.EDP3</t>
  </si>
  <si>
    <t>A.N.@@._Z.S1311._Z.C.A.F.F.T._Z.XDC._T.S.V.N._T.EDP3</t>
  </si>
  <si>
    <t>A.N.@@._Z.S1311._Z.C.A.F.F2.T._Z.XDC._T.S.V.N._T.EDP3</t>
  </si>
  <si>
    <t>A.N.@@._Z.S1311._Z.C.A.F.F3.T._Z.XDC._T.S.V.N._T.EDP3</t>
  </si>
  <si>
    <t>A.N.@@._Z.S1311._Z.C.A.F.F4.T._Z.XDC._T.S.V.N._T.EDP3</t>
  </si>
  <si>
    <t>A.N.@@._Z.S1311._Z.C.AI.F.F4.T._Z.XDC._T.S.V.N._T.EDP3</t>
  </si>
  <si>
    <t>A.N.@@._Z.S1311._Z.C.AD.F.F4.T._Z.XDC._T.S.V.N._T.EDP3</t>
  </si>
  <si>
    <t>A.N.@@._Z.S1311._Z.C.A.F.F4.S._Z.XDC._T.S.V.N._T.EDP3</t>
  </si>
  <si>
    <t>A.N.@@._Z.S1311._Z.C.A.F.F4.L._Z.XDC._T.S.V.N._T.EDP3</t>
  </si>
  <si>
    <t>A.N.@@._Z.S1311._Z.C.AI.F.F4.L._Z.XDC._T.S.V.N._T.EDP3</t>
  </si>
  <si>
    <t>A.N.@@._Z.S1311._Z.C.AD.F.F4.L._Z.XDC._T.S.V.N._T.EDP3</t>
  </si>
  <si>
    <t>A.N.@@._Z.S1311._Z.C.A.F.F5.T._Z.XDC._T.S.V.N._T.EDP3</t>
  </si>
  <si>
    <t>A.N.@@._Z.S1311._Z.C.A.F.F5PN.T._Z.XDC._T.S.V.N._T.EDP3</t>
  </si>
  <si>
    <t>A.N.@@._Z.S1311._Z.C.A.F.F5OP.T._Z.XDC._T.S.V.N._T.EDP3</t>
  </si>
  <si>
    <t>A.N.@@._Z.S1311._Z.C.AI.F.F5OP.T._Z.XDC._T.S.V.N._T.EDP3</t>
  </si>
  <si>
    <t>A.N.@@._Z.S1311._Z.C.AD.F.F5OP.T._Z.XDC._T.S.V.N._T.EDP3</t>
  </si>
  <si>
    <t>A.N.@@._Z.S1311._Z.C.A.F.F71.T._Z.XDC._T.S.V.N._T.EDP3</t>
  </si>
  <si>
    <t>A.N.@@._Z.S1311._Z.C.A.F.F8.T._Z.XDC._T.S.V.N._T.EDP3</t>
  </si>
  <si>
    <t>A.N.@@._Z.S1311._Z.C.A.F.FN.T._Z.XDC._T.S.V.N._T.EDP3</t>
  </si>
  <si>
    <t>A.N.@@._Z.S1311._Z.C._X.ORADJ._Z.T._Z.XDC._T.S.V.N._T.EDP3</t>
  </si>
  <si>
    <t>A.N.@@._Z.S1311._Z.C.L.F.F7.T._Z.XDC._T.S.V.N._T.EDP3</t>
  </si>
  <si>
    <t>A.N.@@._Z.S1311._Z.C.L.F.F8.T._Z.XDC._T.S.V.N._T.EDP3</t>
  </si>
  <si>
    <t>A.N.@@._Z.S1311._Z.C.L.F.FV.T._Z.XDC._T.S.V.N._T.EDP3</t>
  </si>
  <si>
    <t>A.N.@@._Z.S1311._Z.C._Z.ORINV._Z.T._Z.XDC._T.S.V.N._T.EDP3</t>
  </si>
  <si>
    <t>A.N.@@._Z.S1311._Z.C._Z.ORD41A._Z.T._Z.XDC._T.S.V.N._T.EDP3</t>
  </si>
  <si>
    <t>A.N.@@._Z.S1311._Z.C.L.ORRNV._Z.T._Z.XDC._T.S.V.N._T.EDP3</t>
  </si>
  <si>
    <t>A.N.@@._Z.S1311._Z.C._Z.ORFCD._Z.T._Z.XDC._T.S.V.N._T.EDP3</t>
  </si>
  <si>
    <t>A.N.@@._Z.S1311._Z.C._Z.K61._Z.T._Z.XDC._T.S.V.N._T.EDP3</t>
  </si>
  <si>
    <t>A.N.@@._Z.S1311._Z.C._Z.KX._Z.T._Z.XDC._T.S.V.N._T.EDP3</t>
  </si>
  <si>
    <t>A.N.@@._Z.S1311._Z.C._Z.YA3._Z.T._Z.XDC._T.S.V.N._T.EDP3</t>
  </si>
  <si>
    <t>A.N.@@._Z.S1311._Z.C._Z.B9FX9._Z._Z._Z.XDC._T.S.V.N._T.EDP3</t>
  </si>
  <si>
    <t>A.N.@@._Z.S1311._Z.C._Z.YA3O._Z.T._Z.XDC._T.S.V.N._T.EDP3</t>
  </si>
  <si>
    <t>A.N.@@._Z.S1311._Z.C._Z.LX.GD.T._Z.XDC._T.F.V.N._T.EDP3</t>
  </si>
  <si>
    <t>A.N.@@._Z.S1311.S13.C.NE.LE.GD.T._Z.XDC._T.F.V.N._T.EDP3</t>
  </si>
  <si>
    <t>A.N.@@._Z.S1311._Z.C.L.LE.GD.T._Z.XDC._T.F.V.N._T.EDP3</t>
  </si>
  <si>
    <t>A.N.@@._Z.S1311.S13O._Z.A.LE.GD.T._Z.XDC._T.F.V.N._T.EDP3</t>
  </si>
  <si>
    <t>A.N.@@._Z.S1314._Z._Z.B.B9._Z._Z._Z.XDC._T.S.V.N._T.EDP3</t>
  </si>
  <si>
    <t>A.N.@@._Z.S1314._Z.C.A.F.F.T._Z.XDC._T.S.V.N._T.EDP3</t>
  </si>
  <si>
    <t>A.N.@@._Z.S1314._Z.C.A.F.F2.T._Z.XDC._T.S.V.N._T.EDP3</t>
  </si>
  <si>
    <t>A.N.@@._Z.S1314._Z.C.A.F.F3.T._Z.XDC._T.S.V.N._T.EDP3</t>
  </si>
  <si>
    <t>A.N.@@._Z.S1314._Z.C.A.F.F4.T._Z.XDC._T.S.V.N._T.EDP3</t>
  </si>
  <si>
    <t>A.N.@@._Z.S1314._Z.C.AI.F.F4.T._Z.XDC._T.S.V.N._T.EDP3</t>
  </si>
  <si>
    <t>A.N.@@._Z.S1314._Z.C.AD.F.F4.T._Z.XDC._T.S.V.N._T.EDP3</t>
  </si>
  <si>
    <t>A.N.@@._Z.S1314._Z.C.A.F.F4.S._Z.XDC._T.S.V.N._T.EDP3</t>
  </si>
  <si>
    <t>A.N.@@._Z.S1314._Z.C.A.F.F4.L._Z.XDC._T.S.V.N._T.EDP3</t>
  </si>
  <si>
    <t>A.N.@@._Z.S1314._Z.C.AI.F.F4.L._Z.XDC._T.S.V.N._T.EDP3</t>
  </si>
  <si>
    <t>A.N.@@._Z.S1314._Z.C.AD.F.F4.L._Z.XDC._T.S.V.N._T.EDP3</t>
  </si>
  <si>
    <t>A.N.@@._Z.S1314._Z.C.A.F.F5.T._Z.XDC._T.S.V.N._T.EDP3</t>
  </si>
  <si>
    <t>A.N.@@._Z.S1314._Z.C.A.F.F5PN.T._Z.XDC._T.S.V.N._T.EDP3</t>
  </si>
  <si>
    <t>A.N.@@._Z.S1314._Z.C.A.F.F5OP.T._Z.XDC._T.S.V.N._T.EDP3</t>
  </si>
  <si>
    <t>A.N.@@._Z.S1314._Z.C.AI.F.F5OP.T._Z.XDC._T.S.V.N._T.EDP3</t>
  </si>
  <si>
    <t>A.N.@@._Z.S1314._Z.C.AD.F.F5OP.T._Z.XDC._T.S.V.N._T.EDP3</t>
  </si>
  <si>
    <t>A.N.@@._Z.S1314._Z.C.A.F.F71.T._Z.XDC._T.S.V.N._T.EDP3</t>
  </si>
  <si>
    <t>A.N.@@._Z.S1314._Z.C.A.F.F8.T._Z.XDC._T.S.V.N._T.EDP3</t>
  </si>
  <si>
    <t>A.N.@@._Z.S1314._Z.C.A.F.FN.T._Z.XDC._T.S.V.N._T.EDP3</t>
  </si>
  <si>
    <t>A.N.@@._Z.S1314._Z.C._X.ORADJ._Z.T._Z.XDC._T.S.V.N._T.EDP3</t>
  </si>
  <si>
    <t>A.N.@@._Z.S1314._Z.C.L.F.F7.T._Z.XDC._T.S.V.N._T.EDP3</t>
  </si>
  <si>
    <t>A.N.@@._Z.S1314._Z.C.L.F.F8.T._Z.XDC._T.S.V.N._T.EDP3</t>
  </si>
  <si>
    <t>A.N.@@._Z.S1314._Z.C.L.F.FV.T._Z.XDC._T.S.V.N._T.EDP3</t>
  </si>
  <si>
    <t>A.N.@@._Z.S1314._Z.C._Z.ORINV._Z.T._Z.XDC._T.S.V.N._T.EDP3</t>
  </si>
  <si>
    <t>A.N.@@._Z.S1314._Z.C._Z.ORD41A._Z.T._Z.XDC._T.S.V.N._T.EDP3</t>
  </si>
  <si>
    <t>A.N.@@._Z.S1314._Z.C.L.ORRNV._Z.T._Z.XDC._T.S.V.N._T.EDP3</t>
  </si>
  <si>
    <t>A.N.@@._Z.S1314._Z.C._Z.ORFCD._Z.T._Z.XDC._T.S.V.N._T.EDP3</t>
  </si>
  <si>
    <t>A.N.@@._Z.S1314._Z.C._Z.K61._Z.T._Z.XDC._T.S.V.N._T.EDP3</t>
  </si>
  <si>
    <t>A.N.@@._Z.S1314._Z.C._Z.KX._Z.T._Z.XDC._T.S.V.N._T.EDP3</t>
  </si>
  <si>
    <t>A.N.@@._Z.S1314._Z.C._Z.YA3._Z.T._Z.XDC._T.S.V.N._T.EDP3</t>
  </si>
  <si>
    <t>A.N.@@._Z.S1314._Z.C._Z.B9FX9._Z._Z._Z.XDC._T.S.V.N._T.EDP3</t>
  </si>
  <si>
    <t>A.N.@@._Z.S1314._Z.C._Z.YA3O._Z.T._Z.XDC._T.S.V.N._T.EDP3</t>
  </si>
  <si>
    <t>A.N.@@._Z.S1314._Z.C._Z.LX.GD.T._Z.XDC._T.F.V.N._T.EDP3</t>
  </si>
  <si>
    <t>A.N.@@._Z.S1314.S13.C.NE.LE.GD.T._Z.XDC._T.F.V.N._T.EDP3</t>
  </si>
  <si>
    <t>A.N.@@._Z.S1314._Z.C.L.LE.GD.T._Z.XDC._T.F.V.N._T.EDP3</t>
  </si>
  <si>
    <t>A.N.@@._Z.S1314.S13T._Z.A.LE.GD.T._Z.XDC._T.F.V.N._T.EDP3</t>
  </si>
  <si>
    <t>A.N.@@._Z.S1313._Z._Z.B.B9._Z._Z._Z.XDC._T.S.V.N._T.EDP3</t>
  </si>
  <si>
    <t>A.N.@@._Z.S1313._Z.C.A.F.F.T._Z.XDC._T.S.V.N._T.EDP3</t>
  </si>
  <si>
    <t>A.N.@@._Z.S1313._Z.C.A.F.F2.T._Z.XDC._T.S.V.N._T.EDP3</t>
  </si>
  <si>
    <t>A.N.@@._Z.S1313._Z.C.A.F.F3.T._Z.XDC._T.S.V.N._T.EDP3</t>
  </si>
  <si>
    <t>A.N.@@._Z.S1313._Z.C.A.F.F4.T._Z.XDC._T.S.V.N._T.EDP3</t>
  </si>
  <si>
    <t>A.N.@@._Z.S1313._Z.C.AI.F.F4.T._Z.XDC._T.S.V.N._T.EDP3</t>
  </si>
  <si>
    <t>A.N.@@._Z.S1313._Z.C.AD.F.F4.T._Z.XDC._T.S.V.N._T.EDP3</t>
  </si>
  <si>
    <t>A.N.@@._Z.S1313._Z.C.A.F.F4.S._Z.XDC._T.S.V.N._T.EDP3</t>
  </si>
  <si>
    <t>A.N.@@._Z.S1313._Z.C.A.F.F4.L._Z.XDC._T.S.V.N._T.EDP3</t>
  </si>
  <si>
    <t>A.N.@@._Z.S1313._Z.C.AI.F.F4.L._Z.XDC._T.S.V.N._T.EDP3</t>
  </si>
  <si>
    <t>A.N.@@._Z.S1313._Z.C.AD.F.F4.L._Z.XDC._T.S.V.N._T.EDP3</t>
  </si>
  <si>
    <t>A.N.@@._Z.S1313._Z.C.A.F.F5.T._Z.XDC._T.S.V.N._T.EDP3</t>
  </si>
  <si>
    <t>A.N.@@._Z.S1313._Z.C.A.F.F5PN.T._Z.XDC._T.S.V.N._T.EDP3</t>
  </si>
  <si>
    <t>A.N.@@._Z.S1313._Z.C.A.F.F5OP.T._Z.XDC._T.S.V.N._T.EDP3</t>
  </si>
  <si>
    <t>A.N.@@._Z.S1313._Z.C.AI.F.F5OP.T._Z.XDC._T.S.V.N._T.EDP3</t>
  </si>
  <si>
    <t>A.N.@@._Z.S1313._Z.C.AD.F.F5OP.T._Z.XDC._T.S.V.N._T.EDP3</t>
  </si>
  <si>
    <t>A.N.@@._Z.S1313._Z.C.A.F.F71.T._Z.XDC._T.S.V.N._T.EDP3</t>
  </si>
  <si>
    <t>A.N.@@._Z.S1313._Z.C.A.F.F8.T._Z.XDC._T.S.V.N._T.EDP3</t>
  </si>
  <si>
    <t>A.N.@@._Z.S1313._Z.C.A.F.FN.T._Z.XDC._T.S.V.N._T.EDP3</t>
  </si>
  <si>
    <t>A.N.@@._Z.S1313._Z.C._X.ORADJ._Z.T._Z.XDC._T.S.V.N._T.EDP3</t>
  </si>
  <si>
    <t>A.N.@@._Z.S1313._Z.C.L.F.F7.T._Z.XDC._T.S.V.N._T.EDP3</t>
  </si>
  <si>
    <t>A.N.@@._Z.S1313._Z.C.L.F.F8.T._Z.XDC._T.S.V.N._T.EDP3</t>
  </si>
  <si>
    <t>A.N.@@._Z.S1313._Z.C.L.F.FV.T._Z.XDC._T.S.V.N._T.EDP3</t>
  </si>
  <si>
    <t>A.N.@@._Z.S1313._Z.C._Z.ORINV._Z.T._Z.XDC._T.S.V.N._T.EDP3</t>
  </si>
  <si>
    <t>A.N.@@._Z.S1313._Z.C._Z.ORD41A._Z.T._Z.XDC._T.S.V.N._T.EDP3</t>
  </si>
  <si>
    <t>A.N.@@._Z.S1313._Z.C.L.ORRNV._Z.T._Z.XDC._T.S.V.N._T.EDP3</t>
  </si>
  <si>
    <t>A.N.@@._Z.S1313._Z.C._Z.ORFCD._Z.T._Z.XDC._T.S.V.N._T.EDP3</t>
  </si>
  <si>
    <t>A.N.@@._Z.S1313._Z.C._Z.K61._Z.T._Z.XDC._T.S.V.N._T.EDP3</t>
  </si>
  <si>
    <t>A.N.@@._Z.S1313._Z.C._Z.KX._Z.T._Z.XDC._T.S.V.N._T.EDP3</t>
  </si>
  <si>
    <t>A.N.@@._Z.S1313._Z.C._Z.YA3._Z.T._Z.XDC._T.S.V.N._T.EDP3</t>
  </si>
  <si>
    <t>A.N.@@._Z.S1313._Z.C._Z.B9FX9._Z._Z._Z.XDC._T.S.V.N._T.EDP3</t>
  </si>
  <si>
    <t>A.N.@@._Z.S1313._Z.C._Z.YA3O._Z.T._Z.XDC._T.S.V.N._T.EDP3</t>
  </si>
  <si>
    <t>A.N.@@._Z.S1313._Z.C._Z.LX.GD.T._Z.XDC._T.F.V.N._T.EDP3</t>
  </si>
  <si>
    <t>A.N.@@._Z.S1313.S13.C.NE.LE.GD.T._Z.XDC._T.F.V.N._T.EDP3</t>
  </si>
  <si>
    <t>A.N.@@._Z.S1313._Z.C.L.LE.GD.T._Z.XDC._T.F.V.N._T.EDP3</t>
  </si>
  <si>
    <t>A.N.@@._Z.S1313.S13R._Z.A.LE.GD.T._Z.XDC._T.F.V.N._T.EDP3</t>
  </si>
  <si>
    <t>A.N.@@._Z.S1312._Z._Z.B.B9._Z._Z._Z.XDC._T.S.V.N._T.EDP3</t>
  </si>
  <si>
    <t>A.N.@@._Z.S1312._Z.C.A.F.F.T._Z.XDC._T.S.V.N._T.EDP3</t>
  </si>
  <si>
    <t>A.N.@@._Z.S1312._Z.C.A.F.F2.T._Z.XDC._T.S.V.N._T.EDP3</t>
  </si>
  <si>
    <t>A.N.@@._Z.S1312._Z.C.A.F.F3.T._Z.XDC._T.S.V.N._T.EDP3</t>
  </si>
  <si>
    <t>A.N.@@._Z.S1312._Z.C.A.F.F4.T._Z.XDC._T.S.V.N._T.EDP3</t>
  </si>
  <si>
    <t>A.N.@@._Z.S1312._Z.C.AI.F.F4.T._Z.XDC._T.S.V.N._T.EDP3</t>
  </si>
  <si>
    <t>A.N.@@._Z.S1312._Z.C.AD.F.F4.T._Z.XDC._T.S.V.N._T.EDP3</t>
  </si>
  <si>
    <t>A.N.@@._Z.S1312._Z.C.A.F.F4.S._Z.XDC._T.S.V.N._T.EDP3</t>
  </si>
  <si>
    <t>A.N.@@._Z.S1312._Z.C.A.F.F4.L._Z.XDC._T.S.V.N._T.EDP3</t>
  </si>
  <si>
    <t>A.N.@@._Z.S1312._Z.C.AI.F.F4.L._Z.XDC._T.S.V.N._T.EDP3</t>
  </si>
  <si>
    <t>A.N.@@._Z.S1312._Z.C.AD.F.F4.L._Z.XDC._T.S.V.N._T.EDP3</t>
  </si>
  <si>
    <t>A.N.@@._Z.S1312._Z.C.A.F.F5.T._Z.XDC._T.S.V.N._T.EDP3</t>
  </si>
  <si>
    <t>A.N.@@._Z.S1312._Z.C.A.F.F5PN.T._Z.XDC._T.S.V.N._T.EDP3</t>
  </si>
  <si>
    <t>A.N.@@._Z.S1312._Z.C.A.F.F5OP.T._Z.XDC._T.S.V.N._T.EDP3</t>
  </si>
  <si>
    <t>A.N.@@._Z.S1312._Z.C.AI.F.F5OP.T._Z.XDC._T.S.V.N._T.EDP3</t>
  </si>
  <si>
    <t>A.N.@@._Z.S1312._Z.C.AD.F.F5OP.T._Z.XDC._T.S.V.N._T.EDP3</t>
  </si>
  <si>
    <t>A.N.@@._Z.S1312._Z.C.A.F.F71.T._Z.XDC._T.S.V.N._T.EDP3</t>
  </si>
  <si>
    <t>A.N.@@._Z.S1312._Z.C.A.F.F8.T._Z.XDC._T.S.V.N._T.EDP3</t>
  </si>
  <si>
    <t>A.N.@@._Z.S1312._Z.C.A.F.FN.T._Z.XDC._T.S.V.N._T.EDP3</t>
  </si>
  <si>
    <t>A.N.@@._Z.S1312._Z.C._X.ORADJ._Z.T._Z.XDC._T.S.V.N._T.EDP3</t>
  </si>
  <si>
    <t>A.N.@@._Z.S1312._Z.C.L.F.F7.T._Z.XDC._T.S.V.N._T.EDP3</t>
  </si>
  <si>
    <t>A.N.@@._Z.S1312._Z.C.L.F.F8.T._Z.XDC._T.S.V.N._T.EDP3</t>
  </si>
  <si>
    <t>A.N.@@._Z.S1312._Z.C.L.F.FV.T._Z.XDC._T.S.V.N._T.EDP3</t>
  </si>
  <si>
    <t>A.N.@@._Z.S1312._Z.C._Z.ORINV._Z.T._Z.XDC._T.S.V.N._T.EDP3</t>
  </si>
  <si>
    <t>A.N.@@._Z.S1312._Z.C._Z.ORD41A._Z.T._Z.XDC._T.S.V.N._T.EDP3</t>
  </si>
  <si>
    <t>A.N.@@._Z.S1312._Z.C.L.ORRNV._Z.T._Z.XDC._T.S.V.N._T.EDP3</t>
  </si>
  <si>
    <t>A.N.@@._Z.S1312._Z.C._Z.ORFCD._Z.T._Z.XDC._T.S.V.N._T.EDP3</t>
  </si>
  <si>
    <t>A.N.@@._Z.S1312._Z.C._Z.K61._Z.T._Z.XDC._T.S.V.N._T.EDP3</t>
  </si>
  <si>
    <t>A.N.@@._Z.S1312._Z.C._Z.KX._Z.T._Z.XDC._T.S.V.N._T.EDP3</t>
  </si>
  <si>
    <t>A.N.@@._Z.S1312._Z.C._Z.YA3._Z.T._Z.XDC._T.S.V.N._T.EDP3</t>
  </si>
  <si>
    <t>A.N.@@._Z.S1312._Z.C._Z.B9FX9._Z._Z._Z.XDC._T.S.V.N._T.EDP3</t>
  </si>
  <si>
    <t>A.N.@@._Z.S1312._Z.C._Z.YA3O._Z.T._Z.XDC._T.S.V.N._T.EDP3</t>
  </si>
  <si>
    <t>A.N.@@._Z.S1312._Z.C._Z.LX.GD.T._Z.XDC._T.F.V.N._T.EDP3</t>
  </si>
  <si>
    <t>A.N.@@._Z.S1312.S13.C.NE.LE.GD.T._Z.XDC._T.F.V.N._T.EDP3</t>
  </si>
  <si>
    <t>A.N.@@._Z.S1312._Z.C.L.LE.GD.T._Z.XDC._T.F.V.N._T.EDP3</t>
  </si>
  <si>
    <t>A.N.@@._Z.S1312.S13P._Z.A.LE.GD.T._Z.XDC._T.F.V.N._T.EDP3</t>
  </si>
  <si>
    <t>A.N.@@._Z.S13._Z.C.L.F.F81.T._Z.XDC._T.S.V.N._T.EDP4</t>
  </si>
  <si>
    <t>A.N.@@._Z.S13._Z.C.L.LE.FPU.T._Z.XDC._T.S.V.N._T.EDP4</t>
  </si>
  <si>
    <t>A.N.@@._Z.S1._Z._Z.B.B5GQ._Z.T._Z.XDC._T.S.V.N._T.EDP4</t>
  </si>
  <si>
    <t>A.N.@@._Z.S1311._Z._Z.B.B9._Z._Z._Z.XDC._T.S.V.N._T.EDP2</t>
  </si>
  <si>
    <t>Type</t>
  </si>
  <si>
    <t>&lt;&lt; e.g. Histo, quest, notif (only used in the output csv filename)</t>
  </si>
  <si>
    <t>Country code</t>
  </si>
  <si>
    <t>&lt;&lt; this must correspond to the country code in the filename! If ok, it is used for Fame codes. If not, loading does not proceed</t>
  </si>
  <si>
    <t>OK to load?</t>
  </si>
  <si>
    <t>&lt;&lt; this can be any kind of check, if "yes", loading will proceed</t>
  </si>
  <si>
    <t>Vintage</t>
  </si>
  <si>
    <t>&lt;&lt; Named "RefVintage", these are used for Fame codes to be loaded, enough to change before each notification</t>
  </si>
  <si>
    <t>Domain</t>
  </si>
  <si>
    <t>EDP</t>
  </si>
  <si>
    <t>&lt;&lt; domain name</t>
  </si>
  <si>
    <t>Note:</t>
  </si>
  <si>
    <t>"Vintage" is used internally in this workbook (for creating the formulas), the remaining parameters are used by the macro "FameLoader"</t>
  </si>
  <si>
    <t>This is used for qualitative information regarding availability / status of the data (if error, use -1):</t>
  </si>
  <si>
    <t>planned</t>
  </si>
  <si>
    <t>forecast</t>
  </si>
  <si>
    <t>histo</t>
  </si>
  <si>
    <t>ZZ</t>
  </si>
  <si>
    <t>(T3.FA.S13- (T3.FA.S1311+ T3.FA.S1312+ T3.FA.S1313+ T3.FA.S1314))+ (T3.ADJ.S13- (T3.ADJ.S1311+ T3.ADJ.S1312+ T3.ADJ.S1313+ T3.ADJ.S1314))= (T3.CHDEBT.S13- (T3.CHDEBT.S1311+ T3.CHDEBT.S1312+ T3.CHDEBT.S1313+ T3.CHDEBT.S1314))</t>
  </si>
  <si>
    <t>Czechia</t>
  </si>
  <si>
    <t>Netherlands</t>
  </si>
  <si>
    <t>Slovakia</t>
  </si>
  <si>
    <t>LI</t>
  </si>
  <si>
    <t>Liechtenstein</t>
  </si>
  <si>
    <t>BA</t>
  </si>
  <si>
    <t>Bosnia and Herzegovina</t>
  </si>
  <si>
    <t>XK</t>
  </si>
  <si>
    <t>Kosovo*</t>
  </si>
  <si>
    <t>Republic of North Macedonia</t>
  </si>
  <si>
    <t>Tables 2A to 2D: Provision of the data which explain the transition between the national definitions of government balance and the surplus/deficit (B.9) of each government subsector.</t>
  </si>
  <si>
    <t>Tables 3A to 3E: Provision of the data which explain the contributions of the government surplus/deficit and the other relevant factors to the variation in the government debt level, and the consolidation of debt (general government and general government subsectors).</t>
  </si>
  <si>
    <t>Moldova</t>
  </si>
  <si>
    <t>MD</t>
  </si>
  <si>
    <t>Türkiye</t>
  </si>
  <si>
    <t>Ukraine</t>
  </si>
  <si>
    <t>UA</t>
  </si>
  <si>
    <t>Georgia</t>
  </si>
  <si>
    <t>GE</t>
  </si>
  <si>
    <t>T3.ADJ.S13=T3.LIA.S13+T3.OAP.S13+T3.OLIA.S13+T3.ISS_A.S13+T3.D41_A.S13+T3.RED_A.S13++T3.FREV_A.S13+T3.K61.S13+T3.OCVO_A.S13</t>
  </si>
  <si>
    <t>T3.ADJ.S1311=T3.LIA.S1311+T3.OAP.S1311+T3.OLIA.S1311+T3.ISS_A.S1311+T3.D41_A.S1311+T3.RED_A.S1311++T3.FREV_A.S1311+T3.K61.S1311+T3.OCVO_A.S1311</t>
  </si>
  <si>
    <t>T3.ADJ.S1312=T3.LIA.S1312+T3.OAP.S1312+T3.OLIA.S1312+T3.ISS_A.S1312+T3.D41_A.S1312+T3.RED_A.S1312++T3.FREV_A.S1312+T3.K61.S1312+T3.OCVO_A.S1312</t>
  </si>
  <si>
    <t>T3.ADJ.S1313=T3.LIA.S1313+T3.OAP.S1313+T3.OLIA.S1313+T3.ISS_A.S1313+T3.D41_A.S1313+T3.RED_A.S1313++T3.FREV_A.S1313+T3.K61.S1313+T3.OCVO_A.S1313</t>
  </si>
  <si>
    <t>T3.ADJ.S1314=T3.LIA.S1314+T3.OAP.S1314+T3.OLIA.S1314+T3.ISS_A.S1314+T3.D41_A.S1314+T3.RED_A.S1314+T3.FREV_A.S1314+T3.K61.S1314+T3.OCVO_A.S1314</t>
  </si>
  <si>
    <t>S.2024</t>
  </si>
  <si>
    <t>X.XXXX</t>
  </si>
  <si>
    <t>October 2024</t>
  </si>
  <si>
    <t>April 2025</t>
  </si>
  <si>
    <t>W.2025</t>
  </si>
  <si>
    <t>October 2025</t>
  </si>
  <si>
    <t>S.2025</t>
  </si>
  <si>
    <t>April 2026</t>
  </si>
  <si>
    <t>W.2026</t>
  </si>
  <si>
    <t>October 2026</t>
  </si>
  <si>
    <t>S.2026</t>
  </si>
  <si>
    <t>April 2027</t>
  </si>
  <si>
    <t>W.2027</t>
  </si>
  <si>
    <t>October 2027</t>
  </si>
  <si>
    <t>S.2027</t>
  </si>
  <si>
    <t>April 2028</t>
  </si>
  <si>
    <t>W.2028</t>
  </si>
  <si>
    <t>October 2028</t>
  </si>
  <si>
    <t>S.2028</t>
  </si>
  <si>
    <t>April 2029</t>
  </si>
  <si>
    <t>W.2029</t>
  </si>
  <si>
    <t>October 2029</t>
  </si>
  <si>
    <t>S.2029</t>
  </si>
  <si>
    <t>April 2030</t>
  </si>
  <si>
    <t>W.2030</t>
  </si>
  <si>
    <t>October 2030</t>
  </si>
  <si>
    <t>S.2030</t>
  </si>
  <si>
    <t>April 2031</t>
  </si>
  <si>
    <t>W.2031</t>
  </si>
  <si>
    <t>October 2031</t>
  </si>
  <si>
    <t>S.2031</t>
  </si>
  <si>
    <t>Notification:</t>
  </si>
  <si>
    <t>notification in format April/October 20xx</t>
  </si>
  <si>
    <t>Yellow and red cells: compulsory detail; green cells: automatic compilation; blue cells: voluntary detail.</t>
  </si>
  <si>
    <t>Grey cells: years that are not yet subject to the reporting of historical EDP data - please do not fill these cells</t>
  </si>
  <si>
    <t xml:space="preserve">Not applicable: M; Not available: L </t>
  </si>
  <si>
    <t>Apr.2025</t>
  </si>
  <si>
    <t>Apr.2026</t>
  </si>
  <si>
    <t>Member State: Sweden</t>
  </si>
  <si>
    <t>Date: 31/03/2026</t>
  </si>
  <si>
    <t>M</t>
  </si>
  <si>
    <t>Data are in millions of 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</si>
</sst>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-#,##0.00;_-* &quot;-&quot;??_-;_-@_-"/>
  </numFmts>
  <fonts count="89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32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24"/>
      <name val="Book Antiqua"/>
      <family val="1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24"/>
      <name val="Times New Roman"/>
      <family val="1"/>
    </font>
    <font>
      <b/>
      <sz val="14"/>
      <name val="Antique Olive (PCL6)"/>
      <family val="2"/>
    </font>
    <font>
      <sz val="32"/>
      <name val="Book Antiqua"/>
      <family val="1"/>
    </font>
    <font>
      <b/>
      <sz val="11"/>
      <name val="Arial"/>
      <family val="2"/>
    </font>
    <font>
      <b/>
      <sz val="26"/>
      <name val="Arial"/>
      <family val="2"/>
    </font>
    <font>
      <b/>
      <sz val="10"/>
      <color indexed="23"/>
      <name val="Arial"/>
      <family val="2"/>
    </font>
    <font>
      <sz val="28"/>
      <name val="Book Antiqua"/>
      <family val="1"/>
    </font>
    <font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8.25"/>
      <name val="Arial"/>
      <family val="2"/>
    </font>
    <font>
      <vertAlign val="superscript"/>
      <sz val="5.5"/>
      <name val="Arial"/>
      <family val="2"/>
    </font>
    <font>
      <sz val="8"/>
      <name val="Arial"/>
      <family val="2"/>
    </font>
    <font>
      <b/>
      <vertAlign val="superscript"/>
      <sz val="8.25"/>
      <name val="Arial"/>
      <family val="2"/>
    </font>
    <font>
      <b/>
      <i/>
      <sz val="18"/>
      <name val="Arial"/>
      <family val="2"/>
    </font>
    <font>
      <i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trike/>
      <sz val="12"/>
      <color indexed="10"/>
      <name val="Times New Roman"/>
      <family val="1"/>
    </font>
    <font>
      <sz val="12"/>
      <name val="Arial"/>
      <family val="2"/>
    </font>
    <font>
      <strike/>
      <sz val="10"/>
      <color indexed="10"/>
      <name val="Arial"/>
      <family val="2"/>
    </font>
    <font>
      <b/>
      <sz val="26"/>
      <name val="Times New Roman"/>
      <family val="1"/>
      <charset val="238"/>
    </font>
    <font>
      <b/>
      <sz val="26"/>
      <name val="Times New Roman"/>
      <family val="1"/>
    </font>
    <font>
      <strike/>
      <sz val="10"/>
      <name val="Arial"/>
      <family val="2"/>
    </font>
    <font>
      <b/>
      <vertAlign val="superscript"/>
      <sz val="11"/>
      <name val="Arial"/>
      <family val="2"/>
    </font>
    <font>
      <strike/>
      <sz val="12"/>
      <name val="Times New Roman"/>
      <family val="1"/>
    </font>
    <font>
      <sz val="12"/>
      <color indexed="10"/>
      <name val="Arial"/>
      <family val="2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32"/>
      <color indexed="10"/>
      <name val="Times New Roman"/>
      <family val="1"/>
    </font>
    <font>
      <sz val="3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indexed="9"/>
      <name val="Arial"/>
      <family val="2"/>
    </font>
    <font>
      <b/>
      <sz val="20"/>
      <color indexed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6"/>
      <color rgb="FFFF0000"/>
      <name val="Times New Roman"/>
      <family val="1"/>
    </font>
    <font>
      <sz val="12"/>
      <color rgb="FF0070C0"/>
      <name val="Arial"/>
      <family val="2"/>
    </font>
    <font>
      <b/>
      <i/>
      <sz val="32"/>
      <color rgb="FF00B0F0"/>
      <name val="Times New Roman"/>
      <family val="1"/>
    </font>
    <font>
      <sz val="12"/>
      <color theme="0" tint="-0.499984740745262"/>
      <name val="Arial"/>
      <family val="2"/>
    </font>
    <font>
      <b/>
      <sz val="26"/>
      <color theme="0" tint="-0.499984740745262"/>
      <name val="Arial"/>
      <family val="2"/>
    </font>
    <font>
      <b/>
      <i/>
      <sz val="32"/>
      <color rgb="FFFF0000"/>
      <name val="Times New Roman"/>
      <family val="1"/>
    </font>
    <font>
      <b/>
      <i/>
      <sz val="28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name val="Times New Roman"/>
      <family val="1"/>
    </font>
    <font>
      <sz val="8.8000000000000007"/>
      <name val="Arial"/>
      <family val="2"/>
    </font>
    <font>
      <sz val="9.35"/>
      <name val="Arial"/>
      <family val="2"/>
    </font>
    <font>
      <b/>
      <sz val="28"/>
      <name val="Arial"/>
      <family val="2"/>
    </font>
    <font>
      <i/>
      <sz val="8"/>
      <name val="Times New Roman"/>
      <family val="1"/>
    </font>
    <font>
      <i/>
      <sz val="8"/>
      <name val="Arial"/>
      <family val="2"/>
    </font>
    <font>
      <b/>
      <sz val="8"/>
      <name val="Times New Roman"/>
      <family val="1"/>
    </font>
    <font>
      <b/>
      <sz val="24"/>
      <color indexed="10"/>
      <name val="Tahoma"/>
      <family val="2"/>
    </font>
    <font>
      <sz val="12"/>
      <color indexed="57"/>
      <name val="Arial"/>
      <family val="2"/>
    </font>
    <font>
      <b/>
      <sz val="32"/>
      <color theme="0"/>
      <name val="Arial"/>
      <family val="2"/>
    </font>
    <font>
      <sz val="12"/>
      <color indexed="9"/>
      <name val="Times New Roman"/>
      <family val="1"/>
    </font>
    <font>
      <strike/>
      <sz val="12"/>
      <color rgb="FFFF0000"/>
      <name val="Times New Roman"/>
      <family val="1"/>
    </font>
    <font>
      <b/>
      <sz val="20"/>
      <name val="Times New Roman"/>
      <family val="1"/>
    </font>
    <font>
      <sz val="12"/>
      <color indexed="10"/>
      <name val="Times New Roman"/>
      <family val="1"/>
    </font>
    <font>
      <sz val="12"/>
      <color rgb="FF00FF00"/>
      <name val="Arial"/>
      <family val="2"/>
    </font>
    <font>
      <sz val="12"/>
      <color theme="0"/>
      <name val="Arial"/>
      <family val="2"/>
    </font>
    <font>
      <sz val="18"/>
      <name val="Arial"/>
      <family val="2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sz val="12"/>
      <color theme="0" tint="-0.14999847407452621"/>
      <name val="Arial"/>
      <family val="2"/>
    </font>
    <font>
      <b/>
      <sz val="14"/>
      <color theme="0"/>
      <name val="Arial"/>
      <family val="2"/>
    </font>
    <font>
      <sz val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>
        <fgColor indexed="9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</fills>
  <borders count="1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double">
        <color indexed="8"/>
      </bottom>
      <diagonal/>
    </border>
    <border>
      <left style="thin">
        <color indexed="23"/>
      </left>
      <right style="thin">
        <color indexed="8"/>
      </right>
      <top/>
      <bottom style="dotted">
        <color indexed="23"/>
      </bottom>
      <diagonal/>
    </border>
    <border>
      <left style="dotted">
        <color indexed="22"/>
      </left>
      <right style="thin">
        <color indexed="23"/>
      </right>
      <top/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thin">
        <color indexed="8"/>
      </bottom>
      <diagonal/>
    </border>
    <border>
      <left/>
      <right style="thin">
        <color indexed="8"/>
      </right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tted">
        <color indexed="22"/>
      </left>
      <right style="thin">
        <color indexed="23"/>
      </right>
      <top style="dotted">
        <color indexed="22"/>
      </top>
      <bottom style="dotted">
        <color indexed="22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tted">
        <color indexed="22"/>
      </left>
      <right/>
      <top style="thin">
        <color indexed="23"/>
      </top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double">
        <color indexed="8"/>
      </left>
      <right style="thick">
        <color indexed="8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ck">
        <color theme="1"/>
      </left>
      <right style="thin">
        <color indexed="8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8"/>
      </bottom>
      <diagonal/>
    </border>
    <border>
      <left style="thin">
        <color indexed="8"/>
      </left>
      <right style="thin">
        <color indexed="23"/>
      </right>
      <top style="double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561">
    <xf numFmtId="0" fontId="0" fillId="0" borderId="0" xfId="0"/>
    <xf numFmtId="0" fontId="28" fillId="0" borderId="2" xfId="0" applyFont="1" applyFill="1" applyBorder="1" applyAlignment="1" applyProtection="1">
      <alignment horizontal="centerContinuous" vertical="center"/>
      <protection locked="0"/>
    </xf>
    <xf numFmtId="0" fontId="18" fillId="0" borderId="3" xfId="0" applyFont="1" applyFill="1" applyBorder="1" applyProtection="1">
      <protection locked="0"/>
    </xf>
    <xf numFmtId="0" fontId="18" fillId="0" borderId="4" xfId="0" applyFont="1" applyFill="1" applyBorder="1" applyAlignment="1" applyProtection="1">
      <alignment horizontal="centerContinuous"/>
      <protection locked="0"/>
    </xf>
    <xf numFmtId="0" fontId="11" fillId="0" borderId="2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26" fillId="0" borderId="2" xfId="0" applyFont="1" applyFill="1" applyBorder="1" applyProtection="1">
      <protection locked="0"/>
    </xf>
    <xf numFmtId="0" fontId="30" fillId="0" borderId="5" xfId="0" applyFont="1" applyFill="1" applyBorder="1" applyAlignment="1" applyProtection="1">
      <alignment horizontal="centerContinuous"/>
      <protection locked="0"/>
    </xf>
    <xf numFmtId="0" fontId="11" fillId="0" borderId="6" xfId="0" applyFont="1" applyFill="1" applyBorder="1" applyProtection="1">
      <protection locked="0"/>
    </xf>
    <xf numFmtId="0" fontId="11" fillId="0" borderId="7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Continuous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31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0" fillId="0" borderId="0" xfId="0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41" fillId="0" borderId="0" xfId="0" applyFont="1" applyFill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15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41" fillId="0" borderId="0" xfId="0" applyFont="1" applyFill="1" applyAlignment="1" applyProtection="1">
      <alignment horizontal="left"/>
      <protection locked="0"/>
    </xf>
    <xf numFmtId="0" fontId="0" fillId="0" borderId="13" xfId="0" applyFill="1" applyBorder="1" applyProtection="1"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15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31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7" fillId="0" borderId="0" xfId="0" applyFont="1" applyFill="1" applyProtection="1">
      <protection locked="0"/>
    </xf>
    <xf numFmtId="0" fontId="6" fillId="0" borderId="14" xfId="0" applyFont="1" applyFill="1" applyBorder="1" applyProtection="1">
      <protection locked="0"/>
    </xf>
    <xf numFmtId="0" fontId="15" fillId="0" borderId="14" xfId="0" applyFont="1" applyFill="1" applyBorder="1" applyProtection="1">
      <protection locked="0"/>
    </xf>
    <xf numFmtId="0" fontId="15" fillId="0" borderId="8" xfId="0" applyFont="1" applyFill="1" applyBorder="1" applyProtection="1">
      <protection locked="0"/>
    </xf>
    <xf numFmtId="0" fontId="6" fillId="0" borderId="18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15" fillId="0" borderId="19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Continuous"/>
      <protection locked="0"/>
    </xf>
    <xf numFmtId="0" fontId="42" fillId="0" borderId="15" xfId="0" quotePrefix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0" fontId="16" fillId="0" borderId="9" xfId="0" applyFont="1" applyFill="1" applyBorder="1" applyProtection="1">
      <protection locked="0"/>
    </xf>
    <xf numFmtId="0" fontId="15" fillId="0" borderId="9" xfId="0" applyFont="1" applyFill="1" applyBorder="1" applyProtection="1">
      <protection locked="0"/>
    </xf>
    <xf numFmtId="0" fontId="15" fillId="0" borderId="17" xfId="0" applyFont="1" applyFill="1" applyBorder="1" applyProtection="1">
      <protection locked="0"/>
    </xf>
    <xf numFmtId="0" fontId="15" fillId="0" borderId="10" xfId="0" applyFont="1" applyFill="1" applyBorder="1" applyProtection="1">
      <protection locked="0"/>
    </xf>
    <xf numFmtId="2" fontId="9" fillId="0" borderId="0" xfId="0" quotePrefix="1" applyNumberFormat="1" applyFont="1" applyFill="1" applyBorder="1" applyProtection="1">
      <protection locked="0"/>
    </xf>
    <xf numFmtId="0" fontId="18" fillId="0" borderId="0" xfId="0" applyFont="1" applyProtection="1"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15" fillId="0" borderId="23" xfId="0" applyFont="1" applyFill="1" applyBorder="1" applyProtection="1">
      <protection locked="0"/>
    </xf>
    <xf numFmtId="0" fontId="15" fillId="0" borderId="9" xfId="0" applyFont="1" applyFill="1" applyBorder="1" applyAlignment="1" applyProtection="1">
      <alignment horizontal="center"/>
      <protection locked="0"/>
    </xf>
    <xf numFmtId="0" fontId="1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41" fillId="0" borderId="0" xfId="0" applyFont="1" applyFill="1" applyBorder="1" applyProtection="1">
      <protection locked="0"/>
    </xf>
    <xf numFmtId="0" fontId="45" fillId="0" borderId="15" xfId="0" quotePrefix="1" applyFont="1" applyFill="1" applyBorder="1" applyAlignment="1" applyProtection="1">
      <alignment horizontal="center"/>
      <protection locked="0"/>
    </xf>
    <xf numFmtId="0" fontId="9" fillId="0" borderId="24" xfId="0" applyFont="1" applyFill="1" applyBorder="1" applyAlignment="1" applyProtection="1">
      <alignment horizontal="center"/>
      <protection locked="0"/>
    </xf>
    <xf numFmtId="0" fontId="30" fillId="0" borderId="9" xfId="0" applyFont="1" applyFill="1" applyBorder="1" applyProtection="1">
      <protection locked="0"/>
    </xf>
    <xf numFmtId="0" fontId="26" fillId="0" borderId="6" xfId="0" applyFont="1" applyFill="1" applyBorder="1" applyProtection="1">
      <protection locked="0"/>
    </xf>
    <xf numFmtId="0" fontId="19" fillId="0" borderId="25" xfId="0" applyFont="1" applyFill="1" applyBorder="1" applyAlignment="1" applyProtection="1">
      <alignment horizontal="centerContinuous" vertical="center"/>
      <protection locked="0"/>
    </xf>
    <xf numFmtId="0" fontId="19" fillId="0" borderId="26" xfId="0" applyFont="1" applyFill="1" applyBorder="1" applyAlignment="1" applyProtection="1">
      <alignment horizontal="centerContinuous" vertical="center"/>
      <protection locked="0"/>
    </xf>
    <xf numFmtId="0" fontId="24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right"/>
      <protection locked="0"/>
    </xf>
    <xf numFmtId="0" fontId="41" fillId="0" borderId="17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horizontal="centerContinuous"/>
      <protection locked="0"/>
    </xf>
    <xf numFmtId="2" fontId="41" fillId="0" borderId="17" xfId="0" applyNumberFormat="1" applyFont="1" applyFill="1" applyBorder="1" applyProtection="1">
      <protection locked="0"/>
    </xf>
    <xf numFmtId="2" fontId="15" fillId="0" borderId="17" xfId="0" applyNumberFormat="1" applyFont="1" applyFill="1" applyBorder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2" fontId="9" fillId="0" borderId="0" xfId="0" applyNumberFormat="1" applyFont="1" applyFill="1" applyProtection="1">
      <protection locked="0"/>
    </xf>
    <xf numFmtId="2" fontId="41" fillId="0" borderId="0" xfId="0" applyNumberFormat="1" applyFont="1" applyFill="1" applyProtection="1">
      <protection locked="0"/>
    </xf>
    <xf numFmtId="0" fontId="20" fillId="0" borderId="0" xfId="0" applyFont="1" applyFill="1" applyAlignment="1" applyProtection="1">
      <alignment horizontal="right"/>
      <protection locked="0"/>
    </xf>
    <xf numFmtId="2" fontId="0" fillId="0" borderId="0" xfId="0" applyNumberFormat="1" applyFill="1" applyProtection="1">
      <protection locked="0"/>
    </xf>
    <xf numFmtId="0" fontId="15" fillId="0" borderId="0" xfId="0" applyFont="1" applyFill="1" applyAlignment="1" applyProtection="1">
      <alignment horizontal="left"/>
      <protection locked="0"/>
    </xf>
    <xf numFmtId="3" fontId="9" fillId="0" borderId="18" xfId="0" applyNumberFormat="1" applyFont="1" applyFill="1" applyBorder="1" applyAlignment="1" applyProtection="1">
      <alignment horizontal="center"/>
      <protection locked="0"/>
    </xf>
    <xf numFmtId="3" fontId="6" fillId="2" borderId="28" xfId="1" applyNumberFormat="1" applyFont="1" applyFill="1" applyBorder="1" applyAlignment="1" applyProtection="1">
      <alignment horizontal="right"/>
      <protection locked="0"/>
    </xf>
    <xf numFmtId="3" fontId="6" fillId="2" borderId="29" xfId="1" applyNumberFormat="1" applyFont="1" applyFill="1" applyBorder="1" applyAlignment="1" applyProtection="1">
      <alignment horizontal="right"/>
      <protection locked="0"/>
    </xf>
    <xf numFmtId="3" fontId="6" fillId="2" borderId="30" xfId="1" applyNumberFormat="1" applyFont="1" applyFill="1" applyBorder="1" applyAlignment="1" applyProtection="1">
      <alignment horizontal="right"/>
      <protection locked="0"/>
    </xf>
    <xf numFmtId="3" fontId="18" fillId="0" borderId="0" xfId="1" applyNumberFormat="1" applyFont="1" applyFill="1" applyBorder="1" applyAlignment="1" applyProtection="1">
      <alignment horizontal="right"/>
      <protection locked="0"/>
    </xf>
    <xf numFmtId="3" fontId="11" fillId="0" borderId="6" xfId="1" applyNumberFormat="1" applyFont="1" applyFill="1" applyBorder="1" applyAlignment="1" applyProtection="1">
      <alignment horizontal="right"/>
      <protection locked="0"/>
    </xf>
    <xf numFmtId="3" fontId="5" fillId="0" borderId="7" xfId="1" applyNumberFormat="1" applyFont="1" applyFill="1" applyBorder="1" applyAlignment="1" applyProtection="1">
      <alignment horizontal="right"/>
      <protection locked="0"/>
    </xf>
    <xf numFmtId="3" fontId="11" fillId="0" borderId="7" xfId="1" applyNumberFormat="1" applyFont="1" applyFill="1" applyBorder="1" applyAlignment="1" applyProtection="1">
      <alignment horizontal="right"/>
      <protection locked="0"/>
    </xf>
    <xf numFmtId="3" fontId="6" fillId="2" borderId="28" xfId="1" applyNumberFormat="1" applyFont="1" applyFill="1" applyBorder="1" applyAlignment="1" applyProtection="1">
      <protection locked="0"/>
    </xf>
    <xf numFmtId="3" fontId="6" fillId="0" borderId="33" xfId="0" applyNumberFormat="1" applyFont="1" applyFill="1" applyBorder="1" applyAlignment="1" applyProtection="1">
      <protection locked="0"/>
    </xf>
    <xf numFmtId="3" fontId="6" fillId="0" borderId="34" xfId="0" applyNumberFormat="1" applyFont="1" applyFill="1" applyBorder="1" applyAlignment="1" applyProtection="1">
      <protection locked="0"/>
    </xf>
    <xf numFmtId="0" fontId="30" fillId="0" borderId="35" xfId="0" applyFont="1" applyFill="1" applyBorder="1" applyAlignment="1" applyProtection="1">
      <alignment horizontal="centerContinuous"/>
      <protection locked="0"/>
    </xf>
    <xf numFmtId="3" fontId="30" fillId="0" borderId="42" xfId="1" applyNumberFormat="1" applyFont="1" applyFill="1" applyBorder="1" applyAlignment="1" applyProtection="1">
      <alignment horizontal="right"/>
      <protection locked="0"/>
    </xf>
    <xf numFmtId="3" fontId="30" fillId="0" borderId="43" xfId="1" applyNumberFormat="1" applyFont="1" applyFill="1" applyBorder="1" applyAlignment="1" applyProtection="1">
      <alignment horizontal="right"/>
      <protection locked="0"/>
    </xf>
    <xf numFmtId="3" fontId="30" fillId="0" borderId="45" xfId="1" applyNumberFormat="1" applyFont="1" applyFill="1" applyBorder="1" applyAlignment="1" applyProtection="1">
      <alignment horizontal="right"/>
      <protection locked="0"/>
    </xf>
    <xf numFmtId="3" fontId="30" fillId="0" borderId="0" xfId="1" applyNumberFormat="1" applyFont="1" applyFill="1" applyBorder="1" applyAlignment="1" applyProtection="1">
      <alignment horizontal="right"/>
      <protection locked="0"/>
    </xf>
    <xf numFmtId="3" fontId="30" fillId="0" borderId="46" xfId="1" applyNumberFormat="1" applyFont="1" applyFill="1" applyBorder="1" applyAlignment="1" applyProtection="1">
      <alignment horizontal="right"/>
      <protection locked="0"/>
    </xf>
    <xf numFmtId="3" fontId="30" fillId="0" borderId="17" xfId="1" applyNumberFormat="1" applyFont="1" applyFill="1" applyBorder="1" applyAlignment="1" applyProtection="1">
      <alignment horizontal="right"/>
      <protection locked="0"/>
    </xf>
    <xf numFmtId="0" fontId="30" fillId="0" borderId="24" xfId="0" applyFont="1" applyFill="1" applyBorder="1" applyProtection="1">
      <protection locked="0"/>
    </xf>
    <xf numFmtId="0" fontId="18" fillId="0" borderId="5" xfId="0" applyFont="1" applyFill="1" applyBorder="1" applyAlignment="1" applyProtection="1">
      <alignment horizontal="centerContinuous"/>
      <protection locked="0"/>
    </xf>
    <xf numFmtId="0" fontId="18" fillId="0" borderId="35" xfId="0" applyFont="1" applyFill="1" applyBorder="1" applyAlignment="1" applyProtection="1">
      <alignment horizontal="centerContinuous"/>
      <protection locked="0"/>
    </xf>
    <xf numFmtId="3" fontId="54" fillId="3" borderId="1" xfId="1" applyNumberFormat="1" applyFont="1" applyFill="1" applyBorder="1" applyAlignment="1" applyProtection="1">
      <alignment horizontal="right"/>
      <protection locked="0"/>
    </xf>
    <xf numFmtId="0" fontId="18" fillId="3" borderId="35" xfId="0" applyFont="1" applyFill="1" applyBorder="1" applyAlignment="1" applyProtection="1">
      <alignment horizontal="centerContinuous"/>
      <protection locked="0"/>
    </xf>
    <xf numFmtId="3" fontId="18" fillId="0" borderId="45" xfId="1" applyNumberFormat="1" applyFont="1" applyFill="1" applyBorder="1" applyAlignment="1" applyProtection="1">
      <alignment horizontal="right"/>
      <protection locked="0"/>
    </xf>
    <xf numFmtId="0" fontId="18" fillId="0" borderId="47" xfId="0" applyFont="1" applyFill="1" applyBorder="1" applyAlignment="1" applyProtection="1">
      <alignment horizontal="centerContinuous"/>
      <protection locked="0"/>
    </xf>
    <xf numFmtId="3" fontId="0" fillId="0" borderId="45" xfId="1" applyNumberFormat="1" applyFont="1" applyFill="1" applyBorder="1" applyAlignment="1" applyProtection="1">
      <alignment horizontal="right"/>
      <protection locked="0"/>
    </xf>
    <xf numFmtId="3" fontId="0" fillId="0" borderId="0" xfId="1" applyNumberFormat="1" applyFont="1" applyFill="1" applyBorder="1" applyAlignment="1" applyProtection="1">
      <alignment horizontal="right"/>
      <protection locked="0"/>
    </xf>
    <xf numFmtId="3" fontId="18" fillId="0" borderId="46" xfId="1" applyNumberFormat="1" applyFont="1" applyFill="1" applyBorder="1" applyAlignment="1" applyProtection="1">
      <alignment horizontal="right"/>
      <protection locked="0"/>
    </xf>
    <xf numFmtId="3" fontId="18" fillId="0" borderId="17" xfId="1" applyNumberFormat="1" applyFont="1" applyFill="1" applyBorder="1" applyAlignment="1" applyProtection="1">
      <alignment horizontal="right"/>
      <protection locked="0"/>
    </xf>
    <xf numFmtId="0" fontId="17" fillId="0" borderId="48" xfId="0" applyFont="1" applyFill="1" applyBorder="1" applyAlignment="1" applyProtection="1">
      <alignment horizontal="left"/>
      <protection locked="0"/>
    </xf>
    <xf numFmtId="0" fontId="17" fillId="0" borderId="49" xfId="0" applyFont="1" applyFill="1" applyBorder="1" applyAlignment="1" applyProtection="1">
      <alignment horizontal="left"/>
      <protection locked="0"/>
    </xf>
    <xf numFmtId="3" fontId="18" fillId="3" borderId="1" xfId="1" applyNumberFormat="1" applyFont="1" applyFill="1" applyBorder="1" applyAlignment="1" applyProtection="1">
      <alignment horizontal="right"/>
      <protection locked="0"/>
    </xf>
    <xf numFmtId="0" fontId="18" fillId="0" borderId="50" xfId="0" applyFont="1" applyFill="1" applyBorder="1" applyProtection="1">
      <protection locked="0"/>
    </xf>
    <xf numFmtId="3" fontId="18" fillId="0" borderId="42" xfId="1" applyNumberFormat="1" applyFont="1" applyFill="1" applyBorder="1" applyAlignment="1" applyProtection="1">
      <alignment horizontal="right"/>
      <protection locked="0"/>
    </xf>
    <xf numFmtId="3" fontId="18" fillId="0" borderId="43" xfId="1" applyNumberFormat="1" applyFont="1" applyFill="1" applyBorder="1" applyAlignment="1" applyProtection="1">
      <alignment horizontal="right"/>
      <protection locked="0"/>
    </xf>
    <xf numFmtId="0" fontId="30" fillId="0" borderId="52" xfId="0" applyFont="1" applyFill="1" applyBorder="1" applyAlignment="1" applyProtection="1">
      <alignment horizontal="centerContinuous"/>
      <protection locked="0"/>
    </xf>
    <xf numFmtId="0" fontId="30" fillId="0" borderId="53" xfId="0" applyFont="1" applyFill="1" applyBorder="1" applyAlignment="1" applyProtection="1">
      <alignment horizontal="centerContinuous"/>
      <protection locked="0"/>
    </xf>
    <xf numFmtId="3" fontId="18" fillId="0" borderId="14" xfId="1" applyNumberFormat="1" applyFont="1" applyFill="1" applyBorder="1" applyAlignment="1" applyProtection="1">
      <alignment horizontal="right"/>
      <protection locked="0"/>
    </xf>
    <xf numFmtId="49" fontId="9" fillId="2" borderId="55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Continuous"/>
      <protection locked="0"/>
    </xf>
    <xf numFmtId="0" fontId="7" fillId="0" borderId="0" xfId="0" applyFont="1" applyFill="1" applyAlignment="1" applyProtection="1">
      <alignment horizontal="centerContinuous"/>
      <protection locked="0"/>
    </xf>
    <xf numFmtId="0" fontId="8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Continuous"/>
      <protection locked="0"/>
    </xf>
    <xf numFmtId="0" fontId="23" fillId="0" borderId="0" xfId="0" applyFont="1" applyFill="1" applyAlignment="1" applyProtection="1">
      <alignment horizontal="centerContinuous"/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15" fillId="0" borderId="58" xfId="0" applyFont="1" applyFill="1" applyBorder="1" applyAlignment="1" applyProtection="1">
      <alignment horizontal="center"/>
      <protection locked="0"/>
    </xf>
    <xf numFmtId="0" fontId="15" fillId="0" borderId="59" xfId="0" applyFont="1" applyFill="1" applyBorder="1" applyAlignment="1" applyProtection="1">
      <alignment horizontal="center"/>
      <protection locked="0"/>
    </xf>
    <xf numFmtId="0" fontId="15" fillId="0" borderId="59" xfId="0" applyFont="1" applyFill="1" applyBorder="1" applyProtection="1">
      <protection locked="0"/>
    </xf>
    <xf numFmtId="0" fontId="15" fillId="0" borderId="58" xfId="0" applyFont="1" applyFill="1" applyBorder="1" applyAlignment="1" applyProtection="1">
      <alignment horizontal="left"/>
      <protection locked="0"/>
    </xf>
    <xf numFmtId="0" fontId="56" fillId="0" borderId="0" xfId="0" applyFont="1" applyFill="1" applyProtection="1"/>
    <xf numFmtId="0" fontId="10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15" fillId="0" borderId="66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left"/>
      <protection locked="0"/>
    </xf>
    <xf numFmtId="0" fontId="15" fillId="0" borderId="59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26" fillId="0" borderId="68" xfId="0" applyFont="1" applyFill="1" applyBorder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69" xfId="0" applyFont="1" applyFill="1" applyBorder="1" applyProtection="1">
      <protection locked="0"/>
    </xf>
    <xf numFmtId="0" fontId="15" fillId="0" borderId="17" xfId="0" applyFont="1" applyFill="1" applyBorder="1" applyAlignment="1" applyProtection="1">
      <alignment horizontal="left"/>
      <protection locked="0"/>
    </xf>
    <xf numFmtId="0" fontId="15" fillId="0" borderId="57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15" fillId="0" borderId="63" xfId="0" applyFont="1" applyFill="1" applyBorder="1" applyAlignment="1" applyProtection="1">
      <alignment horizontal="center"/>
      <protection locked="0"/>
    </xf>
    <xf numFmtId="0" fontId="41" fillId="0" borderId="0" xfId="0" applyFont="1" applyFill="1" applyBorder="1" applyAlignment="1" applyProtection="1">
      <alignment horizontal="left"/>
      <protection locked="0"/>
    </xf>
    <xf numFmtId="0" fontId="30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left"/>
      <protection locked="0"/>
    </xf>
    <xf numFmtId="0" fontId="31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 applyProtection="1">
      <alignment horizontal="left"/>
      <protection locked="0"/>
    </xf>
    <xf numFmtId="0" fontId="47" fillId="0" borderId="0" xfId="0" applyFont="1" applyFill="1" applyBorder="1" applyAlignment="1" applyProtection="1">
      <alignment horizontal="left"/>
      <protection locked="0"/>
    </xf>
    <xf numFmtId="0" fontId="15" fillId="0" borderId="69" xfId="0" applyFont="1" applyFill="1" applyBorder="1" applyAlignment="1" applyProtection="1">
      <alignment horizontal="center"/>
      <protection locked="0"/>
    </xf>
    <xf numFmtId="0" fontId="15" fillId="0" borderId="63" xfId="0" applyFont="1" applyFill="1" applyBorder="1" applyAlignment="1" applyProtection="1">
      <alignment horizontal="left"/>
      <protection locked="0"/>
    </xf>
    <xf numFmtId="0" fontId="41" fillId="0" borderId="17" xfId="0" applyFont="1" applyFill="1" applyBorder="1" applyAlignment="1" applyProtection="1">
      <alignment horizontal="left"/>
      <protection locked="0"/>
    </xf>
    <xf numFmtId="0" fontId="40" fillId="0" borderId="0" xfId="0" applyFont="1" applyFill="1" applyBorder="1" applyAlignment="1" applyProtection="1">
      <alignment horizontal="left"/>
      <protection locked="0"/>
    </xf>
    <xf numFmtId="0" fontId="12" fillId="0" borderId="58" xfId="0" applyFont="1" applyFill="1" applyBorder="1" applyAlignment="1" applyProtection="1">
      <alignment horizontal="center"/>
      <protection locked="0"/>
    </xf>
    <xf numFmtId="0" fontId="12" fillId="0" borderId="58" xfId="0" applyFont="1" applyFill="1" applyBorder="1" applyProtection="1">
      <protection locked="0"/>
    </xf>
    <xf numFmtId="0" fontId="12" fillId="0" borderId="63" xfId="0" applyFont="1" applyFill="1" applyBorder="1" applyProtection="1">
      <protection locked="0"/>
    </xf>
    <xf numFmtId="3" fontId="6" fillId="0" borderId="0" xfId="0" applyNumberFormat="1" applyFont="1" applyFill="1" applyBorder="1" applyAlignment="1" applyProtection="1">
      <protection locked="0"/>
    </xf>
    <xf numFmtId="3" fontId="6" fillId="0" borderId="18" xfId="0" applyNumberFormat="1" applyFont="1" applyFill="1" applyBorder="1" applyAlignment="1" applyProtection="1">
      <protection locked="0"/>
    </xf>
    <xf numFmtId="3" fontId="6" fillId="0" borderId="56" xfId="0" applyNumberFormat="1" applyFont="1" applyFill="1" applyBorder="1" applyAlignment="1" applyProtection="1">
      <protection locked="0"/>
    </xf>
    <xf numFmtId="10" fontId="0" fillId="0" borderId="0" xfId="2" applyNumberFormat="1" applyFont="1" applyFill="1" applyProtection="1">
      <protection locked="0"/>
    </xf>
    <xf numFmtId="0" fontId="61" fillId="0" borderId="0" xfId="0" applyFont="1" applyAlignment="1" applyProtection="1">
      <alignment horizontal="center"/>
    </xf>
    <xf numFmtId="0" fontId="65" fillId="0" borderId="0" xfId="0" applyFont="1" applyFill="1" applyAlignment="1" applyProtection="1">
      <alignment horizontal="left"/>
    </xf>
    <xf numFmtId="0" fontId="65" fillId="0" borderId="0" xfId="0" quotePrefix="1" applyFont="1" applyFill="1" applyAlignment="1" applyProtection="1">
      <alignment horizontal="left"/>
    </xf>
    <xf numFmtId="0" fontId="30" fillId="0" borderId="0" xfId="0" applyFont="1" applyFill="1" applyProtection="1">
      <protection locked="0"/>
    </xf>
    <xf numFmtId="0" fontId="64" fillId="0" borderId="0" xfId="0" applyFont="1" applyFill="1" applyAlignment="1" applyProtection="1">
      <alignment horizontal="left"/>
    </xf>
    <xf numFmtId="0" fontId="48" fillId="0" borderId="64" xfId="0" applyFont="1" applyFill="1" applyBorder="1" applyProtection="1"/>
    <xf numFmtId="0" fontId="48" fillId="0" borderId="20" xfId="0" applyFont="1" applyFill="1" applyBorder="1" applyProtection="1"/>
    <xf numFmtId="0" fontId="0" fillId="0" borderId="11" xfId="0" applyFill="1" applyBorder="1" applyProtection="1"/>
    <xf numFmtId="0" fontId="48" fillId="0" borderId="13" xfId="0" applyFont="1" applyFill="1" applyBorder="1" applyProtection="1"/>
    <xf numFmtId="0" fontId="0" fillId="0" borderId="0" xfId="0" applyFill="1" applyBorder="1" applyProtection="1"/>
    <xf numFmtId="0" fontId="0" fillId="0" borderId="12" xfId="0" applyFill="1" applyBorder="1" applyProtection="1"/>
    <xf numFmtId="0" fontId="9" fillId="0" borderId="0" xfId="0" applyFont="1" applyFill="1" applyBorder="1" applyProtection="1"/>
    <xf numFmtId="164" fontId="9" fillId="0" borderId="0" xfId="1" applyNumberFormat="1" applyFont="1" applyFill="1" applyBorder="1" applyAlignment="1" applyProtection="1">
      <alignment horizontal="right"/>
    </xf>
    <xf numFmtId="0" fontId="9" fillId="0" borderId="12" xfId="0" applyFont="1" applyFill="1" applyBorder="1" applyProtection="1"/>
    <xf numFmtId="0" fontId="9" fillId="0" borderId="21" xfId="0" applyFont="1" applyFill="1" applyBorder="1" applyProtection="1"/>
    <xf numFmtId="164" fontId="9" fillId="0" borderId="21" xfId="1" applyNumberFormat="1" applyFont="1" applyFill="1" applyBorder="1" applyAlignment="1" applyProtection="1">
      <alignment horizontal="right"/>
    </xf>
    <xf numFmtId="0" fontId="9" fillId="0" borderId="22" xfId="0" applyFont="1" applyFill="1" applyBorder="1" applyProtection="1"/>
    <xf numFmtId="0" fontId="49" fillId="0" borderId="13" xfId="0" applyFont="1" applyBorder="1" applyAlignment="1" applyProtection="1">
      <alignment wrapText="1"/>
    </xf>
    <xf numFmtId="0" fontId="49" fillId="0" borderId="65" xfId="0" applyFont="1" applyBorder="1" applyAlignment="1" applyProtection="1">
      <alignment wrapText="1"/>
    </xf>
    <xf numFmtId="0" fontId="15" fillId="0" borderId="0" xfId="0" applyFont="1" applyProtection="1">
      <protection locked="0"/>
    </xf>
    <xf numFmtId="0" fontId="15" fillId="0" borderId="63" xfId="0" applyFont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73" fillId="0" borderId="74" xfId="0" applyFont="1" applyFill="1" applyBorder="1" applyAlignment="1" applyProtection="1">
      <alignment vertical="center"/>
      <protection locked="0"/>
    </xf>
    <xf numFmtId="0" fontId="50" fillId="0" borderId="0" xfId="0" applyFont="1" applyFill="1" applyAlignment="1" applyProtection="1">
      <alignment horizontal="left"/>
      <protection locked="0"/>
    </xf>
    <xf numFmtId="0" fontId="50" fillId="0" borderId="0" xfId="0" applyFont="1" applyFill="1" applyAlignment="1" applyProtection="1">
      <alignment horizontal="center"/>
      <protection locked="0"/>
    </xf>
    <xf numFmtId="3" fontId="30" fillId="4" borderId="44" xfId="1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6" fillId="0" borderId="48" xfId="0" applyFont="1" applyFill="1" applyBorder="1" applyAlignment="1" applyProtection="1">
      <alignment horizontal="left"/>
    </xf>
    <xf numFmtId="0" fontId="6" fillId="0" borderId="67" xfId="0" applyFont="1" applyFill="1" applyBorder="1" applyAlignment="1" applyProtection="1">
      <alignment horizontal="left"/>
    </xf>
    <xf numFmtId="0" fontId="55" fillId="0" borderId="0" xfId="0" applyFont="1" applyFill="1" applyProtection="1"/>
    <xf numFmtId="0" fontId="15" fillId="0" borderId="0" xfId="0" applyFont="1" applyFill="1" applyProtection="1"/>
    <xf numFmtId="0" fontId="0" fillId="0" borderId="0" xfId="0" applyFill="1" applyAlignment="1" applyProtection="1">
      <alignment horizontal="left"/>
    </xf>
    <xf numFmtId="0" fontId="5" fillId="0" borderId="0" xfId="0" applyFont="1" applyFill="1" applyAlignment="1" applyProtection="1"/>
    <xf numFmtId="0" fontId="10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0" fontId="11" fillId="0" borderId="0" xfId="0" applyFont="1" applyFill="1" applyAlignment="1" applyProtection="1"/>
    <xf numFmtId="0" fontId="9" fillId="0" borderId="0" xfId="0" applyFont="1" applyFill="1" applyProtection="1"/>
    <xf numFmtId="0" fontId="15" fillId="0" borderId="57" xfId="0" applyFont="1" applyFill="1" applyBorder="1" applyProtection="1"/>
    <xf numFmtId="0" fontId="9" fillId="0" borderId="57" xfId="0" applyFont="1" applyFill="1" applyBorder="1" applyAlignment="1" applyProtection="1">
      <alignment horizontal="left"/>
    </xf>
    <xf numFmtId="0" fontId="9" fillId="0" borderId="14" xfId="0" applyFont="1" applyFill="1" applyBorder="1" applyAlignment="1" applyProtection="1"/>
    <xf numFmtId="0" fontId="9" fillId="0" borderId="14" xfId="0" applyFont="1" applyFill="1" applyBorder="1" applyProtection="1"/>
    <xf numFmtId="0" fontId="15" fillId="0" borderId="58" xfId="0" applyFont="1" applyFill="1" applyBorder="1" applyAlignment="1" applyProtection="1">
      <alignment horizontal="center"/>
    </xf>
    <xf numFmtId="0" fontId="9" fillId="0" borderId="58" xfId="0" applyFont="1" applyFill="1" applyBorder="1" applyAlignment="1" applyProtection="1">
      <alignment horizontal="left"/>
    </xf>
    <xf numFmtId="0" fontId="9" fillId="0" borderId="15" xfId="0" applyFont="1" applyFill="1" applyBorder="1" applyProtection="1"/>
    <xf numFmtId="0" fontId="15" fillId="0" borderId="59" xfId="0" applyFont="1" applyFill="1" applyBorder="1" applyAlignment="1" applyProtection="1">
      <alignment horizontal="center"/>
    </xf>
    <xf numFmtId="0" fontId="15" fillId="0" borderId="58" xfId="0" applyFont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5" fillId="0" borderId="58" xfId="0" applyFont="1" applyBorder="1" applyAlignment="1" applyProtection="1">
      <alignment horizontal="left"/>
    </xf>
    <xf numFmtId="14" fontId="9" fillId="0" borderId="0" xfId="0" applyNumberFormat="1" applyFont="1" applyFill="1" applyAlignment="1" applyProtection="1">
      <alignment horizontal="left"/>
    </xf>
    <xf numFmtId="0" fontId="0" fillId="0" borderId="0" xfId="0" applyFill="1" applyAlignment="1" applyProtection="1"/>
    <xf numFmtId="0" fontId="6" fillId="0" borderId="15" xfId="0" applyFont="1" applyFill="1" applyBorder="1" applyProtection="1"/>
    <xf numFmtId="0" fontId="50" fillId="0" borderId="79" xfId="0" applyFont="1" applyFill="1" applyBorder="1" applyAlignment="1" applyProtection="1">
      <alignment horizontal="left"/>
    </xf>
    <xf numFmtId="0" fontId="9" fillId="0" borderId="60" xfId="0" applyFont="1" applyFill="1" applyBorder="1" applyAlignment="1" applyProtection="1"/>
    <xf numFmtId="0" fontId="9" fillId="0" borderId="60" xfId="0" applyFont="1" applyFill="1" applyBorder="1" applyProtection="1"/>
    <xf numFmtId="0" fontId="15" fillId="0" borderId="59" xfId="0" applyFont="1" applyFill="1" applyBorder="1" applyProtection="1"/>
    <xf numFmtId="0" fontId="50" fillId="0" borderId="58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/>
    <xf numFmtId="0" fontId="9" fillId="0" borderId="5" xfId="0" applyFont="1" applyFill="1" applyBorder="1" applyAlignment="1" applyProtection="1">
      <alignment horizontal="center"/>
    </xf>
    <xf numFmtId="0" fontId="15" fillId="0" borderId="58" xfId="0" applyFont="1" applyFill="1" applyBorder="1" applyAlignment="1" applyProtection="1">
      <alignment horizontal="left"/>
    </xf>
    <xf numFmtId="0" fontId="9" fillId="0" borderId="92" xfId="0" applyFont="1" applyFill="1" applyBorder="1" applyAlignment="1" applyProtection="1"/>
    <xf numFmtId="0" fontId="9" fillId="0" borderId="91" xfId="0" applyFont="1" applyFill="1" applyBorder="1" applyAlignment="1" applyProtection="1"/>
    <xf numFmtId="0" fontId="9" fillId="0" borderId="29" xfId="0" applyFont="1" applyFill="1" applyBorder="1" applyAlignment="1" applyProtection="1">
      <alignment horizontal="center"/>
    </xf>
    <xf numFmtId="0" fontId="9" fillId="0" borderId="90" xfId="0" applyFont="1" applyFill="1" applyBorder="1" applyAlignment="1" applyProtection="1"/>
    <xf numFmtId="0" fontId="9" fillId="0" borderId="30" xfId="0" applyFont="1" applyFill="1" applyBorder="1" applyAlignment="1" applyProtection="1">
      <alignment horizontal="center"/>
    </xf>
    <xf numFmtId="0" fontId="9" fillId="0" borderId="61" xfId="0" applyFont="1" applyFill="1" applyBorder="1" applyAlignment="1" applyProtection="1"/>
    <xf numFmtId="0" fontId="9" fillId="0" borderId="61" xfId="0" applyFont="1" applyFill="1" applyBorder="1" applyProtection="1"/>
    <xf numFmtId="0" fontId="0" fillId="0" borderId="60" xfId="0" applyFill="1" applyBorder="1" applyAlignment="1" applyProtection="1"/>
    <xf numFmtId="0" fontId="0" fillId="0" borderId="60" xfId="0" applyFill="1" applyBorder="1" applyProtection="1"/>
    <xf numFmtId="0" fontId="13" fillId="0" borderId="5" xfId="0" applyFont="1" applyFill="1" applyBorder="1" applyProtection="1"/>
    <xf numFmtId="0" fontId="13" fillId="0" borderId="27" xfId="0" applyFont="1" applyFill="1" applyBorder="1" applyAlignment="1" applyProtection="1"/>
    <xf numFmtId="0" fontId="14" fillId="0" borderId="5" xfId="0" applyFont="1" applyFill="1" applyBorder="1" applyAlignment="1" applyProtection="1"/>
    <xf numFmtId="0" fontId="14" fillId="0" borderId="5" xfId="0" applyFont="1" applyFill="1" applyBorder="1" applyProtection="1"/>
    <xf numFmtId="0" fontId="9" fillId="0" borderId="30" xfId="0" applyFont="1" applyFill="1" applyBorder="1" applyAlignment="1" applyProtection="1"/>
    <xf numFmtId="0" fontId="16" fillId="5" borderId="58" xfId="0" applyFont="1" applyFill="1" applyBorder="1" applyAlignment="1" applyProtection="1">
      <alignment horizontal="left"/>
    </xf>
    <xf numFmtId="0" fontId="14" fillId="0" borderId="87" xfId="0" applyFont="1" applyFill="1" applyBorder="1" applyAlignment="1" applyProtection="1"/>
    <xf numFmtId="0" fontId="14" fillId="0" borderId="88" xfId="0" applyFont="1" applyFill="1" applyBorder="1" applyAlignment="1" applyProtection="1"/>
    <xf numFmtId="0" fontId="14" fillId="0" borderId="89" xfId="0" applyFont="1" applyFill="1" applyBorder="1" applyAlignment="1" applyProtection="1"/>
    <xf numFmtId="0" fontId="0" fillId="0" borderId="0" xfId="0" applyFill="1" applyBorder="1" applyAlignment="1" applyProtection="1"/>
    <xf numFmtId="0" fontId="0" fillId="0" borderId="15" xfId="0" applyFill="1" applyBorder="1" applyProtection="1"/>
    <xf numFmtId="0" fontId="0" fillId="0" borderId="56" xfId="0" applyFill="1" applyBorder="1" applyAlignment="1" applyProtection="1"/>
    <xf numFmtId="0" fontId="0" fillId="0" borderId="62" xfId="0" applyFill="1" applyBorder="1" applyProtection="1"/>
    <xf numFmtId="0" fontId="13" fillId="0" borderId="30" xfId="0" applyFont="1" applyFill="1" applyBorder="1" applyAlignment="1" applyProtection="1"/>
    <xf numFmtId="0" fontId="16" fillId="5" borderId="83" xfId="0" applyFont="1" applyFill="1" applyBorder="1" applyAlignment="1" applyProtection="1">
      <alignment horizontal="left"/>
    </xf>
    <xf numFmtId="0" fontId="0" fillId="0" borderId="61" xfId="0" applyFill="1" applyBorder="1" applyAlignment="1" applyProtection="1"/>
    <xf numFmtId="0" fontId="0" fillId="0" borderId="61" xfId="0" applyFill="1" applyBorder="1" applyAlignment="1" applyProtection="1">
      <alignment horizontal="center"/>
    </xf>
    <xf numFmtId="0" fontId="9" fillId="0" borderId="60" xfId="0" applyFont="1" applyFill="1" applyBorder="1" applyAlignment="1" applyProtection="1">
      <alignment horizontal="center"/>
    </xf>
    <xf numFmtId="0" fontId="9" fillId="0" borderId="26" xfId="0" applyFont="1" applyFill="1" applyBorder="1" applyAlignment="1" applyProtection="1">
      <alignment horizontal="center"/>
    </xf>
    <xf numFmtId="0" fontId="12" fillId="0" borderId="0" xfId="0" applyFont="1" applyFill="1" applyAlignment="1" applyProtection="1"/>
    <xf numFmtId="49" fontId="66" fillId="0" borderId="0" xfId="0" applyNumberFormat="1" applyFont="1" applyFill="1" applyAlignment="1" applyProtection="1"/>
    <xf numFmtId="0" fontId="15" fillId="0" borderId="63" xfId="0" applyFont="1" applyFill="1" applyBorder="1" applyProtection="1"/>
    <xf numFmtId="0" fontId="9" fillId="0" borderId="63" xfId="0" applyFont="1" applyFill="1" applyBorder="1" applyAlignment="1" applyProtection="1">
      <alignment horizontal="left"/>
    </xf>
    <xf numFmtId="0" fontId="12" fillId="0" borderId="82" xfId="0" applyFont="1" applyFill="1" applyBorder="1" applyAlignment="1" applyProtection="1"/>
    <xf numFmtId="0" fontId="9" fillId="0" borderId="17" xfId="0" applyFont="1" applyFill="1" applyBorder="1" applyProtection="1"/>
    <xf numFmtId="0" fontId="0" fillId="0" borderId="0" xfId="0" applyFill="1" applyProtection="1"/>
    <xf numFmtId="0" fontId="15" fillId="0" borderId="0" xfId="0" applyFont="1" applyFill="1" applyAlignment="1" applyProtection="1">
      <alignment horizontal="center"/>
    </xf>
    <xf numFmtId="0" fontId="15" fillId="0" borderId="0" xfId="0" applyFont="1" applyProtection="1"/>
    <xf numFmtId="0" fontId="15" fillId="0" borderId="66" xfId="0" applyFont="1" applyFill="1" applyBorder="1" applyAlignment="1" applyProtection="1">
      <alignment horizontal="center"/>
    </xf>
    <xf numFmtId="0" fontId="15" fillId="0" borderId="57" xfId="0" applyFont="1" applyBorder="1" applyProtection="1"/>
    <xf numFmtId="0" fontId="15" fillId="0" borderId="58" xfId="0" applyFont="1" applyBorder="1" applyProtection="1"/>
    <xf numFmtId="0" fontId="15" fillId="0" borderId="86" xfId="0" applyFont="1" applyFill="1" applyBorder="1" applyAlignment="1" applyProtection="1">
      <alignment horizontal="left"/>
    </xf>
    <xf numFmtId="0" fontId="15" fillId="0" borderId="59" xfId="0" applyFont="1" applyFill="1" applyBorder="1" applyAlignment="1" applyProtection="1">
      <alignment horizontal="left"/>
    </xf>
    <xf numFmtId="0" fontId="16" fillId="5" borderId="83" xfId="0" applyFont="1" applyFill="1" applyBorder="1" applyProtection="1"/>
    <xf numFmtId="0" fontId="15" fillId="0" borderId="0" xfId="0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Protection="1"/>
    <xf numFmtId="0" fontId="6" fillId="0" borderId="14" xfId="0" applyFont="1" applyFill="1" applyBorder="1" applyAlignment="1" applyProtection="1">
      <alignment horizontal="left"/>
    </xf>
    <xf numFmtId="0" fontId="6" fillId="0" borderId="14" xfId="0" applyFont="1" applyFill="1" applyBorder="1" applyProtection="1"/>
    <xf numFmtId="0" fontId="15" fillId="0" borderId="14" xfId="0" applyFont="1" applyFill="1" applyBorder="1" applyProtection="1"/>
    <xf numFmtId="0" fontId="9" fillId="0" borderId="16" xfId="0" applyFont="1" applyFill="1" applyBorder="1" applyAlignment="1" applyProtection="1">
      <alignment horizontal="center" vertical="center"/>
    </xf>
    <xf numFmtId="0" fontId="42" fillId="0" borderId="15" xfId="0" quotePrefix="1" applyFont="1" applyFill="1" applyBorder="1" applyAlignment="1" applyProtection="1">
      <alignment horizontal="center"/>
    </xf>
    <xf numFmtId="0" fontId="42" fillId="0" borderId="16" xfId="0" quotePrefix="1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0" fillId="0" borderId="14" xfId="0" applyFill="1" applyBorder="1" applyProtection="1"/>
    <xf numFmtId="0" fontId="40" fillId="0" borderId="16" xfId="0" applyFont="1" applyFill="1" applyBorder="1" applyAlignment="1" applyProtection="1">
      <alignment horizontal="center"/>
    </xf>
    <xf numFmtId="0" fontId="12" fillId="0" borderId="16" xfId="0" applyFont="1" applyFill="1" applyBorder="1" applyAlignment="1" applyProtection="1">
      <alignment horizontal="center"/>
    </xf>
    <xf numFmtId="0" fontId="5" fillId="0" borderId="68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left"/>
    </xf>
    <xf numFmtId="0" fontId="6" fillId="0" borderId="42" xfId="0" applyFont="1" applyFill="1" applyBorder="1" applyAlignment="1" applyProtection="1">
      <alignment horizontal="left"/>
    </xf>
    <xf numFmtId="0" fontId="6" fillId="0" borderId="70" xfId="0" applyFont="1" applyFill="1" applyBorder="1" applyAlignment="1" applyProtection="1">
      <alignment horizontal="left"/>
    </xf>
    <xf numFmtId="0" fontId="6" fillId="0" borderId="71" xfId="0" applyFont="1" applyFill="1" applyBorder="1" applyAlignment="1" applyProtection="1">
      <alignment horizontal="left"/>
    </xf>
    <xf numFmtId="0" fontId="6" fillId="0" borderId="49" xfId="0" applyFont="1" applyFill="1" applyBorder="1" applyAlignment="1" applyProtection="1">
      <alignment horizontal="left"/>
    </xf>
    <xf numFmtId="0" fontId="26" fillId="0" borderId="68" xfId="0" applyFont="1" applyFill="1" applyBorder="1" applyAlignment="1" applyProtection="1">
      <alignment horizontal="left"/>
    </xf>
    <xf numFmtId="0" fontId="14" fillId="0" borderId="0" xfId="0" applyFont="1" applyFill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41" fillId="0" borderId="0" xfId="0" applyFont="1" applyFill="1" applyProtection="1"/>
    <xf numFmtId="0" fontId="0" fillId="0" borderId="20" xfId="0" applyFill="1" applyBorder="1" applyProtection="1"/>
    <xf numFmtId="0" fontId="49" fillId="0" borderId="13" xfId="0" applyFont="1" applyBorder="1" applyAlignment="1" applyProtection="1">
      <alignment horizontal="left" wrapText="1"/>
    </xf>
    <xf numFmtId="164" fontId="9" fillId="0" borderId="0" xfId="1" quotePrefix="1" applyNumberFormat="1" applyFont="1" applyFill="1" applyBorder="1" applyAlignment="1" applyProtection="1">
      <alignment horizontal="right"/>
    </xf>
    <xf numFmtId="0" fontId="75" fillId="0" borderId="13" xfId="0" applyFont="1" applyBorder="1" applyProtection="1"/>
    <xf numFmtId="0" fontId="49" fillId="0" borderId="65" xfId="0" applyFont="1" applyBorder="1" applyAlignment="1" applyProtection="1">
      <alignment horizontal="left" wrapText="1"/>
    </xf>
    <xf numFmtId="0" fontId="0" fillId="0" borderId="21" xfId="0" applyFill="1" applyBorder="1" applyProtection="1"/>
    <xf numFmtId="0" fontId="0" fillId="0" borderId="22" xfId="0" applyFill="1" applyBorder="1" applyProtection="1"/>
    <xf numFmtId="0" fontId="48" fillId="0" borderId="64" xfId="0" applyFont="1" applyFill="1" applyBorder="1" applyAlignment="1" applyProtection="1">
      <alignment vertical="top"/>
    </xf>
    <xf numFmtId="0" fontId="48" fillId="0" borderId="64" xfId="0" applyFont="1" applyFill="1" applyBorder="1" applyAlignment="1" applyProtection="1">
      <alignment vertical="center"/>
    </xf>
    <xf numFmtId="0" fontId="15" fillId="0" borderId="57" xfId="0" applyFont="1" applyFill="1" applyBorder="1" applyAlignment="1" applyProtection="1">
      <alignment horizontal="center"/>
    </xf>
    <xf numFmtId="0" fontId="50" fillId="0" borderId="58" xfId="0" applyFont="1" applyFill="1" applyBorder="1" applyAlignment="1" applyProtection="1">
      <alignment horizontal="center"/>
    </xf>
    <xf numFmtId="0" fontId="15" fillId="0" borderId="69" xfId="0" applyFont="1" applyFill="1" applyBorder="1" applyProtection="1"/>
    <xf numFmtId="0" fontId="15" fillId="0" borderId="63" xfId="0" applyFont="1" applyFill="1" applyBorder="1" applyAlignment="1" applyProtection="1">
      <alignment horizontal="center"/>
    </xf>
    <xf numFmtId="0" fontId="15" fillId="0" borderId="8" xfId="0" applyFont="1" applyFill="1" applyBorder="1" applyProtection="1"/>
    <xf numFmtId="0" fontId="15" fillId="0" borderId="19" xfId="0" applyFont="1" applyFill="1" applyBorder="1" applyAlignment="1" applyProtection="1">
      <alignment horizontal="center"/>
    </xf>
    <xf numFmtId="0" fontId="9" fillId="0" borderId="0" xfId="0" applyFont="1" applyFill="1" applyAlignment="1" applyProtection="1"/>
    <xf numFmtId="0" fontId="6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Protection="1"/>
    <xf numFmtId="0" fontId="0" fillId="0" borderId="9" xfId="0" applyFill="1" applyBorder="1" applyAlignment="1" applyProtection="1">
      <alignment horizontal="left"/>
    </xf>
    <xf numFmtId="0" fontId="14" fillId="0" borderId="0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Protection="1"/>
    <xf numFmtId="0" fontId="15" fillId="0" borderId="17" xfId="0" applyFont="1" applyFill="1" applyBorder="1" applyAlignment="1" applyProtection="1">
      <alignment horizontal="left"/>
    </xf>
    <xf numFmtId="0" fontId="15" fillId="0" borderId="17" xfId="0" applyFont="1" applyFill="1" applyBorder="1" applyProtection="1"/>
    <xf numFmtId="0" fontId="5" fillId="0" borderId="0" xfId="0" applyFont="1" applyFill="1" applyAlignment="1" applyProtection="1">
      <alignment horizontal="left"/>
    </xf>
    <xf numFmtId="0" fontId="15" fillId="0" borderId="0" xfId="0" applyFont="1" applyFill="1" applyBorder="1" applyAlignment="1" applyProtection="1">
      <alignment horizontal="center"/>
    </xf>
    <xf numFmtId="0" fontId="15" fillId="0" borderId="57" xfId="0" applyFont="1" applyFill="1" applyBorder="1" applyAlignment="1" applyProtection="1">
      <alignment horizontal="left"/>
    </xf>
    <xf numFmtId="0" fontId="16" fillId="5" borderId="84" xfId="0" applyFont="1" applyFill="1" applyBorder="1" applyAlignment="1" applyProtection="1">
      <alignment horizontal="left"/>
    </xf>
    <xf numFmtId="0" fontId="16" fillId="5" borderId="85" xfId="0" applyFont="1" applyFill="1" applyBorder="1" applyAlignment="1" applyProtection="1">
      <alignment horizontal="left"/>
    </xf>
    <xf numFmtId="0" fontId="19" fillId="0" borderId="25" xfId="0" applyFont="1" applyFill="1" applyBorder="1" applyAlignment="1" applyProtection="1">
      <alignment horizontal="left" vertical="center"/>
    </xf>
    <xf numFmtId="0" fontId="19" fillId="0" borderId="25" xfId="0" applyFont="1" applyFill="1" applyBorder="1" applyAlignment="1" applyProtection="1">
      <alignment horizontal="centerContinuous" vertical="center"/>
    </xf>
    <xf numFmtId="0" fontId="19" fillId="0" borderId="26" xfId="0" applyFont="1" applyFill="1" applyBorder="1" applyAlignment="1" applyProtection="1">
      <alignment horizontal="centerContinuous" vertical="center"/>
    </xf>
    <xf numFmtId="0" fontId="17" fillId="0" borderId="54" xfId="0" applyFont="1" applyFill="1" applyBorder="1" applyAlignment="1" applyProtection="1">
      <alignment horizontal="left"/>
    </xf>
    <xf numFmtId="0" fontId="26" fillId="0" borderId="72" xfId="0" applyFont="1" applyFill="1" applyBorder="1" applyAlignment="1" applyProtection="1">
      <alignment horizontal="left"/>
    </xf>
    <xf numFmtId="0" fontId="30" fillId="0" borderId="42" xfId="0" applyFont="1" applyFill="1" applyBorder="1" applyAlignment="1" applyProtection="1">
      <alignment horizontal="left"/>
    </xf>
    <xf numFmtId="0" fontId="53" fillId="0" borderId="0" xfId="0" applyFont="1" applyFill="1" applyBorder="1" applyAlignment="1" applyProtection="1">
      <alignment horizontal="left"/>
    </xf>
    <xf numFmtId="0" fontId="30" fillId="0" borderId="67" xfId="0" applyFont="1" applyFill="1" applyBorder="1" applyAlignment="1" applyProtection="1">
      <alignment horizontal="left"/>
    </xf>
    <xf numFmtId="0" fontId="54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0" fillId="0" borderId="73" xfId="0" applyFont="1" applyFill="1" applyBorder="1" applyAlignment="1" applyProtection="1">
      <alignment horizontal="left"/>
    </xf>
    <xf numFmtId="3" fontId="30" fillId="4" borderId="1" xfId="1" applyNumberFormat="1" applyFont="1" applyFill="1" applyBorder="1" applyAlignment="1" applyProtection="1">
      <alignment horizontal="right"/>
    </xf>
    <xf numFmtId="2" fontId="0" fillId="0" borderId="0" xfId="0" applyNumberFormat="1" applyFill="1" applyBorder="1" applyProtection="1"/>
    <xf numFmtId="164" fontId="9" fillId="0" borderId="21" xfId="1" quotePrefix="1" applyNumberFormat="1" applyFont="1" applyFill="1" applyBorder="1" applyAlignment="1" applyProtection="1">
      <alignment horizontal="right"/>
    </xf>
    <xf numFmtId="0" fontId="15" fillId="0" borderId="13" xfId="0" applyFont="1" applyBorder="1" applyProtection="1"/>
    <xf numFmtId="0" fontId="41" fillId="0" borderId="0" xfId="0" applyFont="1" applyFill="1" applyAlignment="1" applyProtection="1">
      <alignment horizontal="left"/>
    </xf>
    <xf numFmtId="0" fontId="5" fillId="0" borderId="0" xfId="0" applyFont="1" applyFill="1" applyProtection="1"/>
    <xf numFmtId="0" fontId="6" fillId="0" borderId="3" xfId="0" applyFont="1" applyFill="1" applyBorder="1" applyAlignment="1" applyProtection="1">
      <alignment horizontal="center"/>
    </xf>
    <xf numFmtId="0" fontId="19" fillId="0" borderId="76" xfId="0" applyFont="1" applyFill="1" applyBorder="1" applyAlignment="1" applyProtection="1">
      <alignment horizontal="left" vertical="center"/>
    </xf>
    <xf numFmtId="0" fontId="26" fillId="0" borderId="6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left"/>
    </xf>
    <xf numFmtId="0" fontId="30" fillId="0" borderId="75" xfId="0" applyFont="1" applyFill="1" applyBorder="1" applyAlignment="1" applyProtection="1">
      <alignment horizontal="left"/>
    </xf>
    <xf numFmtId="0" fontId="41" fillId="0" borderId="17" xfId="0" applyFont="1" applyFill="1" applyBorder="1" applyAlignment="1" applyProtection="1">
      <alignment horizontal="left"/>
    </xf>
    <xf numFmtId="2" fontId="41" fillId="0" borderId="17" xfId="0" applyNumberFormat="1" applyFont="1" applyFill="1" applyBorder="1" applyProtection="1"/>
    <xf numFmtId="2" fontId="15" fillId="0" borderId="17" xfId="0" applyNumberFormat="1" applyFont="1" applyFill="1" applyBorder="1" applyProtection="1"/>
    <xf numFmtId="0" fontId="0" fillId="0" borderId="17" xfId="0" applyFill="1" applyBorder="1" applyAlignment="1" applyProtection="1">
      <alignment horizontal="left"/>
    </xf>
    <xf numFmtId="2" fontId="0" fillId="0" borderId="17" xfId="0" applyNumberFormat="1" applyFill="1" applyBorder="1" applyProtection="1"/>
    <xf numFmtId="0" fontId="0" fillId="0" borderId="0" xfId="0" applyFill="1" applyBorder="1" applyAlignment="1" applyProtection="1">
      <alignment horizontal="left"/>
    </xf>
    <xf numFmtId="0" fontId="45" fillId="0" borderId="15" xfId="0" quotePrefix="1" applyFont="1" applyFill="1" applyBorder="1" applyAlignment="1" applyProtection="1">
      <alignment horizontal="center"/>
    </xf>
    <xf numFmtId="0" fontId="9" fillId="0" borderId="57" xfId="0" applyFont="1" applyFill="1" applyBorder="1" applyProtection="1"/>
    <xf numFmtId="0" fontId="9" fillId="0" borderId="58" xfId="0" applyFont="1" applyFill="1" applyBorder="1" applyAlignment="1" applyProtection="1">
      <alignment horizontal="center"/>
    </xf>
    <xf numFmtId="0" fontId="21" fillId="0" borderId="58" xfId="0" applyFont="1" applyFill="1" applyBorder="1" applyAlignment="1" applyProtection="1">
      <alignment horizontal="center"/>
    </xf>
    <xf numFmtId="0" fontId="12" fillId="0" borderId="58" xfId="0" applyFont="1" applyFill="1" applyBorder="1" applyAlignment="1" applyProtection="1">
      <alignment horizontal="center"/>
    </xf>
    <xf numFmtId="0" fontId="76" fillId="0" borderId="0" xfId="0" applyFont="1" applyFill="1" applyAlignment="1" applyProtection="1">
      <alignment horizontal="right"/>
    </xf>
    <xf numFmtId="0" fontId="62" fillId="0" borderId="0" xfId="0" applyFont="1" applyFill="1" applyProtection="1"/>
    <xf numFmtId="0" fontId="63" fillId="0" borderId="0" xfId="0" applyFont="1" applyFill="1" applyAlignment="1" applyProtection="1">
      <alignment horizontal="right" vertical="top"/>
    </xf>
    <xf numFmtId="0" fontId="27" fillId="0" borderId="0" xfId="0" applyFont="1" applyFill="1" applyAlignment="1" applyProtection="1">
      <alignment horizontal="right" vertical="top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58" fillId="0" borderId="0" xfId="0" applyFont="1" applyFill="1" applyProtection="1"/>
    <xf numFmtId="0" fontId="29" fillId="0" borderId="0" xfId="0" applyFont="1" applyFill="1" applyAlignment="1" applyProtection="1">
      <alignment horizontal="centerContinuous"/>
    </xf>
    <xf numFmtId="0" fontId="25" fillId="0" borderId="0" xfId="0" applyFont="1" applyFill="1" applyAlignment="1" applyProtection="1">
      <alignment horizontal="centerContinuous"/>
    </xf>
    <xf numFmtId="0" fontId="25" fillId="0" borderId="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25" fillId="0" borderId="56" xfId="0" applyFont="1" applyFill="1" applyBorder="1" applyAlignment="1" applyProtection="1">
      <alignment horizontal="centerContinuous"/>
    </xf>
    <xf numFmtId="0" fontId="5" fillId="0" borderId="56" xfId="0" applyFont="1" applyFill="1" applyBorder="1" applyAlignment="1" applyProtection="1">
      <alignment horizontal="centerContinuous"/>
    </xf>
    <xf numFmtId="0" fontId="6" fillId="0" borderId="56" xfId="0" applyFont="1" applyFill="1" applyBorder="1" applyAlignment="1" applyProtection="1">
      <alignment horizontal="centerContinuous"/>
    </xf>
    <xf numFmtId="0" fontId="58" fillId="0" borderId="0" xfId="0" applyFont="1" applyFill="1" applyAlignment="1" applyProtection="1">
      <alignment horizontal="center"/>
    </xf>
    <xf numFmtId="0" fontId="70" fillId="0" borderId="0" xfId="0" applyFont="1" applyFill="1" applyAlignment="1" applyProtection="1">
      <alignment horizontal="centerContinuous"/>
    </xf>
    <xf numFmtId="0" fontId="60" fillId="0" borderId="0" xfId="0" applyFont="1" applyFill="1" applyProtection="1"/>
    <xf numFmtId="0" fontId="51" fillId="0" borderId="0" xfId="0" applyFont="1" applyAlignment="1" applyProtection="1">
      <alignment horizontal="center"/>
    </xf>
    <xf numFmtId="0" fontId="38" fillId="0" borderId="0" xfId="0" applyFont="1" applyFill="1" applyProtection="1"/>
    <xf numFmtId="0" fontId="39" fillId="0" borderId="0" xfId="0" applyFont="1" applyFill="1" applyProtection="1"/>
    <xf numFmtId="0" fontId="8" fillId="0" borderId="0" xfId="0" applyFont="1" applyFill="1" applyProtection="1"/>
    <xf numFmtId="0" fontId="6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59" fillId="0" borderId="0" xfId="0" applyFont="1" applyFill="1" applyProtection="1"/>
    <xf numFmtId="0" fontId="8" fillId="0" borderId="0" xfId="0" applyFont="1" applyFill="1" applyAlignment="1" applyProtection="1">
      <alignment vertical="center"/>
    </xf>
    <xf numFmtId="0" fontId="37" fillId="0" borderId="0" xfId="0" applyFont="1" applyFill="1" applyProtection="1"/>
    <xf numFmtId="0" fontId="52" fillId="0" borderId="0" xfId="0" applyFont="1" applyFill="1" applyProtection="1"/>
    <xf numFmtId="0" fontId="6" fillId="0" borderId="0" xfId="0" applyFont="1" applyFill="1" applyAlignment="1" applyProtection="1">
      <alignment horizontal="left"/>
    </xf>
    <xf numFmtId="0" fontId="50" fillId="0" borderId="58" xfId="0" applyFont="1" applyFill="1" applyBorder="1" applyAlignment="1" applyProtection="1">
      <alignment horizontal="left"/>
      <protection locked="0"/>
    </xf>
    <xf numFmtId="0" fontId="55" fillId="0" borderId="0" xfId="0" applyFont="1" applyFill="1" applyProtection="1">
      <protection locked="0"/>
    </xf>
    <xf numFmtId="0" fontId="50" fillId="0" borderId="19" xfId="0" applyFont="1" applyFill="1" applyBorder="1" applyAlignment="1" applyProtection="1">
      <alignment horizontal="center"/>
    </xf>
    <xf numFmtId="0" fontId="15" fillId="0" borderId="58" xfId="0" applyFont="1" applyBorder="1" applyAlignment="1" applyProtection="1">
      <alignment horizontal="left"/>
      <protection locked="0"/>
    </xf>
    <xf numFmtId="0" fontId="50" fillId="0" borderId="58" xfId="0" applyFont="1" applyFill="1" applyBorder="1" applyAlignment="1" applyProtection="1">
      <alignment horizontal="center"/>
      <protection locked="0"/>
    </xf>
    <xf numFmtId="0" fontId="71" fillId="0" borderId="58" xfId="0" applyFont="1" applyFill="1" applyBorder="1" applyAlignment="1" applyProtection="1">
      <alignment horizontal="left"/>
      <protection locked="0"/>
    </xf>
    <xf numFmtId="0" fontId="50" fillId="0" borderId="19" xfId="0" applyFont="1" applyFill="1" applyBorder="1" applyAlignment="1" applyProtection="1">
      <alignment horizontal="left"/>
      <protection locked="0"/>
    </xf>
    <xf numFmtId="0" fontId="50" fillId="0" borderId="0" xfId="0" applyFont="1" applyFill="1" applyBorder="1" applyAlignment="1" applyProtection="1">
      <alignment horizontal="left"/>
      <protection locked="0"/>
    </xf>
    <xf numFmtId="0" fontId="50" fillId="0" borderId="59" xfId="0" applyFont="1" applyFill="1" applyBorder="1" applyAlignment="1" applyProtection="1">
      <alignment horizontal="left"/>
      <protection locked="0"/>
    </xf>
    <xf numFmtId="0" fontId="72" fillId="0" borderId="58" xfId="0" applyFont="1" applyFill="1" applyBorder="1" applyAlignment="1" applyProtection="1">
      <alignment horizontal="left"/>
      <protection locked="0"/>
    </xf>
    <xf numFmtId="0" fontId="14" fillId="0" borderId="96" xfId="0" applyFont="1" applyFill="1" applyBorder="1" applyProtection="1"/>
    <xf numFmtId="0" fontId="9" fillId="0" borderId="97" xfId="0" applyFont="1" applyFill="1" applyBorder="1" applyAlignment="1" applyProtection="1">
      <alignment horizontal="center"/>
    </xf>
    <xf numFmtId="0" fontId="12" fillId="2" borderId="15" xfId="0" quotePrefix="1" applyFont="1" applyFill="1" applyBorder="1" applyAlignment="1" applyProtection="1">
      <alignment horizontal="center"/>
      <protection locked="0"/>
    </xf>
    <xf numFmtId="3" fontId="6" fillId="0" borderId="0" xfId="1" applyNumberFormat="1" applyFont="1" applyFill="1" applyAlignment="1" applyProtection="1">
      <alignment horizontal="right"/>
      <protection locked="0"/>
    </xf>
    <xf numFmtId="3" fontId="6" fillId="0" borderId="79" xfId="1" applyNumberFormat="1" applyFont="1" applyFill="1" applyBorder="1" applyAlignment="1" applyProtection="1">
      <alignment horizontal="right"/>
      <protection locked="0"/>
    </xf>
    <xf numFmtId="3" fontId="2" fillId="3" borderId="80" xfId="1" applyNumberFormat="1" applyFont="1" applyFill="1" applyBorder="1" applyAlignment="1" applyProtection="1">
      <alignment horizontal="right"/>
      <protection locked="0"/>
    </xf>
    <xf numFmtId="3" fontId="6" fillId="0" borderId="33" xfId="1" applyNumberFormat="1" applyFont="1" applyFill="1" applyBorder="1" applyAlignment="1" applyProtection="1">
      <alignment horizontal="right"/>
      <protection locked="0"/>
    </xf>
    <xf numFmtId="3" fontId="6" fillId="0" borderId="56" xfId="1" applyNumberFormat="1" applyFont="1" applyFill="1" applyBorder="1" applyAlignment="1" applyProtection="1">
      <alignment horizontal="right"/>
      <protection locked="0"/>
    </xf>
    <xf numFmtId="0" fontId="50" fillId="0" borderId="0" xfId="0" applyFont="1" applyFill="1" applyAlignment="1" applyProtection="1">
      <alignment horizontal="left"/>
    </xf>
    <xf numFmtId="0" fontId="77" fillId="0" borderId="0" xfId="0" applyFont="1" applyFill="1" applyProtection="1"/>
    <xf numFmtId="0" fontId="13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0" fontId="50" fillId="0" borderId="57" xfId="0" applyFont="1" applyFill="1" applyBorder="1" applyAlignment="1" applyProtection="1">
      <alignment horizontal="left"/>
    </xf>
    <xf numFmtId="0" fontId="50" fillId="0" borderId="94" xfId="0" applyFont="1" applyFill="1" applyBorder="1" applyAlignment="1" applyProtection="1">
      <alignment horizontal="left"/>
    </xf>
    <xf numFmtId="0" fontId="9" fillId="0" borderId="8" xfId="0" applyFont="1" applyFill="1" applyBorder="1" applyProtection="1">
      <protection locked="0"/>
    </xf>
    <xf numFmtId="0" fontId="50" fillId="0" borderId="19" xfId="0" applyFont="1" applyFill="1" applyBorder="1" applyAlignment="1" applyProtection="1">
      <alignment horizontal="left"/>
    </xf>
    <xf numFmtId="0" fontId="78" fillId="0" borderId="9" xfId="0" applyFont="1" applyFill="1" applyBorder="1" applyProtection="1">
      <protection locked="0"/>
    </xf>
    <xf numFmtId="0" fontId="9" fillId="0" borderId="5" xfId="0" applyFont="1" applyFill="1" applyBorder="1" applyProtection="1"/>
    <xf numFmtId="0" fontId="50" fillId="0" borderId="19" xfId="0" applyFont="1" applyBorder="1" applyProtection="1"/>
    <xf numFmtId="0" fontId="9" fillId="0" borderId="5" xfId="0" applyFont="1" applyFill="1" applyBorder="1" applyProtection="1">
      <protection locked="0"/>
    </xf>
    <xf numFmtId="0" fontId="9" fillId="0" borderId="33" xfId="0" applyFont="1" applyFill="1" applyBorder="1" applyProtection="1"/>
    <xf numFmtId="0" fontId="9" fillId="0" borderId="78" xfId="0" applyFont="1" applyFill="1" applyBorder="1" applyProtection="1">
      <protection locked="0"/>
    </xf>
    <xf numFmtId="0" fontId="9" fillId="0" borderId="79" xfId="0" applyFont="1" applyFill="1" applyBorder="1" applyProtection="1"/>
    <xf numFmtId="0" fontId="9" fillId="0" borderId="79" xfId="0" applyFont="1" applyFill="1" applyBorder="1" applyProtection="1">
      <protection locked="0"/>
    </xf>
    <xf numFmtId="0" fontId="73" fillId="5" borderId="93" xfId="0" applyFont="1" applyFill="1" applyBorder="1" applyAlignment="1" applyProtection="1">
      <alignment horizontal="left"/>
    </xf>
    <xf numFmtId="0" fontId="13" fillId="0" borderId="0" xfId="0" applyFont="1" applyFill="1" applyProtection="1"/>
    <xf numFmtId="0" fontId="13" fillId="0" borderId="0" xfId="0" applyFont="1" applyFill="1" applyProtection="1">
      <protection locked="0"/>
    </xf>
    <xf numFmtId="0" fontId="50" fillId="0" borderId="58" xfId="0" applyFont="1" applyBorder="1" applyAlignment="1" applyProtection="1">
      <alignment horizontal="left"/>
    </xf>
    <xf numFmtId="0" fontId="50" fillId="0" borderId="19" xfId="0" applyFont="1" applyBorder="1" applyAlignment="1" applyProtection="1">
      <alignment horizontal="left"/>
      <protection locked="0"/>
    </xf>
    <xf numFmtId="0" fontId="9" fillId="0" borderId="56" xfId="0" applyFont="1" applyFill="1" applyBorder="1" applyProtection="1">
      <protection locked="0"/>
    </xf>
    <xf numFmtId="0" fontId="9" fillId="0" borderId="58" xfId="0" applyFont="1" applyFill="1" applyBorder="1" applyProtection="1">
      <protection locked="0"/>
    </xf>
    <xf numFmtId="0" fontId="12" fillId="0" borderId="0" xfId="0" applyFont="1" applyFill="1" applyProtection="1"/>
    <xf numFmtId="0" fontId="79" fillId="0" borderId="0" xfId="0" applyFont="1" applyFill="1" applyProtection="1"/>
    <xf numFmtId="0" fontId="50" fillId="0" borderId="63" xfId="0" applyFont="1" applyFill="1" applyBorder="1" applyAlignment="1" applyProtection="1">
      <alignment horizontal="left"/>
      <protection locked="0"/>
    </xf>
    <xf numFmtId="0" fontId="50" fillId="0" borderId="95" xfId="0" applyFont="1" applyFill="1" applyBorder="1" applyAlignment="1" applyProtection="1">
      <alignment horizontal="left"/>
      <protection locked="0"/>
    </xf>
    <xf numFmtId="0" fontId="9" fillId="0" borderId="17" xfId="0" applyFont="1" applyFill="1" applyBorder="1" applyProtection="1">
      <protection locked="0"/>
    </xf>
    <xf numFmtId="0" fontId="78" fillId="0" borderId="10" xfId="0" applyFont="1" applyFill="1" applyBorder="1" applyProtection="1">
      <protection locked="0"/>
    </xf>
    <xf numFmtId="0" fontId="9" fillId="0" borderId="81" xfId="0" applyFont="1" applyFill="1" applyBorder="1" applyProtection="1"/>
    <xf numFmtId="0" fontId="80" fillId="0" borderId="77" xfId="0" applyFont="1" applyFill="1" applyBorder="1" applyProtection="1"/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centerContinuous"/>
    </xf>
    <xf numFmtId="0" fontId="6" fillId="0" borderId="100" xfId="0" applyFont="1" applyFill="1" applyBorder="1" applyAlignment="1" applyProtection="1">
      <alignment horizontal="right" vertical="center"/>
    </xf>
    <xf numFmtId="0" fontId="81" fillId="0" borderId="101" xfId="0" applyFont="1" applyFill="1" applyBorder="1" applyAlignment="1" applyProtection="1">
      <alignment horizontal="center" vertical="center" wrapText="1"/>
    </xf>
    <xf numFmtId="0" fontId="81" fillId="0" borderId="102" xfId="0" applyFont="1" applyFill="1" applyBorder="1" applyAlignment="1" applyProtection="1">
      <alignment horizontal="center" vertical="center" wrapText="1"/>
    </xf>
    <xf numFmtId="0" fontId="6" fillId="0" borderId="103" xfId="0" applyFont="1" applyFill="1" applyBorder="1" applyAlignment="1" applyProtection="1">
      <alignment horizontal="right" vertical="center"/>
    </xf>
    <xf numFmtId="0" fontId="81" fillId="0" borderId="81" xfId="0" applyFont="1" applyFill="1" applyBorder="1" applyAlignment="1" applyProtection="1">
      <alignment horizontal="center" vertical="center" wrapText="1"/>
    </xf>
    <xf numFmtId="0" fontId="81" fillId="0" borderId="104" xfId="0" applyFont="1" applyFill="1" applyBorder="1" applyAlignment="1" applyProtection="1">
      <alignment horizontal="center" vertical="center" wrapText="1"/>
    </xf>
    <xf numFmtId="0" fontId="6" fillId="0" borderId="105" xfId="0" applyFont="1" applyFill="1" applyBorder="1" applyAlignment="1" applyProtection="1">
      <alignment horizontal="right" vertical="center"/>
    </xf>
    <xf numFmtId="0" fontId="81" fillId="0" borderId="106" xfId="0" applyFont="1" applyFill="1" applyBorder="1" applyAlignment="1" applyProtection="1">
      <alignment horizontal="center" vertical="center" wrapText="1"/>
    </xf>
    <xf numFmtId="0" fontId="82" fillId="0" borderId="0" xfId="0" applyFont="1" applyFill="1" applyAlignment="1" applyProtection="1">
      <alignment horizontal="right"/>
    </xf>
    <xf numFmtId="0" fontId="81" fillId="0" borderId="107" xfId="0" applyFont="1" applyFill="1" applyBorder="1" applyAlignment="1" applyProtection="1">
      <alignment horizontal="center" vertical="center" wrapText="1"/>
    </xf>
    <xf numFmtId="0" fontId="83" fillId="0" borderId="0" xfId="0" applyFont="1" applyFill="1" applyProtection="1">
      <protection locked="0"/>
    </xf>
    <xf numFmtId="0" fontId="6" fillId="0" borderId="0" xfId="0" quotePrefix="1" applyFont="1" applyFill="1" applyProtection="1">
      <protection locked="0"/>
    </xf>
    <xf numFmtId="0" fontId="42" fillId="0" borderId="16" xfId="0" quotePrefix="1" applyFont="1" applyFill="1" applyBorder="1" applyAlignment="1" applyProtection="1">
      <alignment horizontal="center"/>
      <protection locked="0"/>
    </xf>
    <xf numFmtId="0" fontId="45" fillId="0" borderId="16" xfId="0" quotePrefix="1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30" fillId="0" borderId="47" xfId="0" applyFont="1" applyFill="1" applyBorder="1" applyAlignment="1" applyProtection="1">
      <alignment horizontal="centerContinuous"/>
      <protection locked="0"/>
    </xf>
    <xf numFmtId="0" fontId="12" fillId="2" borderId="16" xfId="0" quotePrefix="1" applyFont="1" applyFill="1" applyBorder="1" applyAlignment="1" applyProtection="1">
      <alignment horizontal="center"/>
      <protection locked="0"/>
    </xf>
    <xf numFmtId="0" fontId="6" fillId="0" borderId="0" xfId="3"/>
    <xf numFmtId="0" fontId="6" fillId="6" borderId="111" xfId="3" applyFill="1" applyBorder="1" applyAlignment="1">
      <alignment horizontal="center"/>
    </xf>
    <xf numFmtId="0" fontId="6" fillId="0" borderId="64" xfId="3" quotePrefix="1" applyBorder="1"/>
    <xf numFmtId="0" fontId="6" fillId="0" borderId="11" xfId="3" applyBorder="1" applyAlignment="1">
      <alignment horizontal="right"/>
    </xf>
    <xf numFmtId="0" fontId="6" fillId="0" borderId="13" xfId="3" applyBorder="1"/>
    <xf numFmtId="0" fontId="6" fillId="0" borderId="12" xfId="3" applyBorder="1" applyAlignment="1">
      <alignment horizontal="right"/>
    </xf>
    <xf numFmtId="0" fontId="6" fillId="0" borderId="65" xfId="3" applyBorder="1"/>
    <xf numFmtId="0" fontId="6" fillId="0" borderId="22" xfId="3" applyBorder="1" applyAlignment="1">
      <alignment horizontal="right"/>
    </xf>
    <xf numFmtId="3" fontId="84" fillId="0" borderId="0" xfId="0" applyNumberFormat="1" applyFont="1" applyFill="1" applyBorder="1" applyAlignment="1" applyProtection="1">
      <alignment horizontal="center"/>
    </xf>
    <xf numFmtId="3" fontId="84" fillId="0" borderId="15" xfId="0" applyNumberFormat="1" applyFont="1" applyFill="1" applyBorder="1" applyProtection="1"/>
    <xf numFmtId="3" fontId="84" fillId="0" borderId="0" xfId="0" applyNumberFormat="1" applyFont="1" applyFill="1" applyBorder="1" applyProtection="1"/>
    <xf numFmtId="0" fontId="85" fillId="0" borderId="45" xfId="0" applyFont="1" applyFill="1" applyBorder="1" applyProtection="1"/>
    <xf numFmtId="0" fontId="85" fillId="0" borderId="0" xfId="0" applyFont="1" applyFill="1" applyBorder="1" applyProtection="1"/>
    <xf numFmtId="0" fontId="84" fillId="0" borderId="29" xfId="0" applyFont="1" applyFill="1" applyBorder="1" applyProtection="1"/>
    <xf numFmtId="0" fontId="31" fillId="0" borderId="0" xfId="0" applyFont="1" applyFill="1" applyProtection="1"/>
    <xf numFmtId="0" fontId="30" fillId="0" borderId="0" xfId="0" applyFont="1" applyFill="1" applyProtection="1"/>
    <xf numFmtId="0" fontId="2" fillId="0" borderId="0" xfId="0" applyFont="1" applyFill="1" applyProtection="1"/>
    <xf numFmtId="0" fontId="6" fillId="0" borderId="16" xfId="0" applyFont="1" applyFill="1" applyBorder="1" applyAlignment="1" applyProtection="1">
      <alignment horizontal="center"/>
      <protection locked="0"/>
    </xf>
    <xf numFmtId="0" fontId="49" fillId="0" borderId="65" xfId="0" applyFont="1" applyFill="1" applyBorder="1" applyAlignment="1" applyProtection="1">
      <alignment horizontal="left" wrapText="1"/>
    </xf>
    <xf numFmtId="0" fontId="86" fillId="0" borderId="0" xfId="0" applyFont="1" applyFill="1" applyProtection="1"/>
    <xf numFmtId="0" fontId="49" fillId="0" borderId="13" xfId="0" applyFont="1" applyFill="1" applyBorder="1" applyAlignment="1" applyProtection="1">
      <alignment horizontal="left" wrapText="1"/>
    </xf>
    <xf numFmtId="0" fontId="75" fillId="0" borderId="13" xfId="0" applyFont="1" applyFill="1" applyBorder="1" applyProtection="1"/>
    <xf numFmtId="164" fontId="9" fillId="0" borderId="0" xfId="4" applyNumberFormat="1" applyFont="1" applyFill="1" applyBorder="1" applyAlignment="1" applyProtection="1">
      <alignment horizontal="right"/>
    </xf>
    <xf numFmtId="3" fontId="9" fillId="0" borderId="0" xfId="0" applyNumberFormat="1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</xf>
    <xf numFmtId="0" fontId="87" fillId="0" borderId="0" xfId="0" applyFont="1" applyFill="1" applyAlignment="1" applyProtection="1">
      <alignment horizontal="right"/>
    </xf>
    <xf numFmtId="0" fontId="55" fillId="7" borderId="0" xfId="0" applyFont="1" applyFill="1" applyProtection="1"/>
    <xf numFmtId="0" fontId="9" fillId="7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41" fillId="7" borderId="0" xfId="0" applyFont="1" applyFill="1" applyProtection="1">
      <protection locked="0"/>
    </xf>
    <xf numFmtId="0" fontId="77" fillId="7" borderId="0" xfId="0" applyFont="1" applyFill="1" applyProtection="1"/>
    <xf numFmtId="3" fontId="6" fillId="2" borderId="96" xfId="1" applyNumberFormat="1" applyFont="1" applyFill="1" applyBorder="1" applyAlignment="1" applyProtection="1">
      <protection locked="0"/>
    </xf>
    <xf numFmtId="0" fontId="9" fillId="0" borderId="113" xfId="0" applyFont="1" applyFill="1" applyBorder="1" applyAlignment="1" applyProtection="1">
      <alignment horizontal="center" vertical="center"/>
    </xf>
    <xf numFmtId="0" fontId="6" fillId="0" borderId="114" xfId="0" applyFont="1" applyFill="1" applyBorder="1" applyAlignment="1" applyProtection="1">
      <alignment horizontal="center"/>
    </xf>
    <xf numFmtId="0" fontId="45" fillId="0" borderId="5" xfId="0" quotePrefix="1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3" fontId="6" fillId="8" borderId="31" xfId="1" applyNumberFormat="1" applyFont="1" applyFill="1" applyBorder="1" applyAlignment="1" applyProtection="1">
      <alignment horizontal="center"/>
      <protection locked="0"/>
    </xf>
    <xf numFmtId="3" fontId="6" fillId="8" borderId="31" xfId="1" quotePrefix="1" applyNumberFormat="1" applyFont="1" applyFill="1" applyBorder="1" applyAlignment="1" applyProtection="1">
      <alignment horizontal="center"/>
      <protection locked="0"/>
    </xf>
    <xf numFmtId="3" fontId="6" fillId="8" borderId="32" xfId="1" quotePrefix="1" applyNumberFormat="1" applyFont="1" applyFill="1" applyBorder="1" applyAlignment="1" applyProtection="1">
      <alignment horizontal="center"/>
      <protection locked="0"/>
    </xf>
    <xf numFmtId="3" fontId="2" fillId="8" borderId="1" xfId="1" applyNumberFormat="1" applyFont="1" applyFill="1" applyBorder="1" applyAlignment="1" applyProtection="1">
      <alignment horizontal="center"/>
      <protection locked="0"/>
    </xf>
    <xf numFmtId="3" fontId="6" fillId="9" borderId="31" xfId="1" applyNumberFormat="1" applyFont="1" applyFill="1" applyBorder="1" applyAlignment="1" applyProtection="1">
      <alignment horizontal="center"/>
      <protection locked="0"/>
    </xf>
    <xf numFmtId="3" fontId="6" fillId="9" borderId="31" xfId="1" quotePrefix="1" applyNumberFormat="1" applyFont="1" applyFill="1" applyBorder="1" applyAlignment="1" applyProtection="1">
      <alignment horizontal="center"/>
      <protection locked="0"/>
    </xf>
    <xf numFmtId="3" fontId="6" fillId="9" borderId="32" xfId="1" quotePrefix="1" applyNumberFormat="1" applyFont="1" applyFill="1" applyBorder="1" applyAlignment="1" applyProtection="1">
      <alignment horizontal="center"/>
      <protection locked="0"/>
    </xf>
    <xf numFmtId="3" fontId="2" fillId="9" borderId="1" xfId="1" applyNumberFormat="1" applyFont="1" applyFill="1" applyBorder="1" applyAlignment="1" applyProtection="1">
      <alignment horizontal="center"/>
      <protection locked="0"/>
    </xf>
    <xf numFmtId="3" fontId="11" fillId="9" borderId="31" xfId="1" applyNumberFormat="1" applyFont="1" applyFill="1" applyBorder="1" applyAlignment="1" applyProtection="1">
      <alignment horizontal="center"/>
      <protection locked="0"/>
    </xf>
    <xf numFmtId="3" fontId="11" fillId="9" borderId="32" xfId="1" applyNumberFormat="1" applyFont="1" applyFill="1" applyBorder="1" applyAlignment="1" applyProtection="1">
      <alignment horizontal="center"/>
      <protection locked="0"/>
    </xf>
    <xf numFmtId="3" fontId="30" fillId="9" borderId="1" xfId="1" applyNumberFormat="1" applyFont="1" applyFill="1" applyBorder="1" applyAlignment="1" applyProtection="1">
      <alignment horizontal="center"/>
      <protection locked="0"/>
    </xf>
    <xf numFmtId="3" fontId="53" fillId="9" borderId="36" xfId="1" applyNumberFormat="1" applyFont="1" applyFill="1" applyBorder="1" applyAlignment="1" applyProtection="1">
      <alignment horizontal="center"/>
      <protection locked="0"/>
    </xf>
    <xf numFmtId="3" fontId="53" fillId="9" borderId="37" xfId="1" applyNumberFormat="1" applyFont="1" applyFill="1" applyBorder="1" applyAlignment="1" applyProtection="1">
      <alignment horizontal="center"/>
      <protection locked="0"/>
    </xf>
    <xf numFmtId="3" fontId="53" fillId="9" borderId="38" xfId="1" applyNumberFormat="1" applyFont="1" applyFill="1" applyBorder="1" applyAlignment="1" applyProtection="1">
      <alignment horizontal="center"/>
      <protection locked="0"/>
    </xf>
    <xf numFmtId="3" fontId="53" fillId="9" borderId="39" xfId="1" applyNumberFormat="1" applyFont="1" applyFill="1" applyBorder="1" applyAlignment="1" applyProtection="1">
      <alignment horizontal="center"/>
      <protection locked="0"/>
    </xf>
    <xf numFmtId="3" fontId="54" fillId="9" borderId="36" xfId="1" applyNumberFormat="1" applyFont="1" applyFill="1" applyBorder="1" applyAlignment="1" applyProtection="1">
      <alignment horizontal="center"/>
      <protection locked="0"/>
    </xf>
    <xf numFmtId="3" fontId="54" fillId="9" borderId="37" xfId="1" applyNumberFormat="1" applyFont="1" applyFill="1" applyBorder="1" applyAlignment="1" applyProtection="1">
      <alignment horizontal="center"/>
      <protection locked="0"/>
    </xf>
    <xf numFmtId="3" fontId="54" fillId="9" borderId="38" xfId="1" applyNumberFormat="1" applyFont="1" applyFill="1" applyBorder="1" applyAlignment="1" applyProtection="1">
      <alignment horizontal="center"/>
      <protection locked="0"/>
    </xf>
    <xf numFmtId="3" fontId="54" fillId="9" borderId="39" xfId="1" applyNumberFormat="1" applyFont="1" applyFill="1" applyBorder="1" applyAlignment="1" applyProtection="1">
      <alignment horizontal="center"/>
      <protection locked="0"/>
    </xf>
    <xf numFmtId="3" fontId="54" fillId="9" borderId="40" xfId="1" applyNumberFormat="1" applyFont="1" applyFill="1" applyBorder="1" applyAlignment="1" applyProtection="1">
      <alignment horizontal="center"/>
      <protection locked="0"/>
    </xf>
    <xf numFmtId="3" fontId="54" fillId="9" borderId="41" xfId="1" applyNumberFormat="1" applyFont="1" applyFill="1" applyBorder="1" applyAlignment="1" applyProtection="1">
      <alignment horizontal="center"/>
      <protection locked="0"/>
    </xf>
    <xf numFmtId="3" fontId="26" fillId="9" borderId="31" xfId="1" applyNumberFormat="1" applyFont="1" applyFill="1" applyBorder="1" applyAlignment="1" applyProtection="1">
      <alignment horizontal="center"/>
      <protection locked="0"/>
    </xf>
    <xf numFmtId="3" fontId="26" fillId="9" borderId="32" xfId="1" applyNumberFormat="1" applyFont="1" applyFill="1" applyBorder="1" applyAlignment="1" applyProtection="1">
      <alignment horizontal="center"/>
      <protection locked="0"/>
    </xf>
    <xf numFmtId="3" fontId="30" fillId="9" borderId="51" xfId="1" applyNumberFormat="1" applyFont="1" applyFill="1" applyBorder="1" applyAlignment="1" applyProtection="1">
      <alignment horizontal="center"/>
      <protection locked="0"/>
    </xf>
    <xf numFmtId="3" fontId="30" fillId="9" borderId="109" xfId="1" applyNumberFormat="1" applyFont="1" applyFill="1" applyBorder="1" applyAlignment="1" applyProtection="1">
      <alignment horizontal="center"/>
      <protection locked="0"/>
    </xf>
    <xf numFmtId="3" fontId="30" fillId="9" borderId="110" xfId="1" applyNumberFormat="1" applyFont="1" applyFill="1" applyBorder="1" applyAlignment="1" applyProtection="1">
      <alignment horizontal="center"/>
      <protection locked="0"/>
    </xf>
    <xf numFmtId="3" fontId="30" fillId="9" borderId="108" xfId="1" applyNumberFormat="1" applyFont="1" applyFill="1" applyBorder="1" applyAlignment="1" applyProtection="1">
      <alignment horizontal="center"/>
      <protection locked="0"/>
    </xf>
    <xf numFmtId="3" fontId="11" fillId="8" borderId="31" xfId="1" applyNumberFormat="1" applyFont="1" applyFill="1" applyBorder="1" applyAlignment="1" applyProtection="1">
      <alignment horizontal="center"/>
      <protection locked="0"/>
    </xf>
    <xf numFmtId="3" fontId="30" fillId="8" borderId="1" xfId="1" applyNumberFormat="1" applyFont="1" applyFill="1" applyBorder="1" applyAlignment="1" applyProtection="1">
      <alignment horizontal="center"/>
      <protection locked="0"/>
    </xf>
    <xf numFmtId="3" fontId="53" fillId="8" borderId="37" xfId="1" applyNumberFormat="1" applyFont="1" applyFill="1" applyBorder="1" applyAlignment="1" applyProtection="1">
      <alignment horizontal="center"/>
      <protection locked="0"/>
    </xf>
    <xf numFmtId="3" fontId="53" fillId="8" borderId="39" xfId="1" applyNumberFormat="1" applyFont="1" applyFill="1" applyBorder="1" applyAlignment="1" applyProtection="1">
      <alignment horizontal="center"/>
      <protection locked="0"/>
    </xf>
    <xf numFmtId="3" fontId="54" fillId="8" borderId="37" xfId="1" applyNumberFormat="1" applyFont="1" applyFill="1" applyBorder="1" applyAlignment="1" applyProtection="1">
      <alignment horizontal="center"/>
      <protection locked="0"/>
    </xf>
    <xf numFmtId="3" fontId="54" fillId="8" borderId="39" xfId="1" applyNumberFormat="1" applyFont="1" applyFill="1" applyBorder="1" applyAlignment="1" applyProtection="1">
      <alignment horizontal="center"/>
      <protection locked="0"/>
    </xf>
    <xf numFmtId="3" fontId="54" fillId="8" borderId="41" xfId="1" applyNumberFormat="1" applyFont="1" applyFill="1" applyBorder="1" applyAlignment="1" applyProtection="1">
      <alignment horizontal="center"/>
      <protection locked="0"/>
    </xf>
    <xf numFmtId="3" fontId="30" fillId="8" borderId="51" xfId="1" applyNumberFormat="1" applyFont="1" applyFill="1" applyBorder="1" applyAlignment="1" applyProtection="1">
      <alignment horizontal="center"/>
      <protection locked="0"/>
    </xf>
    <xf numFmtId="3" fontId="30" fillId="8" borderId="109" xfId="1" applyNumberFormat="1" applyFont="1" applyFill="1" applyBorder="1" applyAlignment="1" applyProtection="1">
      <alignment horizontal="center"/>
      <protection locked="0"/>
    </xf>
    <xf numFmtId="3" fontId="30" fillId="8" borderId="110" xfId="1" applyNumberFormat="1" applyFont="1" applyFill="1" applyBorder="1" applyAlignment="1" applyProtection="1">
      <alignment horizontal="center"/>
      <protection locked="0"/>
    </xf>
    <xf numFmtId="3" fontId="30" fillId="8" borderId="108" xfId="1" applyNumberFormat="1" applyFont="1" applyFill="1" applyBorder="1" applyAlignment="1" applyProtection="1">
      <alignment horizontal="center"/>
      <protection locked="0"/>
    </xf>
    <xf numFmtId="3" fontId="6" fillId="9" borderId="30" xfId="1" applyNumberFormat="1" applyFont="1" applyFill="1" applyBorder="1" applyAlignment="1" applyProtection="1">
      <alignment horizontal="center"/>
      <protection locked="0"/>
    </xf>
    <xf numFmtId="0" fontId="6" fillId="0" borderId="99" xfId="0" applyFont="1" applyFill="1" applyBorder="1" applyAlignment="1" applyProtection="1">
      <alignment horizontal="center"/>
    </xf>
    <xf numFmtId="0" fontId="6" fillId="0" borderId="98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6" fillId="0" borderId="0" xfId="0" applyFont="1" applyProtection="1">
      <protection locked="0"/>
    </xf>
    <xf numFmtId="0" fontId="88" fillId="0" borderId="0" xfId="0" applyFont="1" applyProtection="1">
      <protection locked="0"/>
    </xf>
    <xf numFmtId="1" fontId="88" fillId="0" borderId="0" xfId="0" applyNumberFormat="1" applyFont="1" applyProtection="1">
      <protection locked="0"/>
    </xf>
    <xf numFmtId="0" fontId="6" fillId="0" borderId="0" xfId="0" applyFont="1" applyAlignment="1">
      <alignment horizontal="left"/>
    </xf>
    <xf numFmtId="0" fontId="43" fillId="10" borderId="0" xfId="0" applyFont="1" applyFill="1" applyBorder="1" applyAlignment="1" applyProtection="1">
      <protection locked="0"/>
    </xf>
    <xf numFmtId="0" fontId="43" fillId="10" borderId="0" xfId="0" applyFont="1" applyFill="1" applyBorder="1" applyAlignment="1" applyProtection="1"/>
    <xf numFmtId="0" fontId="44" fillId="10" borderId="0" xfId="0" applyFont="1" applyFill="1" applyBorder="1" applyAlignment="1" applyProtection="1">
      <protection locked="0"/>
    </xf>
    <xf numFmtId="14" fontId="44" fillId="10" borderId="0" xfId="0" applyNumberFormat="1" applyFont="1" applyFill="1" applyBorder="1" applyAlignment="1" applyProtection="1"/>
    <xf numFmtId="0" fontId="44" fillId="10" borderId="0" xfId="0" applyFont="1" applyFill="1" applyBorder="1" applyAlignment="1" applyProtection="1"/>
    <xf numFmtId="0" fontId="44" fillId="10" borderId="0" xfId="0" applyFont="1" applyFill="1" applyProtection="1">
      <protection locked="0"/>
    </xf>
    <xf numFmtId="14" fontId="44" fillId="10" borderId="0" xfId="0" applyNumberFormat="1" applyFont="1" applyFill="1" applyAlignment="1">
      <alignment horizontal="left"/>
    </xf>
    <xf numFmtId="0" fontId="44" fillId="10" borderId="0" xfId="0" applyFont="1" applyFill="1"/>
    <xf numFmtId="3" fontId="6" fillId="10" borderId="30" xfId="1" applyNumberFormat="1" applyFont="1" applyFill="1" applyBorder="1" applyAlignment="1" applyProtection="1">
      <alignment horizontal="right"/>
      <protection locked="0"/>
    </xf>
    <xf numFmtId="0" fontId="2" fillId="0" borderId="2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wrapText="1"/>
    </xf>
    <xf numFmtId="0" fontId="29" fillId="0" borderId="0" xfId="0" applyFont="1" applyFill="1" applyAlignment="1" applyProtection="1">
      <alignment horizontal="center"/>
    </xf>
    <xf numFmtId="0" fontId="5" fillId="0" borderId="93" xfId="0" applyFont="1" applyFill="1" applyBorder="1" applyAlignment="1" applyProtection="1">
      <alignment horizontal="center" wrapText="1"/>
    </xf>
    <xf numFmtId="0" fontId="5" fillId="0" borderId="98" xfId="0" applyFont="1" applyFill="1" applyBorder="1" applyAlignment="1" applyProtection="1">
      <alignment horizontal="center" wrapText="1"/>
    </xf>
    <xf numFmtId="0" fontId="5" fillId="0" borderId="99" xfId="0" applyFont="1" applyFill="1" applyBorder="1" applyAlignment="1" applyProtection="1">
      <alignment horizontal="center" wrapText="1"/>
    </xf>
    <xf numFmtId="0" fontId="6" fillId="0" borderId="93" xfId="0" applyFont="1" applyFill="1" applyBorder="1" applyAlignment="1" applyProtection="1">
      <alignment horizontal="center"/>
    </xf>
    <xf numFmtId="0" fontId="6" fillId="0" borderId="98" xfId="0" applyFont="1" applyFill="1" applyBorder="1" applyAlignment="1" applyProtection="1">
      <alignment horizontal="center"/>
    </xf>
    <xf numFmtId="0" fontId="6" fillId="0" borderId="99" xfId="0" applyFont="1" applyFill="1" applyBorder="1" applyAlignment="1" applyProtection="1">
      <alignment horizontal="center"/>
    </xf>
    <xf numFmtId="0" fontId="9" fillId="0" borderId="112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</cellXfs>
  <cellStyles count="7">
    <cellStyle name="Comma 2" xfId="4" xr:uid="{00000000-0005-0000-0000-000001000000}"/>
    <cellStyle name="Normal" xfId="0" builtinId="0"/>
    <cellStyle name="Normal 10" xfId="6" xr:uid="{00000000-0005-0000-0000-000003000000}"/>
    <cellStyle name="Normal 17" xfId="5" xr:uid="{00000000-0005-0000-0000-000004000000}"/>
    <cellStyle name="Normal 2" xfId="3" xr:uid="{00000000-0005-0000-0000-000005000000}"/>
    <cellStyle name="Procent" xfId="2" builtinId="5"/>
    <cellStyle name="Tusental" xfId="1" builtinId="3"/>
  </cellStyles>
  <dxfs count="78"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FF99"/>
      <color rgb="FFC0C0C0"/>
      <color rgb="FFEAEAEA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4514850</xdr:colOff>
      <xdr:row>9</xdr:row>
      <xdr:rowOff>0</xdr:rowOff>
    </xdr:from>
    <xdr:to>
      <xdr:col>3</xdr:col>
      <xdr:colOff>22860</xdr:colOff>
      <xdr:row>9</xdr:row>
      <xdr:rowOff>284480</xdr:rowOff>
    </xdr:to>
    <xdr:sp macro="" textlink="">
      <xdr:nvSpPr>
        <xdr:cNvPr id="1051" name="Text Box 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22860</xdr:colOff>
      <xdr:row>9</xdr:row>
      <xdr:rowOff>284480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22860</xdr:colOff>
      <xdr:row>9</xdr:row>
      <xdr:rowOff>284480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676900" y="37147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22860</xdr:colOff>
      <xdr:row>9</xdr:row>
      <xdr:rowOff>284480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676900" y="37147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049" name="Text 1">
          <a:extLst>
            <a:ext uri="{FF2B5EF4-FFF2-40B4-BE49-F238E27FC236}">
              <a16:creationId xmlns:a16="http://schemas.microsoft.com/office/drawing/2014/main" id="{00000000-0008-0000-0C00-0000010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0C00-00000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12289" name="Text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38</xdr:col>
      <xdr:colOff>0</xdr:colOff>
      <xdr:row>0</xdr:row>
      <xdr:rowOff>0</xdr:rowOff>
    </xdr:to>
    <xdr:sp macro="" textlink="" fLocksText="0">
      <xdr:nvSpPr>
        <xdr:cNvPr id="10241" name="Text 1">
          <a:extLst>
            <a:ext uri="{FF2B5EF4-FFF2-40B4-BE49-F238E27FC236}">
              <a16:creationId xmlns:a16="http://schemas.microsoft.com/office/drawing/2014/main" id="{00000000-0008-0000-0400-00000128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592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400-00000228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22</xdr:col>
      <xdr:colOff>0</xdr:colOff>
      <xdr:row>0</xdr:row>
      <xdr:rowOff>0</xdr:rowOff>
    </xdr:to>
    <xdr:sp macro="" textlink="" fLocksText="0">
      <xdr:nvSpPr>
        <xdr:cNvPr id="9217" name="Text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592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	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37</xdr:col>
      <xdr:colOff>0</xdr:colOff>
      <xdr:row>0</xdr:row>
      <xdr:rowOff>0</xdr:rowOff>
    </xdr:to>
    <xdr:sp macro="" textlink="" fLocksText="0">
      <xdr:nvSpPr>
        <xdr:cNvPr id="8193" name="Text 1">
          <a:extLs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8194" name="Rectangle 2">
          <a:extLst>
            <a:ext uri="{FF2B5EF4-FFF2-40B4-BE49-F238E27FC236}">
              <a16:creationId xmlns:a16="http://schemas.microsoft.com/office/drawing/2014/main" id="{00000000-0008-0000-0600-0000022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  <xdr:twoCellAnchor>
    <xdr:from>
      <xdr:col>2</xdr:col>
      <xdr:colOff>676275</xdr:colOff>
      <xdr:row>0</xdr:row>
      <xdr:rowOff>0</xdr:rowOff>
    </xdr:from>
    <xdr:to>
      <xdr:col>37</xdr:col>
      <xdr:colOff>0</xdr:colOff>
      <xdr:row>0</xdr:row>
      <xdr:rowOff>0</xdr:rowOff>
    </xdr:to>
    <xdr:sp macro="" textlink="" fLocksText="0">
      <xdr:nvSpPr>
        <xdr:cNvPr id="8195" name="Text 1">
          <a:extLst>
            <a:ext uri="{FF2B5EF4-FFF2-40B4-BE49-F238E27FC236}">
              <a16:creationId xmlns:a16="http://schemas.microsoft.com/office/drawing/2014/main" id="{00000000-0008-0000-0600-0000032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8196" name="Rectangle 4">
          <a:extLst>
            <a:ext uri="{FF2B5EF4-FFF2-40B4-BE49-F238E27FC236}">
              <a16:creationId xmlns:a16="http://schemas.microsoft.com/office/drawing/2014/main" id="{00000000-0008-0000-0600-0000042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38</xdr:col>
      <xdr:colOff>0</xdr:colOff>
      <xdr:row>0</xdr:row>
      <xdr:rowOff>0</xdr:rowOff>
    </xdr:to>
    <xdr:sp macro="" textlink="" fLocksText="0">
      <xdr:nvSpPr>
        <xdr:cNvPr id="14337" name="Text 1">
          <a:extLst>
            <a:ext uri="{FF2B5EF4-FFF2-40B4-BE49-F238E27FC236}">
              <a16:creationId xmlns:a16="http://schemas.microsoft.com/office/drawing/2014/main" id="{00000000-0008-0000-0700-00000138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487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787215</xdr:colOff>
      <xdr:row>0</xdr:row>
      <xdr:rowOff>11206</xdr:rowOff>
    </xdr:from>
    <xdr:to>
      <xdr:col>35</xdr:col>
      <xdr:colOff>196665</xdr:colOff>
      <xdr:row>0</xdr:row>
      <xdr:rowOff>11206</xdr:rowOff>
    </xdr:to>
    <xdr:sp macro="" textlink="" fLocksText="0">
      <xdr:nvSpPr>
        <xdr:cNvPr id="6145" name="Text 1">
          <a:extLst>
            <a:ext uri="{FF2B5EF4-FFF2-40B4-BE49-F238E27FC236}">
              <a16:creationId xmlns:a16="http://schemas.microsoft.com/office/drawing/2014/main" id="{00000000-0008-0000-0800-000001180000}"/>
            </a:ext>
          </a:extLst>
        </xdr:cNvPr>
        <xdr:cNvSpPr txBox="1">
          <a:spLocks noChangeArrowheads="1"/>
        </xdr:cNvSpPr>
      </xdr:nvSpPr>
      <xdr:spPr bwMode="auto">
        <a:xfrm>
          <a:off x="4115362" y="11206"/>
          <a:ext cx="28096509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22</xdr:col>
      <xdr:colOff>0</xdr:colOff>
      <xdr:row>0</xdr:row>
      <xdr:rowOff>0</xdr:rowOff>
    </xdr:to>
    <xdr:sp macro="" textlink="" fLocksText="0">
      <xdr:nvSpPr>
        <xdr:cNvPr id="5121" name="Text 1">
          <a:extLst>
            <a:ext uri="{FF2B5EF4-FFF2-40B4-BE49-F238E27FC236}">
              <a16:creationId xmlns:a16="http://schemas.microsoft.com/office/drawing/2014/main" id="{00000000-0008-0000-0900-00000114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endParaRPr lang="en-GB"/>
        </a:p>
      </xdr:txBody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36</xdr:col>
      <xdr:colOff>0</xdr:colOff>
      <xdr:row>0</xdr:row>
      <xdr:rowOff>0</xdr:rowOff>
    </xdr:to>
    <xdr:sp macro="" textlink="" fLocksText="0">
      <xdr:nvSpPr>
        <xdr:cNvPr id="4097" name="Text 1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3">
    <tabColor rgb="FF00FF00"/>
    <pageSetUpPr fitToPage="1"/>
  </sheetPr>
  <dimension ref="A1:BG43"/>
  <sheetViews>
    <sheetView showGridLines="0" defaultGridColor="0" colorId="22" zoomScale="70" zoomScaleNormal="70" zoomScaleSheetLayoutView="50" workbookViewId="0"/>
  </sheetViews>
  <sheetFormatPr defaultColWidth="9.77734375" defaultRowHeight="15" outlineLevelCol="1"/>
  <cols>
    <col min="1" max="1" width="5.21875" style="437" customWidth="1"/>
    <col min="2" max="2" width="3.77734375" style="437" customWidth="1"/>
    <col min="3" max="3" width="54.109375" style="437" customWidth="1"/>
    <col min="4" max="4" width="11" style="437" customWidth="1"/>
    <col min="5" max="5" width="36.77734375" style="437" customWidth="1"/>
    <col min="6" max="8" width="10.77734375" style="437" customWidth="1"/>
    <col min="9" max="9" width="30.77734375" style="437" customWidth="1"/>
    <col min="10" max="10" width="60.77734375" style="437" customWidth="1"/>
    <col min="11" max="11" width="5.21875" style="437" customWidth="1"/>
    <col min="12" max="12" width="1" style="437" customWidth="1"/>
    <col min="13" max="13" width="9.21875" style="437" customWidth="1"/>
    <col min="14" max="14" width="22.5546875" style="437" customWidth="1"/>
    <col min="15" max="15" width="5" style="437" bestFit="1" customWidth="1"/>
    <col min="16" max="16" width="10.77734375" style="437" customWidth="1"/>
    <col min="17" max="17" width="5" style="437" bestFit="1" customWidth="1"/>
    <col min="18" max="18" width="12.21875" style="437" customWidth="1"/>
    <col min="19" max="52" width="9.77734375" style="437"/>
    <col min="53" max="53" width="76.21875" style="437" hidden="1" customWidth="1" outlineLevel="1"/>
    <col min="54" max="54" width="5" style="437" hidden="1" customWidth="1" outlineLevel="1"/>
    <col min="55" max="55" width="38.5546875" style="437" hidden="1" customWidth="1" outlineLevel="1"/>
    <col min="56" max="57" width="15.109375" style="537" hidden="1" customWidth="1" outlineLevel="1"/>
    <col min="58" max="58" width="12.109375" style="537" hidden="1" customWidth="1" outlineLevel="1"/>
    <col min="59" max="59" width="9.77734375" style="437" collapsed="1"/>
    <col min="60" max="16384" width="9.77734375" style="437"/>
  </cols>
  <sheetData>
    <row r="1" spans="1:58" ht="42" thickBot="1">
      <c r="A1" s="168"/>
      <c r="B1" s="359"/>
      <c r="C1" s="360"/>
      <c r="D1" s="360"/>
      <c r="E1" s="360"/>
      <c r="F1" s="359"/>
      <c r="G1" s="360"/>
      <c r="H1" s="360"/>
      <c r="I1" s="360"/>
      <c r="J1" s="360"/>
      <c r="K1" s="361"/>
      <c r="L1" s="361"/>
      <c r="M1" s="381"/>
      <c r="N1" s="484">
        <f>IF(SUM('Table 1'!AL2+'Table 2A'!AN2+'Table 2B'!AN2+'Table 2C'!AN2+'Table 2D'!AN2+'Table 3A'!AN2+'Table 3B'!AN2+'Table 3C'!AN2+'Table 3D'!AN2+'Table 3E'!AN2+'Table 4'!AM2)=0,0,"check sheet vintage!")</f>
        <v>0</v>
      </c>
      <c r="O1" s="553" t="s">
        <v>584</v>
      </c>
      <c r="P1" s="554"/>
      <c r="Q1" s="554"/>
      <c r="R1" s="555"/>
      <c r="Z1" s="358" t="s">
        <v>1053</v>
      </c>
      <c r="BA1" s="452" t="str">
        <f t="shared" ref="BA1:BA28" si="0">"Member State: "&amp;BC1</f>
        <v>Member State: XXXX</v>
      </c>
      <c r="BB1" s="453" t="s">
        <v>991</v>
      </c>
      <c r="BC1" s="437" t="s">
        <v>596</v>
      </c>
      <c r="BD1" s="537" t="s">
        <v>596</v>
      </c>
      <c r="BE1" s="537" t="s">
        <v>1018</v>
      </c>
    </row>
    <row r="2" spans="1:58" ht="41.25">
      <c r="A2" s="166"/>
      <c r="B2" s="359"/>
      <c r="C2" s="360"/>
      <c r="D2" s="360"/>
      <c r="E2" s="360"/>
      <c r="F2" s="359"/>
      <c r="G2" s="360"/>
      <c r="H2" s="360"/>
      <c r="I2" s="360"/>
      <c r="J2" s="360"/>
      <c r="K2" s="361"/>
      <c r="L2" s="361"/>
      <c r="M2" s="381"/>
      <c r="N2" s="358" t="s">
        <v>1054</v>
      </c>
      <c r="O2" s="442" t="s">
        <v>585</v>
      </c>
      <c r="P2" s="443" t="str">
        <f>IF(COUNTIF('Table 1'!E41:AJ41,"NOT fully completed, pls.fill with L, M or 0")=0,"OK","not fully completed!")</f>
        <v>OK</v>
      </c>
      <c r="Q2" s="442" t="s">
        <v>586</v>
      </c>
      <c r="R2" s="444" t="str">
        <f>IF(COUNTIF('Table 3A'!D59:AI59,"NOT fully completed, pls.fill with L, M or 0")=0,"OK","not fully completed!")</f>
        <v>not fully completed!</v>
      </c>
      <c r="BA2" s="452" t="str">
        <f t="shared" si="0"/>
        <v>Member State: Belgium</v>
      </c>
      <c r="BB2" s="437" t="s">
        <v>599</v>
      </c>
      <c r="BC2" s="437" t="s">
        <v>600</v>
      </c>
      <c r="BD2" s="538" t="s">
        <v>1019</v>
      </c>
      <c r="BE2" s="539" t="s">
        <v>1017</v>
      </c>
      <c r="BF2" s="537">
        <v>2019</v>
      </c>
    </row>
    <row r="3" spans="1:58" ht="34.5">
      <c r="A3" s="165"/>
      <c r="B3" s="359"/>
      <c r="C3" s="360"/>
      <c r="D3" s="360"/>
      <c r="E3" s="360"/>
      <c r="F3" s="359"/>
      <c r="G3" s="360"/>
      <c r="H3" s="360"/>
      <c r="I3" s="360"/>
      <c r="J3" s="360"/>
      <c r="K3" s="361"/>
      <c r="L3" s="361"/>
      <c r="M3" s="381"/>
      <c r="N3" s="440"/>
      <c r="O3" s="445" t="s">
        <v>587</v>
      </c>
      <c r="P3" s="446" t="str">
        <f>IF(COUNTIF('Table 2A'!D55:AI55,"NOT fully completed, pls.fill with L, M or 0")=0,"OK","not fully completed!")</f>
        <v>not fully completed!</v>
      </c>
      <c r="Q3" s="445" t="s">
        <v>588</v>
      </c>
      <c r="R3" s="447" t="str">
        <f>IF(COUNTIF('Table 3B'!D64:AI64,"NOT fully completed, pls.fill with L, M or 0")=0,"OK","not fully completed!")</f>
        <v>not fully completed!</v>
      </c>
      <c r="BA3" s="452" t="str">
        <f t="shared" si="0"/>
        <v>Member State: Bulgaria</v>
      </c>
      <c r="BB3" s="437" t="s">
        <v>601</v>
      </c>
      <c r="BC3" s="437" t="s">
        <v>602</v>
      </c>
      <c r="BD3" s="538" t="s">
        <v>1020</v>
      </c>
      <c r="BE3" s="539" t="s">
        <v>1021</v>
      </c>
      <c r="BF3" s="537">
        <v>2020</v>
      </c>
    </row>
    <row r="4" spans="1:58" ht="41.25">
      <c r="A4" s="381"/>
      <c r="B4" s="438"/>
      <c r="C4" s="362" t="s">
        <v>0</v>
      </c>
      <c r="D4" s="362"/>
      <c r="E4" s="363"/>
      <c r="F4" s="363"/>
      <c r="G4" s="364"/>
      <c r="H4" s="364"/>
      <c r="I4" s="364"/>
      <c r="J4" s="364"/>
      <c r="K4" s="364"/>
      <c r="L4" s="364"/>
      <c r="M4" s="381"/>
      <c r="N4" s="381"/>
      <c r="O4" s="445" t="s">
        <v>589</v>
      </c>
      <c r="P4" s="446" t="str">
        <f>IF(COUNTIF('Table 2B'!D51:AI51,"NOT fully completed, pls.fill with L, M or 0")=0,"OK","not fully completed!")</f>
        <v>not fully completed!</v>
      </c>
      <c r="Q4" s="445" t="s">
        <v>590</v>
      </c>
      <c r="R4" s="447" t="str">
        <f>IF(COUNTIF('Table 3C'!D64:AI64,"NOT fully completed, pls.fill with L, M or 0")=0,"OK","not fully completed!")</f>
        <v>not fully completed!</v>
      </c>
      <c r="BA4" s="452" t="str">
        <f t="shared" si="0"/>
        <v>Member State: Czechia</v>
      </c>
      <c r="BB4" s="437" t="s">
        <v>607</v>
      </c>
      <c r="BC4" s="437" t="s">
        <v>993</v>
      </c>
      <c r="BD4" s="538" t="s">
        <v>1022</v>
      </c>
      <c r="BE4" s="539" t="s">
        <v>1023</v>
      </c>
      <c r="BF4" s="537">
        <v>2020</v>
      </c>
    </row>
    <row r="5" spans="1:58" ht="42">
      <c r="A5" s="365"/>
      <c r="B5" s="438"/>
      <c r="C5" s="366" t="s">
        <v>556</v>
      </c>
      <c r="D5" s="367"/>
      <c r="E5" s="363"/>
      <c r="F5" s="363"/>
      <c r="G5" s="364"/>
      <c r="H5" s="364"/>
      <c r="I5" s="364"/>
      <c r="J5" s="364"/>
      <c r="K5" s="364"/>
      <c r="L5" s="364"/>
      <c r="M5" s="381"/>
      <c r="N5" s="381"/>
      <c r="O5" s="445" t="s">
        <v>591</v>
      </c>
      <c r="P5" s="446" t="str">
        <f>IF(COUNTIF('Table 2C'!D51:AI51,"NOT fully completed, pls.fill with L, M or 0")=0,"OK","not fully completed!")</f>
        <v>not fully completed!</v>
      </c>
      <c r="Q5" s="445" t="s">
        <v>592</v>
      </c>
      <c r="R5" s="447" t="str">
        <f>IF(COUNTIF('Table 3D'!D64:AI64,"NOT fully completed, pls.fill with L, M or 0")=0,"OK","not fully completed!")</f>
        <v>not fully completed!</v>
      </c>
      <c r="BA5" s="452" t="str">
        <f t="shared" si="0"/>
        <v>Member State: Denmark</v>
      </c>
      <c r="BB5" s="437" t="s">
        <v>608</v>
      </c>
      <c r="BC5" s="437" t="s">
        <v>609</v>
      </c>
      <c r="BD5" s="538" t="s">
        <v>1024</v>
      </c>
      <c r="BE5" s="539" t="s">
        <v>1025</v>
      </c>
      <c r="BF5" s="537">
        <v>2021</v>
      </c>
    </row>
    <row r="6" spans="1:58" ht="42.75" thickBot="1">
      <c r="A6" s="365"/>
      <c r="B6" s="438"/>
      <c r="C6" s="366" t="s">
        <v>90</v>
      </c>
      <c r="D6" s="367"/>
      <c r="E6" s="363"/>
      <c r="F6" s="363"/>
      <c r="G6" s="364"/>
      <c r="H6" s="364"/>
      <c r="I6" s="364"/>
      <c r="J6" s="364"/>
      <c r="K6" s="364"/>
      <c r="L6" s="364"/>
      <c r="M6" s="381"/>
      <c r="N6" s="381"/>
      <c r="O6" s="448" t="s">
        <v>593</v>
      </c>
      <c r="P6" s="449" t="str">
        <f>IF(COUNTIF('Table 2D'!D51:AI51,"NOT fully completed, pls.fill with L, M or 0")=0,"OK","not fully completed!")</f>
        <v>not fully completed!</v>
      </c>
      <c r="Q6" s="445" t="s">
        <v>594</v>
      </c>
      <c r="R6" s="447" t="str">
        <f>IF(COUNTIF('Table 3E'!D64:AI64,"NOT fully completed, pls.fill with L, M or 0")=0,"OK","not fully completed!")</f>
        <v>not fully completed!</v>
      </c>
      <c r="BA6" s="452" t="str">
        <f t="shared" si="0"/>
        <v>Member State: Germany</v>
      </c>
      <c r="BB6" s="437" t="s">
        <v>616</v>
      </c>
      <c r="BC6" s="437" t="s">
        <v>617</v>
      </c>
      <c r="BD6" s="538" t="s">
        <v>1026</v>
      </c>
      <c r="BE6" s="539" t="s">
        <v>1027</v>
      </c>
      <c r="BF6" s="537">
        <v>2021</v>
      </c>
    </row>
    <row r="7" spans="1:58" ht="42.75" thickBot="1">
      <c r="A7" s="381"/>
      <c r="B7" s="438"/>
      <c r="C7" s="366"/>
      <c r="D7" s="368"/>
      <c r="E7" s="369"/>
      <c r="F7" s="381"/>
      <c r="G7" s="370"/>
      <c r="H7" s="370"/>
      <c r="I7" s="370"/>
      <c r="J7" s="364"/>
      <c r="K7" s="364"/>
      <c r="L7" s="364"/>
      <c r="M7" s="381"/>
      <c r="N7" s="381"/>
      <c r="O7" s="450"/>
      <c r="P7" s="450"/>
      <c r="Q7" s="448" t="s">
        <v>595</v>
      </c>
      <c r="R7" s="451" t="str">
        <f>IF(COUNTIF('Table 4'!F44:AK44,"NOT fully completed, pls.fill with L, M or 0")=0,"OK","not fully completed!")</f>
        <v>not fully completed!</v>
      </c>
      <c r="BA7" s="452" t="str">
        <f t="shared" si="0"/>
        <v>Member State: Estonia</v>
      </c>
      <c r="BB7" s="437" t="s">
        <v>610</v>
      </c>
      <c r="BC7" s="437" t="s">
        <v>611</v>
      </c>
      <c r="BD7" s="538" t="s">
        <v>1028</v>
      </c>
      <c r="BE7" s="539" t="s">
        <v>1029</v>
      </c>
      <c r="BF7" s="537">
        <f>BF5+1</f>
        <v>2022</v>
      </c>
    </row>
    <row r="8" spans="1:58" ht="10.5" customHeight="1" thickBot="1">
      <c r="A8" s="381"/>
      <c r="B8" s="438"/>
      <c r="C8" s="366"/>
      <c r="D8" s="371"/>
      <c r="E8" s="372"/>
      <c r="F8" s="372"/>
      <c r="G8" s="373"/>
      <c r="H8" s="373"/>
      <c r="I8" s="373"/>
      <c r="J8" s="364"/>
      <c r="K8" s="364"/>
      <c r="L8" s="364"/>
      <c r="M8" s="381"/>
      <c r="N8" s="381"/>
      <c r="BA8" s="452" t="str">
        <f t="shared" si="0"/>
        <v>Member State: Ireland</v>
      </c>
      <c r="BB8" s="437" t="s">
        <v>622</v>
      </c>
      <c r="BC8" s="437" t="s">
        <v>623</v>
      </c>
      <c r="BD8" s="538" t="s">
        <v>1030</v>
      </c>
      <c r="BE8" s="539" t="s">
        <v>1031</v>
      </c>
      <c r="BF8" s="537">
        <f t="shared" ref="BF8:BF16" si="1">BF6+1</f>
        <v>2022</v>
      </c>
    </row>
    <row r="9" spans="1:58" ht="10.5" customHeight="1">
      <c r="A9" s="381"/>
      <c r="B9" s="438"/>
      <c r="C9" s="366"/>
      <c r="D9" s="368"/>
      <c r="E9" s="369"/>
      <c r="F9" s="369"/>
      <c r="G9" s="370"/>
      <c r="H9" s="370"/>
      <c r="I9" s="370"/>
      <c r="J9" s="364"/>
      <c r="K9" s="364"/>
      <c r="L9" s="364"/>
      <c r="M9" s="381"/>
      <c r="N9" s="381"/>
      <c r="BA9" s="452" t="str">
        <f t="shared" si="0"/>
        <v>Member State: Greece</v>
      </c>
      <c r="BB9" s="437" t="s">
        <v>618</v>
      </c>
      <c r="BC9" s="437" t="s">
        <v>619</v>
      </c>
      <c r="BD9" s="538" t="s">
        <v>1032</v>
      </c>
      <c r="BE9" s="539" t="s">
        <v>1033</v>
      </c>
      <c r="BF9" s="537">
        <f t="shared" si="1"/>
        <v>2023</v>
      </c>
    </row>
    <row r="10" spans="1:58" ht="42">
      <c r="A10" s="365"/>
      <c r="B10" s="374"/>
      <c r="C10" s="441" t="s">
        <v>557</v>
      </c>
      <c r="D10" s="368"/>
      <c r="E10" s="369"/>
      <c r="F10" s="369"/>
      <c r="G10" s="370"/>
      <c r="H10" s="370"/>
      <c r="I10" s="370"/>
      <c r="J10" s="364"/>
      <c r="K10" s="375"/>
      <c r="L10" s="364"/>
      <c r="M10" s="381"/>
      <c r="N10" s="381"/>
      <c r="BA10" s="452" t="str">
        <f t="shared" si="0"/>
        <v>Member State: Spain</v>
      </c>
      <c r="BB10" s="437" t="s">
        <v>644</v>
      </c>
      <c r="BC10" s="437" t="s">
        <v>645</v>
      </c>
      <c r="BD10" s="538" t="s">
        <v>1034</v>
      </c>
      <c r="BE10" s="539" t="s">
        <v>1035</v>
      </c>
      <c r="BF10" s="537">
        <f t="shared" si="1"/>
        <v>2023</v>
      </c>
    </row>
    <row r="11" spans="1:58" ht="33" customHeight="1">
      <c r="A11" s="381"/>
      <c r="B11" s="438"/>
      <c r="C11" s="552"/>
      <c r="D11" s="552"/>
      <c r="E11" s="552"/>
      <c r="F11" s="552"/>
      <c r="G11" s="552"/>
      <c r="H11" s="552"/>
      <c r="I11" s="552"/>
      <c r="J11" s="552"/>
      <c r="K11" s="364"/>
      <c r="L11" s="364"/>
      <c r="M11" s="381"/>
      <c r="N11" s="381"/>
      <c r="BA11" s="452" t="str">
        <f t="shared" si="0"/>
        <v>Member State: France</v>
      </c>
      <c r="BB11" s="437" t="s">
        <v>614</v>
      </c>
      <c r="BC11" s="437" t="s">
        <v>615</v>
      </c>
      <c r="BD11" s="538" t="s">
        <v>1036</v>
      </c>
      <c r="BE11" s="539" t="s">
        <v>1037</v>
      </c>
      <c r="BF11" s="537">
        <f t="shared" si="1"/>
        <v>2024</v>
      </c>
    </row>
    <row r="12" spans="1:58" ht="13.5" customHeight="1">
      <c r="A12" s="381"/>
      <c r="B12" s="438"/>
      <c r="C12" s="381"/>
      <c r="D12" s="381"/>
      <c r="E12" s="376"/>
      <c r="F12" s="164"/>
      <c r="G12" s="377"/>
      <c r="H12" s="364"/>
      <c r="I12" s="364"/>
      <c r="J12" s="364"/>
      <c r="K12" s="364"/>
      <c r="L12" s="364"/>
      <c r="M12" s="381"/>
      <c r="N12" s="381"/>
      <c r="BA12" s="452" t="str">
        <f t="shared" si="0"/>
        <v>Member State: Croatia</v>
      </c>
      <c r="BB12" s="437" t="s">
        <v>603</v>
      </c>
      <c r="BC12" s="437" t="s">
        <v>604</v>
      </c>
      <c r="BD12" s="538" t="s">
        <v>1038</v>
      </c>
      <c r="BE12" s="539" t="s">
        <v>1039</v>
      </c>
      <c r="BF12" s="537">
        <f t="shared" si="1"/>
        <v>2024</v>
      </c>
    </row>
    <row r="13" spans="1:58" ht="33.75">
      <c r="B13" s="439"/>
      <c r="C13" s="120"/>
      <c r="E13" s="541" t="s">
        <v>1055</v>
      </c>
      <c r="F13" s="542"/>
      <c r="G13" s="542"/>
      <c r="H13" s="542"/>
      <c r="I13" s="542"/>
      <c r="J13" s="119"/>
      <c r="K13" s="12"/>
      <c r="L13" s="12"/>
      <c r="BA13" s="452" t="str">
        <f t="shared" si="0"/>
        <v>Member State: Italy</v>
      </c>
      <c r="BB13" s="437" t="s">
        <v>624</v>
      </c>
      <c r="BC13" s="437" t="s">
        <v>625</v>
      </c>
      <c r="BD13" s="538" t="s">
        <v>1040</v>
      </c>
      <c r="BE13" s="539" t="s">
        <v>1041</v>
      </c>
      <c r="BF13" s="537">
        <f t="shared" si="1"/>
        <v>2025</v>
      </c>
    </row>
    <row r="14" spans="1:58" ht="33.75">
      <c r="B14" s="439"/>
      <c r="C14" s="120"/>
      <c r="E14" s="543" t="s">
        <v>1056</v>
      </c>
      <c r="F14" s="544"/>
      <c r="G14" s="545"/>
      <c r="H14" s="545"/>
      <c r="I14" s="545"/>
      <c r="J14" s="387" t="s">
        <v>444</v>
      </c>
      <c r="K14" s="12"/>
      <c r="L14" s="12"/>
      <c r="BA14" s="452" t="str">
        <f t="shared" si="0"/>
        <v>Member State: Cyprus</v>
      </c>
      <c r="BB14" s="437" t="s">
        <v>605</v>
      </c>
      <c r="BC14" s="437" t="s">
        <v>606</v>
      </c>
      <c r="BD14" s="538" t="s">
        <v>1042</v>
      </c>
      <c r="BE14" s="539" t="s">
        <v>1043</v>
      </c>
      <c r="BF14" s="537">
        <f t="shared" si="1"/>
        <v>2025</v>
      </c>
    </row>
    <row r="15" spans="1:58" ht="33.75">
      <c r="B15" s="439"/>
      <c r="C15" s="120"/>
      <c r="E15" s="546" t="s">
        <v>1048</v>
      </c>
      <c r="F15" s="547" t="s">
        <v>1024</v>
      </c>
      <c r="G15" s="548"/>
      <c r="H15" s="548"/>
      <c r="I15" s="548"/>
      <c r="J15" s="540" t="s">
        <v>1049</v>
      </c>
      <c r="K15" s="12"/>
      <c r="L15" s="12"/>
      <c r="BA15" s="452" t="str">
        <f t="shared" si="0"/>
        <v>Member State: Latvia</v>
      </c>
      <c r="BB15" s="437" t="s">
        <v>626</v>
      </c>
      <c r="BC15" s="437" t="s">
        <v>627</v>
      </c>
      <c r="BD15" s="538" t="s">
        <v>1044</v>
      </c>
      <c r="BE15" s="539" t="s">
        <v>1045</v>
      </c>
      <c r="BF15" s="537">
        <f t="shared" si="1"/>
        <v>2026</v>
      </c>
    </row>
    <row r="16" spans="1:58" ht="31.5">
      <c r="A16" s="381"/>
      <c r="B16" s="438"/>
      <c r="C16" s="270"/>
      <c r="D16" s="381"/>
      <c r="E16" s="378" t="s">
        <v>81</v>
      </c>
      <c r="F16" s="381"/>
      <c r="G16" s="379"/>
      <c r="H16" s="381"/>
      <c r="I16" s="381"/>
      <c r="J16" s="381"/>
      <c r="K16" s="381"/>
      <c r="L16" s="381"/>
      <c r="M16" s="381"/>
      <c r="N16" s="381"/>
      <c r="BA16" s="452" t="str">
        <f t="shared" si="0"/>
        <v>Member State: Lithuania</v>
      </c>
      <c r="BB16" s="437" t="s">
        <v>628</v>
      </c>
      <c r="BC16" s="437" t="s">
        <v>629</v>
      </c>
      <c r="BD16" s="538" t="s">
        <v>1046</v>
      </c>
      <c r="BE16" s="539" t="s">
        <v>1047</v>
      </c>
      <c r="BF16" s="537">
        <f t="shared" si="1"/>
        <v>2026</v>
      </c>
    </row>
    <row r="17" spans="1:55" ht="31.5">
      <c r="A17" s="381"/>
      <c r="B17" s="438"/>
      <c r="C17" s="270"/>
      <c r="D17" s="378"/>
      <c r="E17" s="381"/>
      <c r="F17" s="381"/>
      <c r="G17" s="379"/>
      <c r="H17" s="381"/>
      <c r="I17" s="381"/>
      <c r="J17" s="381"/>
      <c r="K17" s="381"/>
      <c r="L17" s="381"/>
      <c r="M17" s="381"/>
      <c r="N17" s="381"/>
      <c r="BA17" s="452" t="str">
        <f t="shared" si="0"/>
        <v>Member State: Luxembourg</v>
      </c>
      <c r="BB17" s="437" t="s">
        <v>630</v>
      </c>
      <c r="BC17" s="437" t="s">
        <v>631</v>
      </c>
    </row>
    <row r="18" spans="1:55" ht="23.25">
      <c r="A18" s="381"/>
      <c r="B18" s="438"/>
      <c r="C18" s="380" t="s">
        <v>568</v>
      </c>
      <c r="D18" s="380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BA18" s="452" t="str">
        <f t="shared" si="0"/>
        <v>Member State: Hungary</v>
      </c>
      <c r="BB18" s="437" t="s">
        <v>620</v>
      </c>
      <c r="BC18" s="437" t="s">
        <v>621</v>
      </c>
    </row>
    <row r="19" spans="1:55" ht="23.25">
      <c r="A19" s="381"/>
      <c r="B19" s="438"/>
      <c r="C19" s="380"/>
      <c r="D19" s="380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BA19" s="452" t="str">
        <f t="shared" si="0"/>
        <v>Member State: Malta</v>
      </c>
      <c r="BB19" s="437" t="s">
        <v>632</v>
      </c>
      <c r="BC19" s="437" t="s">
        <v>633</v>
      </c>
    </row>
    <row r="20" spans="1:55" ht="23.25" customHeight="1">
      <c r="A20" s="201"/>
      <c r="B20" s="382"/>
      <c r="C20" s="551" t="s">
        <v>1003</v>
      </c>
      <c r="D20" s="551"/>
      <c r="E20" s="551"/>
      <c r="F20" s="551"/>
      <c r="G20" s="551"/>
      <c r="H20" s="551"/>
      <c r="I20" s="551"/>
      <c r="J20" s="551"/>
      <c r="K20" s="201"/>
      <c r="L20" s="201"/>
      <c r="M20" s="201"/>
      <c r="N20" s="201"/>
      <c r="O20" s="13"/>
      <c r="P20" s="13"/>
      <c r="BA20" s="452" t="str">
        <f t="shared" si="0"/>
        <v>Member State: Netherlands</v>
      </c>
      <c r="BB20" s="437" t="s">
        <v>634</v>
      </c>
      <c r="BC20" s="437" t="s">
        <v>994</v>
      </c>
    </row>
    <row r="21" spans="1:55" ht="23.25" customHeight="1">
      <c r="A21" s="201"/>
      <c r="B21" s="382"/>
      <c r="C21" s="551"/>
      <c r="D21" s="551"/>
      <c r="E21" s="551"/>
      <c r="F21" s="551"/>
      <c r="G21" s="551"/>
      <c r="H21" s="551"/>
      <c r="I21" s="551"/>
      <c r="J21" s="551"/>
      <c r="K21" s="201"/>
      <c r="L21" s="201"/>
      <c r="M21" s="201"/>
      <c r="N21" s="201"/>
      <c r="O21" s="13"/>
      <c r="P21" s="13"/>
      <c r="BA21" s="452" t="str">
        <f t="shared" si="0"/>
        <v>Member State: Austria</v>
      </c>
      <c r="BB21" s="437" t="s">
        <v>597</v>
      </c>
      <c r="BC21" s="437" t="s">
        <v>598</v>
      </c>
    </row>
    <row r="22" spans="1:55" ht="23.25">
      <c r="A22" s="201"/>
      <c r="B22" s="382"/>
      <c r="C22" s="380"/>
      <c r="D22" s="380"/>
      <c r="E22" s="381"/>
      <c r="F22" s="381"/>
      <c r="G22" s="381"/>
      <c r="H22" s="381"/>
      <c r="I22" s="381"/>
      <c r="J22" s="381"/>
      <c r="K22" s="201"/>
      <c r="L22" s="201"/>
      <c r="M22" s="201"/>
      <c r="N22" s="201"/>
      <c r="O22" s="13"/>
      <c r="P22" s="13"/>
      <c r="BA22" s="452" t="str">
        <f t="shared" si="0"/>
        <v>Member State: Poland</v>
      </c>
      <c r="BB22" s="437" t="s">
        <v>635</v>
      </c>
      <c r="BC22" s="437" t="s">
        <v>636</v>
      </c>
    </row>
    <row r="23" spans="1:55" ht="23.25" customHeight="1">
      <c r="A23" s="201"/>
      <c r="B23" s="381"/>
      <c r="C23" s="551" t="s">
        <v>1004</v>
      </c>
      <c r="D23" s="551"/>
      <c r="E23" s="551"/>
      <c r="F23" s="551"/>
      <c r="G23" s="551"/>
      <c r="H23" s="551"/>
      <c r="I23" s="551"/>
      <c r="J23" s="551"/>
      <c r="K23" s="381"/>
      <c r="L23" s="381"/>
      <c r="M23" s="381"/>
      <c r="N23" s="381"/>
      <c r="BA23" s="452" t="str">
        <f t="shared" si="0"/>
        <v>Member State: Portugal</v>
      </c>
      <c r="BB23" s="437" t="s">
        <v>637</v>
      </c>
      <c r="BC23" s="437" t="s">
        <v>638</v>
      </c>
    </row>
    <row r="24" spans="1:55" ht="23.25" customHeight="1">
      <c r="A24" s="201"/>
      <c r="B24" s="381"/>
      <c r="C24" s="551"/>
      <c r="D24" s="551"/>
      <c r="E24" s="551"/>
      <c r="F24" s="551"/>
      <c r="G24" s="551"/>
      <c r="H24" s="551"/>
      <c r="I24" s="551"/>
      <c r="J24" s="551"/>
      <c r="K24" s="381"/>
      <c r="L24" s="381"/>
      <c r="M24" s="381"/>
      <c r="N24" s="381"/>
      <c r="BA24" s="452" t="str">
        <f t="shared" si="0"/>
        <v>Member State: Romania</v>
      </c>
      <c r="BB24" s="437" t="s">
        <v>639</v>
      </c>
      <c r="BC24" s="437" t="s">
        <v>640</v>
      </c>
    </row>
    <row r="25" spans="1:55" ht="23.25">
      <c r="A25" s="201"/>
      <c r="B25" s="381"/>
      <c r="C25" s="380"/>
      <c r="D25" s="380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BA25" s="452" t="str">
        <f t="shared" si="0"/>
        <v>Member State: Slovenia</v>
      </c>
      <c r="BB25" s="437" t="s">
        <v>642</v>
      </c>
      <c r="BC25" s="437" t="s">
        <v>643</v>
      </c>
    </row>
    <row r="26" spans="1:55" ht="23.25">
      <c r="A26" s="383"/>
      <c r="B26" s="381"/>
      <c r="C26" s="384" t="s">
        <v>1</v>
      </c>
      <c r="D26" s="384"/>
      <c r="E26" s="381"/>
      <c r="F26" s="381"/>
      <c r="G26" s="381"/>
      <c r="H26" s="381"/>
      <c r="I26" s="381"/>
      <c r="J26" s="381"/>
      <c r="K26" s="381"/>
      <c r="L26" s="381"/>
      <c r="M26" s="381"/>
      <c r="N26" s="381"/>
      <c r="BA26" s="452" t="str">
        <f t="shared" si="0"/>
        <v>Member State: Slovakia</v>
      </c>
      <c r="BB26" s="437" t="s">
        <v>641</v>
      </c>
      <c r="BC26" s="437" t="s">
        <v>995</v>
      </c>
    </row>
    <row r="27" spans="1:55" ht="23.25">
      <c r="A27" s="201"/>
      <c r="B27" s="382"/>
      <c r="C27" s="385"/>
      <c r="D27" s="381"/>
      <c r="E27" s="381"/>
      <c r="F27" s="381"/>
      <c r="G27" s="381"/>
      <c r="H27" s="381"/>
      <c r="I27" s="381"/>
      <c r="J27" s="381"/>
      <c r="K27" s="201"/>
      <c r="L27" s="201"/>
      <c r="M27" s="201"/>
      <c r="N27" s="381"/>
      <c r="BA27" s="452" t="str">
        <f t="shared" si="0"/>
        <v>Member State: Finland</v>
      </c>
      <c r="BB27" s="437" t="s">
        <v>612</v>
      </c>
      <c r="BC27" s="437" t="s">
        <v>613</v>
      </c>
    </row>
    <row r="28" spans="1:55" ht="23.25">
      <c r="A28" s="201"/>
      <c r="B28" s="382"/>
      <c r="C28" s="385" t="s">
        <v>1050</v>
      </c>
      <c r="D28" s="381"/>
      <c r="E28" s="381"/>
      <c r="F28" s="381"/>
      <c r="G28" s="381"/>
      <c r="H28" s="381"/>
      <c r="I28" s="381"/>
      <c r="J28" s="381"/>
      <c r="K28" s="201"/>
      <c r="L28" s="201"/>
      <c r="M28" s="201"/>
      <c r="N28" s="381"/>
      <c r="BA28" s="452" t="str">
        <f t="shared" si="0"/>
        <v>Member State: Sweden</v>
      </c>
      <c r="BB28" s="437" t="s">
        <v>646</v>
      </c>
      <c r="BC28" s="437" t="s">
        <v>647</v>
      </c>
    </row>
    <row r="29" spans="1:55" ht="23.25">
      <c r="A29" s="201"/>
      <c r="B29" s="382"/>
      <c r="C29" s="385" t="s">
        <v>1051</v>
      </c>
      <c r="D29" s="381"/>
      <c r="E29" s="381"/>
      <c r="F29" s="381"/>
      <c r="G29" s="381"/>
      <c r="H29" s="381"/>
      <c r="I29" s="381"/>
      <c r="J29" s="381"/>
      <c r="K29" s="201"/>
      <c r="L29" s="201"/>
      <c r="M29" s="201"/>
      <c r="N29" s="381"/>
      <c r="BA29" s="452"/>
    </row>
    <row r="30" spans="1:55" ht="36" customHeight="1">
      <c r="A30" s="201"/>
      <c r="B30" s="382"/>
      <c r="C30" s="385" t="s">
        <v>1052</v>
      </c>
      <c r="D30" s="386"/>
      <c r="E30" s="381"/>
      <c r="F30" s="381"/>
      <c r="G30" s="386"/>
      <c r="H30" s="386"/>
      <c r="I30" s="381"/>
      <c r="J30" s="381"/>
      <c r="K30" s="201"/>
      <c r="L30" s="201"/>
      <c r="M30" s="201"/>
      <c r="N30" s="381"/>
      <c r="BA30" s="452" t="str">
        <f>BC30</f>
        <v>Iceland</v>
      </c>
      <c r="BB30" s="437" t="s">
        <v>650</v>
      </c>
      <c r="BC30" s="437" t="s">
        <v>651</v>
      </c>
    </row>
    <row r="31" spans="1:55" ht="23.25">
      <c r="A31" s="201"/>
      <c r="B31" s="382"/>
      <c r="C31" s="385" t="s">
        <v>445</v>
      </c>
      <c r="D31" s="381"/>
      <c r="E31" s="381"/>
      <c r="F31" s="381"/>
      <c r="G31" s="381"/>
      <c r="H31" s="381"/>
      <c r="I31" s="381"/>
      <c r="J31" s="381"/>
      <c r="K31" s="201"/>
      <c r="L31" s="201"/>
      <c r="M31" s="201"/>
      <c r="N31" s="381"/>
      <c r="BA31" s="452" t="str">
        <f t="shared" ref="BA31:BA43" si="2">BC31</f>
        <v>Liechtenstein</v>
      </c>
      <c r="BB31" s="437" t="s">
        <v>996</v>
      </c>
      <c r="BC31" s="437" t="s">
        <v>997</v>
      </c>
    </row>
    <row r="32" spans="1:55" ht="23.25">
      <c r="A32" s="201"/>
      <c r="B32" s="382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381"/>
      <c r="BA32" s="452" t="str">
        <f t="shared" si="2"/>
        <v>Norway</v>
      </c>
      <c r="BB32" s="437" t="s">
        <v>655</v>
      </c>
      <c r="BC32" s="437" t="s">
        <v>656</v>
      </c>
    </row>
    <row r="33" spans="1:55" ht="23.25">
      <c r="A33" s="201"/>
      <c r="B33" s="382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381"/>
      <c r="BA33" s="452" t="str">
        <f t="shared" si="2"/>
        <v>Switzerland</v>
      </c>
      <c r="BB33" s="437" t="s">
        <v>659</v>
      </c>
      <c r="BC33" s="437" t="s">
        <v>660</v>
      </c>
    </row>
    <row r="34" spans="1:55" ht="23.25">
      <c r="A34" s="13"/>
      <c r="B34" s="74"/>
      <c r="E34" s="122"/>
      <c r="F34" s="122"/>
      <c r="G34" s="13"/>
      <c r="H34" s="13"/>
      <c r="I34" s="13"/>
      <c r="J34" s="13"/>
      <c r="K34" s="13"/>
      <c r="L34" s="13"/>
      <c r="M34" s="13"/>
      <c r="BA34" s="452" t="str">
        <f t="shared" si="2"/>
        <v>Albania</v>
      </c>
      <c r="BB34" s="437" t="s">
        <v>648</v>
      </c>
      <c r="BC34" s="437" t="s">
        <v>649</v>
      </c>
    </row>
    <row r="35" spans="1:55" ht="23.25">
      <c r="A35" s="13"/>
      <c r="B35" s="74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BA35" s="452" t="str">
        <f t="shared" si="2"/>
        <v>Republic of North Macedonia</v>
      </c>
      <c r="BB35" s="437" t="s">
        <v>652</v>
      </c>
      <c r="BC35" s="437" t="s">
        <v>1002</v>
      </c>
    </row>
    <row r="36" spans="1:55" ht="23.25">
      <c r="A36" s="13"/>
      <c r="B36" s="7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BA36" s="452" t="str">
        <f t="shared" si="2"/>
        <v>Moldova</v>
      </c>
      <c r="BB36" s="437" t="s">
        <v>1006</v>
      </c>
      <c r="BC36" s="437" t="s">
        <v>1005</v>
      </c>
    </row>
    <row r="37" spans="1:55" ht="30.75">
      <c r="A37" s="123"/>
      <c r="B37" s="124"/>
      <c r="C37" s="125"/>
      <c r="D37" s="12"/>
      <c r="E37" s="123"/>
      <c r="F37" s="123"/>
      <c r="G37" s="123"/>
      <c r="H37" s="123"/>
      <c r="I37" s="123"/>
      <c r="J37" s="123"/>
      <c r="K37" s="123"/>
      <c r="L37" s="123"/>
      <c r="M37" s="123"/>
      <c r="N37" s="12"/>
      <c r="BA37" s="452" t="str">
        <f t="shared" si="2"/>
        <v>Montenegro</v>
      </c>
      <c r="BB37" s="437" t="s">
        <v>653</v>
      </c>
      <c r="BC37" s="437" t="s">
        <v>654</v>
      </c>
    </row>
    <row r="38" spans="1:55" ht="23.25">
      <c r="A38" s="13"/>
      <c r="B38" s="74"/>
      <c r="C38" s="121"/>
      <c r="D38" s="13"/>
      <c r="E38" s="13"/>
      <c r="F38" s="13"/>
      <c r="G38" s="13"/>
      <c r="H38" s="13"/>
      <c r="I38" s="13"/>
      <c r="J38" s="13"/>
      <c r="K38" s="13"/>
      <c r="L38" s="13"/>
      <c r="M38" s="13"/>
      <c r="BA38" s="452" t="str">
        <f>BC38</f>
        <v>Serbia</v>
      </c>
      <c r="BB38" s="437" t="s">
        <v>657</v>
      </c>
      <c r="BC38" s="437" t="s">
        <v>658</v>
      </c>
    </row>
    <row r="39" spans="1:55" ht="23.25">
      <c r="A39" s="13"/>
      <c r="B39" s="74"/>
      <c r="D39" s="13"/>
      <c r="E39" s="13"/>
      <c r="F39" s="13"/>
      <c r="G39" s="13"/>
      <c r="H39" s="13"/>
      <c r="I39" s="13"/>
      <c r="J39" s="13"/>
      <c r="K39" s="13"/>
      <c r="L39" s="13"/>
      <c r="M39" s="13"/>
      <c r="BA39" s="452" t="s">
        <v>1007</v>
      </c>
      <c r="BB39" s="437" t="s">
        <v>661</v>
      </c>
      <c r="BC39" s="437" t="s">
        <v>1007</v>
      </c>
    </row>
    <row r="40" spans="1:55" ht="23.25">
      <c r="A40" s="13"/>
      <c r="B40" s="7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BA40" s="452" t="s">
        <v>1008</v>
      </c>
      <c r="BB40" s="437" t="s">
        <v>1009</v>
      </c>
      <c r="BC40" s="437" t="s">
        <v>1008</v>
      </c>
    </row>
    <row r="41" spans="1:55" ht="23.25">
      <c r="A41" s="13"/>
      <c r="B41" s="7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BA41" s="452" t="str">
        <f t="shared" si="2"/>
        <v>Bosnia and Herzegovina</v>
      </c>
      <c r="BB41" s="437" t="s">
        <v>998</v>
      </c>
      <c r="BC41" s="437" t="s">
        <v>999</v>
      </c>
    </row>
    <row r="42" spans="1:55" ht="23.25">
      <c r="BA42" s="452" t="s">
        <v>1010</v>
      </c>
      <c r="BB42" s="437" t="s">
        <v>1011</v>
      </c>
      <c r="BC42" s="437" t="s">
        <v>1010</v>
      </c>
    </row>
    <row r="43" spans="1:55" ht="23.25">
      <c r="BA43" s="452" t="str">
        <f t="shared" si="2"/>
        <v>Kosovo*</v>
      </c>
      <c r="BB43" s="437" t="s">
        <v>1000</v>
      </c>
      <c r="BC43" s="437" t="s">
        <v>1001</v>
      </c>
    </row>
  </sheetData>
  <sheetProtection formatColumns="0" formatRows="0"/>
  <mergeCells count="4">
    <mergeCell ref="C20:J21"/>
    <mergeCell ref="C23:J24"/>
    <mergeCell ref="C11:J11"/>
    <mergeCell ref="O1:R1"/>
  </mergeCells>
  <phoneticPr fontId="35" type="noConversion"/>
  <conditionalFormatting sqref="E13">
    <cfRule type="cellIs" dxfId="77" priority="5" operator="equal">
      <formula>""</formula>
    </cfRule>
  </conditionalFormatting>
  <conditionalFormatting sqref="N1">
    <cfRule type="containsText" dxfId="76" priority="1" operator="containsText" text="check sheet vintage">
      <formula>NOT(ISERROR(SEARCH("check sheet vintage",N1)))</formula>
    </cfRule>
  </conditionalFormatting>
  <conditionalFormatting sqref="P2:P6 R2:R7">
    <cfRule type="cellIs" dxfId="75" priority="4" operator="equal">
      <formula>"not fully completed!"</formula>
    </cfRule>
  </conditionalFormatting>
  <dataValidations count="2">
    <dataValidation type="list" allowBlank="1" showInputMessage="1" showErrorMessage="1" errorTitle="Wrong input!" error="Please select from the drop-down list only!" promptTitle="Select from drop-down list only!" sqref="E13" xr:uid="{00000000-0002-0000-0000-000000000000}">
      <formula1>$BA$1:$BA$43</formula1>
    </dataValidation>
    <dataValidation type="list" allowBlank="1" showInputMessage="1" showErrorMessage="1" sqref="F15" xr:uid="{84487A40-4DEE-47F3-ADCE-9B31C11B24A7}">
      <formula1>$BD$1:$BD$16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43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5">
    <tabColor rgb="FF00FF00"/>
    <pageSetUpPr fitToPage="1"/>
  </sheetPr>
  <dimension ref="A1:BM77"/>
  <sheetViews>
    <sheetView showGridLines="0" defaultGridColor="0" colorId="22" zoomScale="85" zoomScaleNormal="85" zoomScaleSheetLayoutView="80" workbookViewId="0">
      <pane xSplit="3" topLeftCell="D1" activePane="topRight" state="frozen"/>
      <selection activeCell="D64" sqref="D64:AI64"/>
      <selection pane="topRight" activeCell="D33" sqref="D33"/>
    </sheetView>
  </sheetViews>
  <sheetFormatPr defaultColWidth="9.77734375" defaultRowHeight="15" outlineLevelCol="1"/>
  <cols>
    <col min="1" max="1" width="37.5546875" style="30" hidden="1" customWidth="1"/>
    <col min="2" max="2" width="39" style="20" hidden="1" customWidth="1"/>
    <col min="3" max="3" width="89.6640625" style="28" customWidth="1"/>
    <col min="4" max="30" width="13.21875" style="23" customWidth="1"/>
    <col min="31" max="35" width="13.21875" style="23" hidden="1" customWidth="1" outlineLevel="1"/>
    <col min="36" max="36" width="86.77734375" style="23" customWidth="1" collapsed="1"/>
    <col min="37" max="37" width="5.21875" style="23" customWidth="1"/>
    <col min="38" max="38" width="1" style="23" customWidth="1"/>
    <col min="39" max="39" width="0.5546875" style="23" customWidth="1"/>
    <col min="40" max="40" width="9.77734375" style="23"/>
    <col min="41" max="41" width="12" style="23" customWidth="1"/>
    <col min="42" max="42" width="13.109375" style="23" customWidth="1"/>
    <col min="43" max="43" width="9.21875" style="23" customWidth="1"/>
    <col min="44" max="64" width="9.77734375" style="23"/>
    <col min="65" max="65" width="9.77734375" style="290"/>
    <col min="66" max="16384" width="9.77734375" style="23"/>
  </cols>
  <sheetData>
    <row r="1" spans="1:65">
      <c r="C1" s="34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f>AR1+1</f>
        <v>7</v>
      </c>
      <c r="AT1" s="194">
        <f t="shared" ref="AT1:BE1" si="0">AS1+1</f>
        <v>8</v>
      </c>
      <c r="AU1" s="194">
        <f t="shared" si="0"/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</row>
    <row r="2" spans="1:65" ht="18">
      <c r="B2" s="30" t="s">
        <v>35</v>
      </c>
      <c r="C2" s="268" t="s">
        <v>581</v>
      </c>
      <c r="D2" s="198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L2" s="488"/>
      <c r="AM2" s="13"/>
      <c r="AN2" s="485">
        <f>IF($AN$1='Cover page'!$N$2,0,1)</f>
        <v>0</v>
      </c>
    </row>
    <row r="3" spans="1:65" ht="18">
      <c r="B3" s="30"/>
      <c r="C3" s="268" t="s">
        <v>60</v>
      </c>
      <c r="D3" s="198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M3" s="13"/>
    </row>
    <row r="4" spans="1:65" ht="16.5" thickBot="1">
      <c r="B4" s="30"/>
      <c r="C4" s="318"/>
      <c r="D4" s="341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M4" s="13"/>
    </row>
    <row r="5" spans="1:65" ht="17.25" thickTop="1" thickBot="1">
      <c r="A5" s="133"/>
      <c r="B5" s="143"/>
      <c r="C5" s="271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40"/>
      <c r="AK5" s="41"/>
      <c r="AM5" s="13"/>
    </row>
    <row r="6" spans="1:65" ht="16.5" thickBot="1">
      <c r="A6" s="127"/>
      <c r="B6" s="126"/>
      <c r="C6" s="199" t="str">
        <f>'Cover page'!E13</f>
        <v>Member State: Sweden</v>
      </c>
      <c r="D6" s="556" t="s">
        <v>2</v>
      </c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8"/>
      <c r="AJ6" s="43"/>
      <c r="AK6" s="50"/>
    </row>
    <row r="7" spans="1:65" ht="15.75">
      <c r="A7" s="209"/>
      <c r="B7" s="301" t="s">
        <v>485</v>
      </c>
      <c r="C7" s="22" t="s">
        <v>68</v>
      </c>
      <c r="D7" s="274">
        <f>'Table 1'!E5</f>
        <v>1995</v>
      </c>
      <c r="E7" s="274">
        <f>IF(VLOOKUP('Cover page'!$F$15,'Cover page'!$BD$1:$BF$15,3,FALSE)&lt;D65+1,"",D65+1)</f>
        <v>1996</v>
      </c>
      <c r="F7" s="274">
        <f>IF(VLOOKUP('Cover page'!$F$15,'Cover page'!$BD$1:$BF$15,3,FALSE)&lt;E65+1,"",E65+1)</f>
        <v>1997</v>
      </c>
      <c r="G7" s="274">
        <f>IF(VLOOKUP('Cover page'!$F$15,'Cover page'!$BD$1:$BF$15,3,FALSE)&lt;F65+1,"",F65+1)</f>
        <v>1998</v>
      </c>
      <c r="H7" s="274">
        <f>IF(VLOOKUP('Cover page'!$F$15,'Cover page'!$BD$1:$BF$15,3,FALSE)&lt;G65+1,"",G65+1)</f>
        <v>1999</v>
      </c>
      <c r="I7" s="274">
        <f>IF(VLOOKUP('Cover page'!$F$15,'Cover page'!$BD$1:$BF$15,3,FALSE)&lt;H65+1,"",H65+1)</f>
        <v>2000</v>
      </c>
      <c r="J7" s="274">
        <f>IF(VLOOKUP('Cover page'!$F$15,'Cover page'!$BD$1:$BF$15,3,FALSE)&lt;I65+1,"",I65+1)</f>
        <v>2001</v>
      </c>
      <c r="K7" s="274">
        <f>IF(VLOOKUP('Cover page'!$F$15,'Cover page'!$BD$1:$BF$15,3,FALSE)&lt;J65+1,"",J65+1)</f>
        <v>2002</v>
      </c>
      <c r="L7" s="274">
        <f>IF(VLOOKUP('Cover page'!$F$15,'Cover page'!$BD$1:$BF$15,3,FALSE)&lt;K65+1,"",K65+1)</f>
        <v>2003</v>
      </c>
      <c r="M7" s="274">
        <f>IF(VLOOKUP('Cover page'!$F$15,'Cover page'!$BD$1:$BF$15,3,FALSE)&lt;L65+1,"",L65+1)</f>
        <v>2004</v>
      </c>
      <c r="N7" s="274">
        <f>IF(VLOOKUP('Cover page'!$F$15,'Cover page'!$BD$1:$BF$15,3,FALSE)&lt;M65+1,"",M65+1)</f>
        <v>2005</v>
      </c>
      <c r="O7" s="274">
        <f>IF(VLOOKUP('Cover page'!$F$15,'Cover page'!$BD$1:$BF$15,3,FALSE)&lt;N65+1,"",N65+1)</f>
        <v>2006</v>
      </c>
      <c r="P7" s="274">
        <f>IF(VLOOKUP('Cover page'!$F$15,'Cover page'!$BD$1:$BF$15,3,FALSE)&lt;O65+1,"",O65+1)</f>
        <v>2007</v>
      </c>
      <c r="Q7" s="274">
        <f>IF(VLOOKUP('Cover page'!$F$15,'Cover page'!$BD$1:$BF$15,3,FALSE)&lt;P65+1,"",P65+1)</f>
        <v>2008</v>
      </c>
      <c r="R7" s="274">
        <f>IF(VLOOKUP('Cover page'!$F$15,'Cover page'!$BD$1:$BF$15,3,FALSE)&lt;Q65+1,"",Q65+1)</f>
        <v>2009</v>
      </c>
      <c r="S7" s="274">
        <f>IF(VLOOKUP('Cover page'!$F$15,'Cover page'!$BD$1:$BF$15,3,FALSE)&lt;R65+1,"",R65+1)</f>
        <v>2010</v>
      </c>
      <c r="T7" s="274">
        <f>IF(VLOOKUP('Cover page'!$F$15,'Cover page'!$BD$1:$BF$15,3,FALSE)&lt;S65+1,"",S65+1)</f>
        <v>2011</v>
      </c>
      <c r="U7" s="274">
        <f>IF(VLOOKUP('Cover page'!$F$15,'Cover page'!$BD$1:$BF$15,3,FALSE)&lt;T65+1,"",T65+1)</f>
        <v>2012</v>
      </c>
      <c r="V7" s="274">
        <f>IF(VLOOKUP('Cover page'!$F$15,'Cover page'!$BD$1:$BF$15,3,FALSE)&lt;U65+1,"",U65+1)</f>
        <v>2013</v>
      </c>
      <c r="W7" s="274">
        <f>IF(VLOOKUP('Cover page'!$F$15,'Cover page'!$BD$1:$BF$15,3,FALSE)&lt;V65+1,"",V65+1)</f>
        <v>2014</v>
      </c>
      <c r="X7" s="274">
        <f>IF(VLOOKUP('Cover page'!$F$15,'Cover page'!$BD$1:$BF$15,3,FALSE)&lt;W65+1,"",W65+1)</f>
        <v>2015</v>
      </c>
      <c r="Y7" s="274">
        <f>IF(VLOOKUP('Cover page'!$F$15,'Cover page'!$BD$1:$BF$15,3,FALSE)&lt;X65+1,"",X65+1)</f>
        <v>2016</v>
      </c>
      <c r="Z7" s="274">
        <f>IF(VLOOKUP('Cover page'!$F$15,'Cover page'!$BD$1:$BF$15,3,FALSE)&lt;Y65+1,"",Y65+1)</f>
        <v>2017</v>
      </c>
      <c r="AA7" s="274">
        <f>IF(VLOOKUP('Cover page'!$F$15,'Cover page'!$BD$1:$BF$15,3,FALSE)&lt;Z65+1,"",Z65+1)</f>
        <v>2018</v>
      </c>
      <c r="AB7" s="274">
        <f>IF(VLOOKUP('Cover page'!$F$15,'Cover page'!$BD$1:$BF$15,3,FALSE)&lt;AA65+1,"",AA65+1)</f>
        <v>2019</v>
      </c>
      <c r="AC7" s="274">
        <f>IF(VLOOKUP('Cover page'!$F$15,'Cover page'!$BD$1:$BF$15,3,FALSE)&lt;AB65+1,"",AB65+1)</f>
        <v>2020</v>
      </c>
      <c r="AD7" s="274">
        <f>IF(VLOOKUP('Cover page'!$F$15,'Cover page'!$BD$1:$BF$15,3,FALSE)&lt;AC65+1,"",AC65+1)</f>
        <v>2021</v>
      </c>
      <c r="AE7" s="274" t="str">
        <f>IF(VLOOKUP('Cover page'!$F$15,'Cover page'!$BD$1:$BF$15,3,FALSE)&lt;AD65+1,"",AD65+1)</f>
        <v/>
      </c>
      <c r="AF7" s="274" t="str">
        <f>IF(VLOOKUP('Cover page'!$F$15,'Cover page'!$BD$1:$BF$15,3,FALSE)&lt;AE65+1,"",AE65+1)</f>
        <v/>
      </c>
      <c r="AG7" s="274" t="str">
        <f>IF(VLOOKUP('Cover page'!$F$15,'Cover page'!$BD$1:$BF$15,3,FALSE)&lt;AF65+1,"",AF65+1)</f>
        <v/>
      </c>
      <c r="AH7" s="274" t="str">
        <f>IF(VLOOKUP('Cover page'!$F$15,'Cover page'!$BD$1:$BF$15,3,FALSE)&lt;AG65+1,"",AG65+1)</f>
        <v/>
      </c>
      <c r="AI7" s="274" t="str">
        <f>IF(VLOOKUP('Cover page'!$F$15,'Cover page'!$BD$1:$BF$15,3,FALSE)&lt;AH65+1,"",AH65+1)</f>
        <v/>
      </c>
      <c r="AJ7" s="45"/>
      <c r="AK7" s="50"/>
    </row>
    <row r="8" spans="1:65" ht="15.75">
      <c r="A8" s="209"/>
      <c r="B8" s="263"/>
      <c r="C8" s="213" t="str">
        <f>'Cover page'!E14</f>
        <v>Date: 31/03/2026</v>
      </c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  <c r="AG8" s="455"/>
      <c r="AH8" s="455"/>
      <c r="AI8" s="455"/>
      <c r="AJ8" s="55"/>
      <c r="AK8" s="50"/>
    </row>
    <row r="9" spans="1:65" ht="10.5" customHeight="1" thickBot="1">
      <c r="A9" s="209"/>
      <c r="B9" s="267"/>
      <c r="C9" s="267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6"/>
      <c r="AJ9" s="63"/>
      <c r="AK9" s="50"/>
    </row>
    <row r="10" spans="1:65" ht="17.25" thickTop="1" thickBot="1">
      <c r="A10" s="265" t="s">
        <v>345</v>
      </c>
      <c r="B10" s="388" t="s">
        <v>934</v>
      </c>
      <c r="C10" s="287" t="s">
        <v>565</v>
      </c>
      <c r="D10" s="522"/>
      <c r="E10" s="522"/>
      <c r="F10" s="522"/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22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4"/>
      <c r="AF10" s="504"/>
      <c r="AG10" s="504"/>
      <c r="AH10" s="504"/>
      <c r="AI10" s="504"/>
      <c r="AJ10" s="4"/>
      <c r="AK10" s="50"/>
      <c r="BM10" s="290" t="str">
        <f>CountryCode &amp; ".T3.B9.S1312.MNAC." &amp; RefVintage</f>
        <v>SE.T3.B9.S1312.MNAC.W.2026</v>
      </c>
    </row>
    <row r="11" spans="1:65" ht="6" customHeight="1" thickTop="1">
      <c r="A11" s="265"/>
      <c r="B11" s="126"/>
      <c r="C11" s="326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7"/>
      <c r="AK11" s="50"/>
    </row>
    <row r="12" spans="1:65" s="18" customFormat="1" ht="16.5" customHeight="1">
      <c r="A12" s="265" t="s">
        <v>346</v>
      </c>
      <c r="B12" s="388" t="s">
        <v>935</v>
      </c>
      <c r="C12" s="327" t="s">
        <v>94</v>
      </c>
      <c r="D12" s="189" t="str">
        <f t="shared" ref="D12:AH12" si="1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/>
      </c>
      <c r="E12" s="189" t="str">
        <f t="shared" si="1"/>
        <v/>
      </c>
      <c r="F12" s="189" t="str">
        <f t="shared" si="1"/>
        <v/>
      </c>
      <c r="G12" s="189" t="str">
        <f t="shared" si="1"/>
        <v/>
      </c>
      <c r="H12" s="189" t="str">
        <f t="shared" si="1"/>
        <v/>
      </c>
      <c r="I12" s="189" t="str">
        <f t="shared" si="1"/>
        <v/>
      </c>
      <c r="J12" s="189" t="str">
        <f t="shared" si="1"/>
        <v/>
      </c>
      <c r="K12" s="189" t="str">
        <f t="shared" si="1"/>
        <v/>
      </c>
      <c r="L12" s="189" t="str">
        <f t="shared" si="1"/>
        <v/>
      </c>
      <c r="M12" s="189" t="str">
        <f t="shared" si="1"/>
        <v/>
      </c>
      <c r="N12" s="189" t="str">
        <f t="shared" si="1"/>
        <v/>
      </c>
      <c r="O12" s="189" t="str">
        <f t="shared" si="1"/>
        <v/>
      </c>
      <c r="P12" s="189" t="str">
        <f t="shared" si="1"/>
        <v/>
      </c>
      <c r="Q12" s="189" t="str">
        <f t="shared" si="1"/>
        <v/>
      </c>
      <c r="R12" s="189" t="str">
        <f t="shared" si="1"/>
        <v/>
      </c>
      <c r="S12" s="189" t="str">
        <f t="shared" si="1"/>
        <v/>
      </c>
      <c r="T12" s="189" t="str">
        <f t="shared" si="1"/>
        <v/>
      </c>
      <c r="U12" s="189" t="str">
        <f t="shared" si="1"/>
        <v/>
      </c>
      <c r="V12" s="189" t="str">
        <f t="shared" si="1"/>
        <v/>
      </c>
      <c r="W12" s="189" t="str">
        <f t="shared" si="1"/>
        <v/>
      </c>
      <c r="X12" s="189" t="str">
        <f t="shared" si="1"/>
        <v/>
      </c>
      <c r="Y12" s="189" t="str">
        <f t="shared" si="1"/>
        <v/>
      </c>
      <c r="Z12" s="189" t="str">
        <f t="shared" si="1"/>
        <v/>
      </c>
      <c r="AA12" s="189" t="str">
        <f t="shared" si="1"/>
        <v/>
      </c>
      <c r="AB12" s="189" t="str">
        <f t="shared" si="1"/>
        <v/>
      </c>
      <c r="AC12" s="189" t="str">
        <f t="shared" si="1"/>
        <v/>
      </c>
      <c r="AD12" s="189" t="str">
        <f t="shared" si="1"/>
        <v/>
      </c>
      <c r="AE12" s="189" t="str">
        <f t="shared" si="1"/>
        <v/>
      </c>
      <c r="AF12" s="189" t="str">
        <f t="shared" si="1"/>
        <v/>
      </c>
      <c r="AG12" s="189" t="str">
        <f t="shared" si="1"/>
        <v/>
      </c>
      <c r="AH12" s="189" t="str">
        <f t="shared" si="1"/>
        <v/>
      </c>
      <c r="AI12" s="189" t="str">
        <f>IF(AND(ISBLANK(AI13),ISBLANK(AI14),ISBLANK(AI15),ISBLANK(AI22),ISBLANK(AI27),ISBLANK(AI28),ISBLANK(AI29)),"",IF(AND(AI13="M",AI14="M",AI15="M",AI22="M",AI27="M",AI28="M",AI29="M"),"M",IF(AND(AI13="L",AI14="L",AI15="L",AI22="L",AI27="L",AI28="L",AI29="L"),"L",IF(AND(ISTEXT(AI13),ISTEXT(AI14),ISTEXT(AI15),ISTEXT(AI22),ISTEXT(AI27),ISTEXT(AI28),ISTEXT(AI29)),"M",AI13+AI14+AI15+AI22+AI27+AI28+AI29))))</f>
        <v/>
      </c>
      <c r="AJ12" s="91"/>
      <c r="AK12" s="64"/>
      <c r="BM12" s="473" t="str">
        <f>CountryCode &amp; ".T3.FA.S1312.MNAC." &amp; RefVintage</f>
        <v>SE.T3.FA.S1312.MNAC.W.2026</v>
      </c>
    </row>
    <row r="13" spans="1:65" s="18" customFormat="1" ht="16.5" customHeight="1">
      <c r="A13" s="265" t="s">
        <v>347</v>
      </c>
      <c r="B13" s="388" t="s">
        <v>936</v>
      </c>
      <c r="C13" s="328" t="s">
        <v>61</v>
      </c>
      <c r="D13" s="523"/>
      <c r="E13" s="523"/>
      <c r="F13" s="523"/>
      <c r="G13" s="523"/>
      <c r="H13" s="523"/>
      <c r="I13" s="523"/>
      <c r="J13" s="523"/>
      <c r="K13" s="523"/>
      <c r="L13" s="523"/>
      <c r="M13" s="523"/>
      <c r="N13" s="523"/>
      <c r="O13" s="523"/>
      <c r="P13" s="523"/>
      <c r="Q13" s="523"/>
      <c r="R13" s="523"/>
      <c r="S13" s="523"/>
      <c r="T13" s="523"/>
      <c r="U13" s="505"/>
      <c r="V13" s="505"/>
      <c r="W13" s="505"/>
      <c r="X13" s="505"/>
      <c r="Y13" s="505"/>
      <c r="Z13" s="505"/>
      <c r="AA13" s="505"/>
      <c r="AB13" s="505"/>
      <c r="AC13" s="505"/>
      <c r="AD13" s="505"/>
      <c r="AE13" s="505"/>
      <c r="AF13" s="505"/>
      <c r="AG13" s="505"/>
      <c r="AH13" s="505"/>
      <c r="AI13" s="505"/>
      <c r="AJ13" s="91"/>
      <c r="AK13" s="64"/>
      <c r="BM13" s="473" t="str">
        <f>CountryCode &amp; ".T3.F2.S1312.MNAC." &amp; RefVintage</f>
        <v>SE.T3.F2.S1312.MNAC.W.2026</v>
      </c>
    </row>
    <row r="14" spans="1:65" s="18" customFormat="1" ht="16.5" customHeight="1">
      <c r="A14" s="265" t="s">
        <v>348</v>
      </c>
      <c r="B14" s="388" t="s">
        <v>937</v>
      </c>
      <c r="C14" s="328" t="s">
        <v>473</v>
      </c>
      <c r="D14" s="523"/>
      <c r="E14" s="523"/>
      <c r="F14" s="523"/>
      <c r="G14" s="523"/>
      <c r="H14" s="523"/>
      <c r="I14" s="523"/>
      <c r="J14" s="523"/>
      <c r="K14" s="523"/>
      <c r="L14" s="523"/>
      <c r="M14" s="523"/>
      <c r="N14" s="523"/>
      <c r="O14" s="523"/>
      <c r="P14" s="523"/>
      <c r="Q14" s="523"/>
      <c r="R14" s="523"/>
      <c r="S14" s="523"/>
      <c r="T14" s="523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5"/>
      <c r="AI14" s="505"/>
      <c r="AJ14" s="91"/>
      <c r="AK14" s="64"/>
      <c r="BM14" s="473" t="str">
        <f>CountryCode &amp; ".T3.F3.S1312.MNAC." &amp; RefVintage</f>
        <v>SE.T3.F3.S1312.MNAC.W.2026</v>
      </c>
    </row>
    <row r="15" spans="1:65" s="18" customFormat="1" ht="16.5" customHeight="1">
      <c r="A15" s="265" t="s">
        <v>349</v>
      </c>
      <c r="B15" s="388" t="s">
        <v>938</v>
      </c>
      <c r="C15" s="328" t="s">
        <v>36</v>
      </c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05"/>
      <c r="V15" s="505"/>
      <c r="W15" s="505"/>
      <c r="X15" s="505"/>
      <c r="Y15" s="505"/>
      <c r="Z15" s="505"/>
      <c r="AA15" s="505"/>
      <c r="AB15" s="505"/>
      <c r="AC15" s="505"/>
      <c r="AD15" s="505"/>
      <c r="AE15" s="505"/>
      <c r="AF15" s="505"/>
      <c r="AG15" s="505"/>
      <c r="AH15" s="505"/>
      <c r="AI15" s="505"/>
      <c r="AJ15" s="91"/>
      <c r="AK15" s="64"/>
      <c r="BM15" s="473" t="str">
        <f>CountryCode &amp; ".T3.F4.S1312.MNAC." &amp; RefVintage</f>
        <v>SE.T3.F4.S1312.MNAC.W.2026</v>
      </c>
    </row>
    <row r="16" spans="1:65" s="18" customFormat="1" ht="16.5" customHeight="1">
      <c r="A16" s="265" t="s">
        <v>350</v>
      </c>
      <c r="B16" s="388" t="s">
        <v>939</v>
      </c>
      <c r="C16" s="329" t="s">
        <v>55</v>
      </c>
      <c r="D16" s="524"/>
      <c r="E16" s="524"/>
      <c r="F16" s="524"/>
      <c r="G16" s="524"/>
      <c r="H16" s="524"/>
      <c r="I16" s="524"/>
      <c r="J16" s="524"/>
      <c r="K16" s="524"/>
      <c r="L16" s="524"/>
      <c r="M16" s="524"/>
      <c r="N16" s="524"/>
      <c r="O16" s="524"/>
      <c r="P16" s="524"/>
      <c r="Q16" s="524"/>
      <c r="R16" s="524"/>
      <c r="S16" s="524"/>
      <c r="T16" s="524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91"/>
      <c r="AK16" s="64"/>
      <c r="BM16" s="473" t="str">
        <f>CountryCode &amp; ".T3.F4ACQ.S1312.MNAC." &amp; RefVintage</f>
        <v>SE.T3.F4ACQ.S1312.MNAC.W.2026</v>
      </c>
    </row>
    <row r="17" spans="1:65" s="18" customFormat="1" ht="16.5" customHeight="1">
      <c r="A17" s="265" t="s">
        <v>351</v>
      </c>
      <c r="B17" s="388" t="s">
        <v>940</v>
      </c>
      <c r="C17" s="329" t="s">
        <v>56</v>
      </c>
      <c r="D17" s="525"/>
      <c r="E17" s="525"/>
      <c r="F17" s="525"/>
      <c r="G17" s="525"/>
      <c r="H17" s="525"/>
      <c r="I17" s="525"/>
      <c r="J17" s="525"/>
      <c r="K17" s="525"/>
      <c r="L17" s="525"/>
      <c r="M17" s="525"/>
      <c r="N17" s="525"/>
      <c r="O17" s="525"/>
      <c r="P17" s="525"/>
      <c r="Q17" s="525"/>
      <c r="R17" s="525"/>
      <c r="S17" s="525"/>
      <c r="T17" s="525"/>
      <c r="U17" s="509"/>
      <c r="V17" s="509"/>
      <c r="W17" s="509"/>
      <c r="X17" s="509"/>
      <c r="Y17" s="509"/>
      <c r="Z17" s="509"/>
      <c r="AA17" s="509"/>
      <c r="AB17" s="509"/>
      <c r="AC17" s="509"/>
      <c r="AD17" s="509"/>
      <c r="AE17" s="509"/>
      <c r="AF17" s="509"/>
      <c r="AG17" s="509"/>
      <c r="AH17" s="509"/>
      <c r="AI17" s="509"/>
      <c r="AJ17" s="91"/>
      <c r="AK17" s="64"/>
      <c r="BM17" s="473" t="str">
        <f>CountryCode &amp; ".T3.F4DIS.S1312.MNAC." &amp; RefVintage</f>
        <v>SE.T3.F4DIS.S1312.MNAC.W.2026</v>
      </c>
    </row>
    <row r="18" spans="1:65" s="18" customFormat="1" ht="16.5" customHeight="1">
      <c r="A18" s="265" t="s">
        <v>352</v>
      </c>
      <c r="B18" s="388" t="s">
        <v>941</v>
      </c>
      <c r="C18" s="330" t="s">
        <v>88</v>
      </c>
      <c r="D18" s="523"/>
      <c r="E18" s="523"/>
      <c r="F18" s="523"/>
      <c r="G18" s="523"/>
      <c r="H18" s="523"/>
      <c r="I18" s="523"/>
      <c r="J18" s="523"/>
      <c r="K18" s="523"/>
      <c r="L18" s="523"/>
      <c r="M18" s="523"/>
      <c r="N18" s="523"/>
      <c r="O18" s="523"/>
      <c r="P18" s="523"/>
      <c r="Q18" s="523"/>
      <c r="R18" s="523"/>
      <c r="S18" s="523"/>
      <c r="T18" s="523"/>
      <c r="U18" s="505"/>
      <c r="V18" s="505"/>
      <c r="W18" s="505"/>
      <c r="X18" s="505"/>
      <c r="Y18" s="505"/>
      <c r="Z18" s="505"/>
      <c r="AA18" s="505"/>
      <c r="AB18" s="505"/>
      <c r="AC18" s="505"/>
      <c r="AD18" s="505"/>
      <c r="AE18" s="505"/>
      <c r="AF18" s="505"/>
      <c r="AG18" s="505"/>
      <c r="AH18" s="505"/>
      <c r="AI18" s="505"/>
      <c r="AJ18" s="91"/>
      <c r="AK18" s="64"/>
      <c r="BM18" s="473" t="str">
        <f>CountryCode &amp; ".T3.F41.S1312.MNAC." &amp; RefVintage</f>
        <v>SE.T3.F41.S1312.MNAC.W.2026</v>
      </c>
    </row>
    <row r="19" spans="1:65" s="18" customFormat="1" ht="16.5" customHeight="1">
      <c r="A19" s="265" t="s">
        <v>353</v>
      </c>
      <c r="B19" s="388" t="s">
        <v>942</v>
      </c>
      <c r="C19" s="330" t="s">
        <v>83</v>
      </c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3"/>
      <c r="R19" s="523"/>
      <c r="S19" s="523"/>
      <c r="T19" s="523"/>
      <c r="U19" s="505"/>
      <c r="V19" s="505"/>
      <c r="W19" s="505"/>
      <c r="X19" s="505"/>
      <c r="Y19" s="505"/>
      <c r="Z19" s="505"/>
      <c r="AA19" s="505"/>
      <c r="AB19" s="505"/>
      <c r="AC19" s="505"/>
      <c r="AD19" s="505"/>
      <c r="AE19" s="505"/>
      <c r="AF19" s="505"/>
      <c r="AG19" s="505"/>
      <c r="AH19" s="505"/>
      <c r="AI19" s="505"/>
      <c r="AJ19" s="91"/>
      <c r="AK19" s="64"/>
      <c r="BM19" s="473" t="str">
        <f>CountryCode &amp; ".T3.F42.S1312.MNAC." &amp; RefVintage</f>
        <v>SE.T3.F42.S1312.MNAC.W.2026</v>
      </c>
    </row>
    <row r="20" spans="1:65" s="18" customFormat="1" ht="16.5" customHeight="1">
      <c r="A20" s="265" t="s">
        <v>354</v>
      </c>
      <c r="B20" s="388" t="s">
        <v>943</v>
      </c>
      <c r="C20" s="331" t="s">
        <v>79</v>
      </c>
      <c r="D20" s="526"/>
      <c r="E20" s="526"/>
      <c r="F20" s="526"/>
      <c r="G20" s="526"/>
      <c r="H20" s="526"/>
      <c r="I20" s="526"/>
      <c r="J20" s="526"/>
      <c r="K20" s="526"/>
      <c r="L20" s="526"/>
      <c r="M20" s="526"/>
      <c r="N20" s="526"/>
      <c r="O20" s="526"/>
      <c r="P20" s="526"/>
      <c r="Q20" s="526"/>
      <c r="R20" s="526"/>
      <c r="S20" s="526"/>
      <c r="T20" s="526"/>
      <c r="U20" s="511"/>
      <c r="V20" s="511"/>
      <c r="W20" s="511"/>
      <c r="X20" s="511"/>
      <c r="Y20" s="511"/>
      <c r="Z20" s="511"/>
      <c r="AA20" s="511"/>
      <c r="AB20" s="511"/>
      <c r="AC20" s="511"/>
      <c r="AD20" s="511"/>
      <c r="AE20" s="511"/>
      <c r="AF20" s="511"/>
      <c r="AG20" s="511"/>
      <c r="AH20" s="511"/>
      <c r="AI20" s="511"/>
      <c r="AJ20" s="91"/>
      <c r="AK20" s="64"/>
      <c r="BM20" s="473" t="str">
        <f>CountryCode &amp; ".T3.F42ACQ.S1312.MNAC." &amp; RefVintage</f>
        <v>SE.T3.F42ACQ.S1312.MNAC.W.2026</v>
      </c>
    </row>
    <row r="21" spans="1:65" s="18" customFormat="1" ht="16.5" customHeight="1">
      <c r="A21" s="265" t="s">
        <v>355</v>
      </c>
      <c r="B21" s="388" t="s">
        <v>944</v>
      </c>
      <c r="C21" s="331" t="s">
        <v>80</v>
      </c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  <c r="AE21" s="513"/>
      <c r="AF21" s="513"/>
      <c r="AG21" s="513"/>
      <c r="AH21" s="513"/>
      <c r="AI21" s="513"/>
      <c r="AJ21" s="91"/>
      <c r="AK21" s="64"/>
      <c r="BM21" s="473" t="str">
        <f>CountryCode &amp; ".T3.F42DIS.S1312.MNAC." &amp; RefVintage</f>
        <v>SE.T3.F42DIS.S1312.MNAC.W.2026</v>
      </c>
    </row>
    <row r="22" spans="1:65" s="18" customFormat="1" ht="16.5" customHeight="1">
      <c r="A22" s="265" t="s">
        <v>356</v>
      </c>
      <c r="B22" s="388" t="s">
        <v>945</v>
      </c>
      <c r="C22" s="328" t="s">
        <v>474</v>
      </c>
      <c r="D22" s="523"/>
      <c r="E22" s="523"/>
      <c r="F22" s="523"/>
      <c r="G22" s="523"/>
      <c r="H22" s="523"/>
      <c r="I22" s="523"/>
      <c r="J22" s="523"/>
      <c r="K22" s="523"/>
      <c r="L22" s="523"/>
      <c r="M22" s="523"/>
      <c r="N22" s="523"/>
      <c r="O22" s="523"/>
      <c r="P22" s="523"/>
      <c r="Q22" s="523"/>
      <c r="R22" s="523"/>
      <c r="S22" s="523"/>
      <c r="T22" s="523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505"/>
      <c r="AJ22" s="91"/>
      <c r="AK22" s="64"/>
      <c r="BM22" s="473" t="str">
        <f>CountryCode &amp; ".T3.F5.S1312.MNAC." &amp; RefVintage</f>
        <v>SE.T3.F5.S1312.MNAC.W.2026</v>
      </c>
    </row>
    <row r="23" spans="1:65" s="18" customFormat="1" ht="16.5" customHeight="1">
      <c r="A23" s="265" t="s">
        <v>357</v>
      </c>
      <c r="B23" s="388" t="s">
        <v>946</v>
      </c>
      <c r="C23" s="330" t="s">
        <v>95</v>
      </c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  <c r="AE23" s="505"/>
      <c r="AF23" s="505"/>
      <c r="AG23" s="505"/>
      <c r="AH23" s="505"/>
      <c r="AI23" s="505"/>
      <c r="AJ23" s="91"/>
      <c r="AK23" s="64"/>
      <c r="BM23" s="473" t="str">
        <f>CountryCode &amp; ".T3.F5PN.S1312.MNAC." &amp; RefVintage</f>
        <v>SE.T3.F5PN.S1312.MNAC.W.2026</v>
      </c>
    </row>
    <row r="24" spans="1:65" s="18" customFormat="1" ht="16.5" customHeight="1">
      <c r="A24" s="265" t="s">
        <v>358</v>
      </c>
      <c r="B24" s="388" t="s">
        <v>947</v>
      </c>
      <c r="C24" s="330" t="s">
        <v>475</v>
      </c>
      <c r="D24" s="523"/>
      <c r="E24" s="523"/>
      <c r="F24" s="523"/>
      <c r="G24" s="523"/>
      <c r="H24" s="523"/>
      <c r="I24" s="523"/>
      <c r="J24" s="523"/>
      <c r="K24" s="523"/>
      <c r="L24" s="523"/>
      <c r="M24" s="523"/>
      <c r="N24" s="523"/>
      <c r="O24" s="523"/>
      <c r="P24" s="523"/>
      <c r="Q24" s="523"/>
      <c r="R24" s="523"/>
      <c r="S24" s="523"/>
      <c r="T24" s="523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05"/>
      <c r="AH24" s="505"/>
      <c r="AI24" s="505"/>
      <c r="AJ24" s="91"/>
      <c r="AK24" s="64"/>
      <c r="BM24" s="473" t="str">
        <f>CountryCode &amp; ".T3.F5OP.S1312.MNAC." &amp; RefVintage</f>
        <v>SE.T3.F5OP.S1312.MNAC.W.2026</v>
      </c>
    </row>
    <row r="25" spans="1:65" s="18" customFormat="1" ht="16.5" customHeight="1">
      <c r="A25" s="265" t="s">
        <v>359</v>
      </c>
      <c r="B25" s="388" t="s">
        <v>948</v>
      </c>
      <c r="C25" s="331" t="s">
        <v>84</v>
      </c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15"/>
      <c r="V25" s="515"/>
      <c r="W25" s="515"/>
      <c r="X25" s="515"/>
      <c r="Y25" s="515"/>
      <c r="Z25" s="515"/>
      <c r="AA25" s="515"/>
      <c r="AB25" s="515"/>
      <c r="AC25" s="515"/>
      <c r="AD25" s="515"/>
      <c r="AE25" s="515"/>
      <c r="AF25" s="515"/>
      <c r="AG25" s="515"/>
      <c r="AH25" s="515"/>
      <c r="AI25" s="515"/>
      <c r="AJ25" s="91"/>
      <c r="AK25" s="64"/>
      <c r="BM25" s="473" t="str">
        <f>CountryCode &amp; ".T3.F5OPACQ.S1312.MNAC." &amp; RefVintage</f>
        <v>SE.T3.F5OPACQ.S1312.MNAC.W.2026</v>
      </c>
    </row>
    <row r="26" spans="1:65" s="18" customFormat="1" ht="16.5" customHeight="1" thickBot="1">
      <c r="A26" s="265" t="s">
        <v>360</v>
      </c>
      <c r="B26" s="388" t="s">
        <v>949</v>
      </c>
      <c r="C26" s="331" t="s">
        <v>85</v>
      </c>
      <c r="D26" s="528"/>
      <c r="E26" s="528"/>
      <c r="F26" s="528"/>
      <c r="G26" s="528"/>
      <c r="H26" s="528"/>
      <c r="I26" s="528"/>
      <c r="J26" s="528"/>
      <c r="K26" s="528"/>
      <c r="L26" s="528"/>
      <c r="M26" s="528"/>
      <c r="N26" s="528"/>
      <c r="O26" s="528"/>
      <c r="P26" s="528"/>
      <c r="Q26" s="528"/>
      <c r="R26" s="528"/>
      <c r="S26" s="528"/>
      <c r="T26" s="528"/>
      <c r="U26" s="515"/>
      <c r="V26" s="515"/>
      <c r="W26" s="515"/>
      <c r="X26" s="515"/>
      <c r="Y26" s="515"/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91"/>
      <c r="AK26" s="64"/>
      <c r="BM26" s="473" t="str">
        <f>CountryCode &amp; ".T3.F5OPDIS.S1312.MNAC." &amp; RefVintage</f>
        <v>SE.T3.F5OPDIS.S1312.MNAC.W.2026</v>
      </c>
    </row>
    <row r="27" spans="1:65" s="18" customFormat="1" ht="16.5" customHeight="1">
      <c r="A27" s="321" t="s">
        <v>498</v>
      </c>
      <c r="B27" s="388" t="s">
        <v>950</v>
      </c>
      <c r="C27" s="328" t="s">
        <v>460</v>
      </c>
      <c r="D27" s="529"/>
      <c r="E27" s="529"/>
      <c r="F27" s="529"/>
      <c r="G27" s="529"/>
      <c r="H27" s="529"/>
      <c r="I27" s="529"/>
      <c r="J27" s="529"/>
      <c r="K27" s="529"/>
      <c r="L27" s="529"/>
      <c r="M27" s="529"/>
      <c r="N27" s="529"/>
      <c r="O27" s="529"/>
      <c r="P27" s="529"/>
      <c r="Q27" s="529"/>
      <c r="R27" s="529"/>
      <c r="S27" s="529"/>
      <c r="T27" s="529"/>
      <c r="U27" s="518"/>
      <c r="V27" s="518"/>
      <c r="W27" s="518"/>
      <c r="X27" s="518"/>
      <c r="Y27" s="518"/>
      <c r="Z27" s="518"/>
      <c r="AA27" s="518"/>
      <c r="AB27" s="518"/>
      <c r="AC27" s="518"/>
      <c r="AD27" s="518"/>
      <c r="AE27" s="518"/>
      <c r="AF27" s="518"/>
      <c r="AG27" s="518"/>
      <c r="AH27" s="518"/>
      <c r="AI27" s="518"/>
      <c r="AJ27" s="91"/>
      <c r="AK27" s="64"/>
      <c r="BM27" s="473" t="str">
        <f>CountryCode &amp; ".T3.F71.S1312.MNAC." &amp; RefVintage</f>
        <v>SE.T3.F71.S1312.MNAC.W.2026</v>
      </c>
    </row>
    <row r="28" spans="1:65" s="18" customFormat="1" ht="16.5" customHeight="1" thickBot="1">
      <c r="A28" s="322" t="s">
        <v>499</v>
      </c>
      <c r="B28" s="388" t="s">
        <v>951</v>
      </c>
      <c r="C28" s="328" t="s">
        <v>462</v>
      </c>
      <c r="D28" s="529"/>
      <c r="E28" s="529"/>
      <c r="F28" s="529"/>
      <c r="G28" s="529"/>
      <c r="H28" s="529"/>
      <c r="I28" s="529"/>
      <c r="J28" s="529"/>
      <c r="K28" s="529"/>
      <c r="L28" s="529"/>
      <c r="M28" s="529"/>
      <c r="N28" s="529"/>
      <c r="O28" s="529"/>
      <c r="P28" s="529"/>
      <c r="Q28" s="529"/>
      <c r="R28" s="529"/>
      <c r="S28" s="529"/>
      <c r="T28" s="529"/>
      <c r="U28" s="518"/>
      <c r="V28" s="518"/>
      <c r="W28" s="518"/>
      <c r="X28" s="518"/>
      <c r="Y28" s="518"/>
      <c r="Z28" s="518"/>
      <c r="AA28" s="518"/>
      <c r="AB28" s="518"/>
      <c r="AC28" s="518"/>
      <c r="AD28" s="518"/>
      <c r="AE28" s="518"/>
      <c r="AF28" s="518"/>
      <c r="AG28" s="518"/>
      <c r="AH28" s="518"/>
      <c r="AI28" s="518"/>
      <c r="AJ28" s="91"/>
      <c r="AK28" s="64"/>
      <c r="BM28" s="473" t="str">
        <f>CountryCode &amp; ".T3.F8.S1312.MNAC." &amp; RefVintage</f>
        <v>SE.T3.F8.S1312.MNAC.W.2026</v>
      </c>
    </row>
    <row r="29" spans="1:65" s="18" customFormat="1" ht="16.5" customHeight="1">
      <c r="A29" s="265" t="s">
        <v>361</v>
      </c>
      <c r="B29" s="388" t="s">
        <v>952</v>
      </c>
      <c r="C29" s="328" t="s">
        <v>465</v>
      </c>
      <c r="D29" s="529"/>
      <c r="E29" s="529"/>
      <c r="F29" s="529"/>
      <c r="G29" s="529"/>
      <c r="H29" s="529"/>
      <c r="I29" s="529"/>
      <c r="J29" s="529"/>
      <c r="K29" s="529"/>
      <c r="L29" s="529"/>
      <c r="M29" s="529"/>
      <c r="N29" s="529"/>
      <c r="O29" s="529"/>
      <c r="P29" s="529"/>
      <c r="Q29" s="529"/>
      <c r="R29" s="529"/>
      <c r="S29" s="529"/>
      <c r="T29" s="529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91"/>
      <c r="AK29" s="64"/>
      <c r="BM29" s="473" t="str">
        <f>CountryCode &amp; ".T3.OFA.S1312.MNAC." &amp; RefVintage</f>
        <v>SE.T3.OFA.S1312.MNAC.W.2026</v>
      </c>
    </row>
    <row r="30" spans="1:65" s="18" customFormat="1" ht="16.5" customHeight="1">
      <c r="A30" s="265"/>
      <c r="B30" s="126"/>
      <c r="C30" s="332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1"/>
      <c r="AK30" s="64"/>
      <c r="BM30" s="473"/>
    </row>
    <row r="31" spans="1:65" s="18" customFormat="1" ht="16.5" customHeight="1">
      <c r="A31" s="265" t="s">
        <v>362</v>
      </c>
      <c r="B31" s="388" t="s">
        <v>953</v>
      </c>
      <c r="C31" s="333" t="s">
        <v>184</v>
      </c>
      <c r="D31" s="336" t="str">
        <f t="shared" ref="D31:AH31" si="2"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/>
      </c>
      <c r="E31" s="336" t="str">
        <f t="shared" si="2"/>
        <v/>
      </c>
      <c r="F31" s="336" t="str">
        <f t="shared" si="2"/>
        <v/>
      </c>
      <c r="G31" s="336" t="str">
        <f t="shared" si="2"/>
        <v/>
      </c>
      <c r="H31" s="336" t="str">
        <f t="shared" si="2"/>
        <v/>
      </c>
      <c r="I31" s="336" t="str">
        <f t="shared" si="2"/>
        <v/>
      </c>
      <c r="J31" s="336" t="str">
        <f t="shared" si="2"/>
        <v/>
      </c>
      <c r="K31" s="336" t="str">
        <f t="shared" si="2"/>
        <v/>
      </c>
      <c r="L31" s="336" t="str">
        <f t="shared" si="2"/>
        <v/>
      </c>
      <c r="M31" s="336" t="str">
        <f t="shared" si="2"/>
        <v/>
      </c>
      <c r="N31" s="336" t="str">
        <f t="shared" si="2"/>
        <v/>
      </c>
      <c r="O31" s="336" t="str">
        <f t="shared" si="2"/>
        <v/>
      </c>
      <c r="P31" s="336" t="str">
        <f t="shared" si="2"/>
        <v/>
      </c>
      <c r="Q31" s="336" t="str">
        <f t="shared" si="2"/>
        <v/>
      </c>
      <c r="R31" s="336" t="str">
        <f t="shared" si="2"/>
        <v/>
      </c>
      <c r="S31" s="336" t="str">
        <f t="shared" si="2"/>
        <v/>
      </c>
      <c r="T31" s="336" t="str">
        <f t="shared" si="2"/>
        <v/>
      </c>
      <c r="U31" s="336" t="str">
        <f t="shared" si="2"/>
        <v/>
      </c>
      <c r="V31" s="336" t="str">
        <f t="shared" si="2"/>
        <v/>
      </c>
      <c r="W31" s="336" t="str">
        <f t="shared" si="2"/>
        <v/>
      </c>
      <c r="X31" s="336" t="str">
        <f t="shared" si="2"/>
        <v/>
      </c>
      <c r="Y31" s="336" t="str">
        <f t="shared" si="2"/>
        <v/>
      </c>
      <c r="Z31" s="336" t="str">
        <f t="shared" si="2"/>
        <v/>
      </c>
      <c r="AA31" s="336" t="str">
        <f t="shared" si="2"/>
        <v/>
      </c>
      <c r="AB31" s="336" t="str">
        <f t="shared" si="2"/>
        <v/>
      </c>
      <c r="AC31" s="336" t="str">
        <f t="shared" si="2"/>
        <v/>
      </c>
      <c r="AD31" s="336" t="str">
        <f t="shared" si="2"/>
        <v/>
      </c>
      <c r="AE31" s="336" t="str">
        <f t="shared" si="2"/>
        <v/>
      </c>
      <c r="AF31" s="336" t="str">
        <f t="shared" si="2"/>
        <v/>
      </c>
      <c r="AG31" s="336" t="str">
        <f t="shared" si="2"/>
        <v/>
      </c>
      <c r="AH31" s="336" t="str">
        <f t="shared" si="2"/>
        <v/>
      </c>
      <c r="AI31" s="336" t="str">
        <f>IF(AND(ISBLANK(AI32),ISBLANK(AI33),ISBLANK(AI34),ISBLANK(AI36),ISBLANK(AI37),ISBLANK(AI38),ISBLANK(AI40),ISBLANK(AI41),ISBLANK(AI42)),"",IF(AND(AI32="M",AI33="M",AI34="M",AI36="M",AI37="M",AI38="M",AI40="M",AI41="M",AI42="M"),"M",IF(AND(AI32="L",AI33="L",AI34="L",AI36="L",AI37="L",AI38="L",AI40="L",AI41="L",AI42="L"),"L",IF(AND(ISTEXT(AI32),ISTEXT(AI33),ISTEXT(AI34),ISTEXT(AI36),ISTEXT(AI37),ISTEXT(AI38),ISTEXT(AI40),ISTEXT(AI41),ISTEXT(AI42)),"M",SUM(AI32:AI34)+SUM(AI36:AI38)+SUM(AI40:AI42)))))</f>
        <v/>
      </c>
      <c r="AJ31" s="91"/>
      <c r="AK31" s="64"/>
      <c r="BM31" s="473" t="str">
        <f>CountryCode &amp; ".T3.ADJ.S1312.MNAC." &amp; RefVintage</f>
        <v>SE.T3.ADJ.S1312.MNAC.W.2026</v>
      </c>
    </row>
    <row r="32" spans="1:65" s="18" customFormat="1" ht="16.5" customHeight="1" thickBot="1">
      <c r="A32" s="265" t="s">
        <v>363</v>
      </c>
      <c r="B32" s="388" t="s">
        <v>954</v>
      </c>
      <c r="C32" s="328" t="s">
        <v>476</v>
      </c>
      <c r="D32" s="529"/>
      <c r="E32" s="529"/>
      <c r="F32" s="529"/>
      <c r="G32" s="529"/>
      <c r="H32" s="529"/>
      <c r="I32" s="529"/>
      <c r="J32" s="529"/>
      <c r="K32" s="529"/>
      <c r="L32" s="529"/>
      <c r="M32" s="529"/>
      <c r="N32" s="529"/>
      <c r="O32" s="529"/>
      <c r="P32" s="529"/>
      <c r="Q32" s="529"/>
      <c r="R32" s="529"/>
      <c r="S32" s="529"/>
      <c r="T32" s="529"/>
      <c r="U32" s="518"/>
      <c r="V32" s="518"/>
      <c r="W32" s="518"/>
      <c r="X32" s="518"/>
      <c r="Y32" s="518"/>
      <c r="Z32" s="518"/>
      <c r="AA32" s="518"/>
      <c r="AB32" s="518"/>
      <c r="AC32" s="518"/>
      <c r="AD32" s="518"/>
      <c r="AE32" s="518"/>
      <c r="AF32" s="518"/>
      <c r="AG32" s="518"/>
      <c r="AH32" s="518"/>
      <c r="AI32" s="518"/>
      <c r="AJ32" s="91"/>
      <c r="AK32" s="64"/>
      <c r="BM32" s="473" t="str">
        <f>CountryCode &amp; ".T3.LIA.S1312.MNAC." &amp; RefVintage</f>
        <v>SE.T3.LIA.S1312.MNAC.W.2026</v>
      </c>
    </row>
    <row r="33" spans="1:65" s="18" customFormat="1" ht="16.5" customHeight="1" thickBot="1">
      <c r="A33" s="247" t="s">
        <v>503</v>
      </c>
      <c r="B33" s="388" t="s">
        <v>955</v>
      </c>
      <c r="C33" s="328" t="s">
        <v>463</v>
      </c>
      <c r="D33" s="529"/>
      <c r="E33" s="529"/>
      <c r="F33" s="529"/>
      <c r="G33" s="529"/>
      <c r="H33" s="529"/>
      <c r="I33" s="529"/>
      <c r="J33" s="529"/>
      <c r="K33" s="529"/>
      <c r="L33" s="529"/>
      <c r="M33" s="529"/>
      <c r="N33" s="529"/>
      <c r="O33" s="529"/>
      <c r="P33" s="529"/>
      <c r="Q33" s="529"/>
      <c r="R33" s="529"/>
      <c r="S33" s="529"/>
      <c r="T33" s="529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91"/>
      <c r="AK33" s="64"/>
      <c r="BM33" s="473" t="str">
        <f>CountryCode &amp; ".T3.OAP.S1312.MNAC." &amp; RefVintage</f>
        <v>SE.T3.OAP.S1312.MNAC.W.2026</v>
      </c>
    </row>
    <row r="34" spans="1:65" s="18" customFormat="1" ht="16.5" customHeight="1">
      <c r="A34" s="265" t="s">
        <v>364</v>
      </c>
      <c r="B34" s="388" t="s">
        <v>956</v>
      </c>
      <c r="C34" s="328" t="s">
        <v>477</v>
      </c>
      <c r="D34" s="529"/>
      <c r="E34" s="529"/>
      <c r="F34" s="529"/>
      <c r="G34" s="529"/>
      <c r="H34" s="529"/>
      <c r="I34" s="529"/>
      <c r="J34" s="529"/>
      <c r="K34" s="529"/>
      <c r="L34" s="529"/>
      <c r="M34" s="529"/>
      <c r="N34" s="529"/>
      <c r="O34" s="529"/>
      <c r="P34" s="529"/>
      <c r="Q34" s="529"/>
      <c r="R34" s="529"/>
      <c r="S34" s="529"/>
      <c r="T34" s="529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91"/>
      <c r="AK34" s="64"/>
      <c r="BM34" s="473" t="str">
        <f>CountryCode &amp; ".T3.OLIA.S1312.MNAC." &amp; RefVintage</f>
        <v>SE.T3.OLIA.S1312.MNAC.W.2026</v>
      </c>
    </row>
    <row r="35" spans="1:65" s="18" customFormat="1" ht="16.5" customHeight="1">
      <c r="A35" s="265"/>
      <c r="B35" s="126"/>
      <c r="C35" s="334"/>
      <c r="D35" s="94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1"/>
      <c r="AK35" s="64"/>
      <c r="BM35" s="473"/>
    </row>
    <row r="36" spans="1:65" s="18" customFormat="1" ht="16.5" customHeight="1">
      <c r="A36" s="265" t="s">
        <v>365</v>
      </c>
      <c r="B36" s="388" t="s">
        <v>957</v>
      </c>
      <c r="C36" s="328" t="s">
        <v>66</v>
      </c>
      <c r="D36" s="529"/>
      <c r="E36" s="529"/>
      <c r="F36" s="529"/>
      <c r="G36" s="529"/>
      <c r="H36" s="529"/>
      <c r="I36" s="529"/>
      <c r="J36" s="529"/>
      <c r="K36" s="529"/>
      <c r="L36" s="529"/>
      <c r="M36" s="529"/>
      <c r="N36" s="529"/>
      <c r="O36" s="529"/>
      <c r="P36" s="529"/>
      <c r="Q36" s="529"/>
      <c r="R36" s="529"/>
      <c r="S36" s="529"/>
      <c r="T36" s="529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91"/>
      <c r="AK36" s="64"/>
      <c r="BM36" s="473" t="str">
        <f>CountryCode &amp; ".T3.ISS_A.S1312.MNAC." &amp; RefVintage</f>
        <v>SE.T3.ISS_A.S1312.MNAC.W.2026</v>
      </c>
    </row>
    <row r="37" spans="1:65" s="18" customFormat="1" ht="16.5" customHeight="1">
      <c r="A37" s="265" t="s">
        <v>366</v>
      </c>
      <c r="B37" s="388" t="s">
        <v>958</v>
      </c>
      <c r="C37" s="328" t="s">
        <v>478</v>
      </c>
      <c r="D37" s="529"/>
      <c r="E37" s="529"/>
      <c r="F37" s="529"/>
      <c r="G37" s="529"/>
      <c r="H37" s="529"/>
      <c r="I37" s="529"/>
      <c r="J37" s="529"/>
      <c r="K37" s="529"/>
      <c r="L37" s="529"/>
      <c r="M37" s="529"/>
      <c r="N37" s="529"/>
      <c r="O37" s="529"/>
      <c r="P37" s="529"/>
      <c r="Q37" s="529"/>
      <c r="R37" s="529"/>
      <c r="S37" s="529"/>
      <c r="T37" s="529"/>
      <c r="U37" s="518"/>
      <c r="V37" s="518"/>
      <c r="W37" s="518"/>
      <c r="X37" s="518"/>
      <c r="Y37" s="518"/>
      <c r="Z37" s="518"/>
      <c r="AA37" s="518"/>
      <c r="AB37" s="518"/>
      <c r="AC37" s="518"/>
      <c r="AD37" s="518"/>
      <c r="AE37" s="518"/>
      <c r="AF37" s="518"/>
      <c r="AG37" s="518"/>
      <c r="AH37" s="518"/>
      <c r="AI37" s="518"/>
      <c r="AJ37" s="91"/>
      <c r="AK37" s="64"/>
      <c r="BM37" s="473" t="str">
        <f>CountryCode &amp; ".T3.D41_A.S1312.MNAC." &amp; RefVintage</f>
        <v>SE.T3.D41_A.S1312.MNAC.W.2026</v>
      </c>
    </row>
    <row r="38" spans="1:65" s="167" customFormat="1" ht="16.5" customHeight="1">
      <c r="A38" s="265" t="s">
        <v>367</v>
      </c>
      <c r="B38" s="388" t="s">
        <v>959</v>
      </c>
      <c r="C38" s="335" t="s">
        <v>479</v>
      </c>
      <c r="D38" s="529"/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29"/>
      <c r="P38" s="529"/>
      <c r="Q38" s="529"/>
      <c r="R38" s="529"/>
      <c r="S38" s="529"/>
      <c r="T38" s="529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91"/>
      <c r="AK38" s="64"/>
      <c r="BM38" s="474" t="str">
        <f>CountryCode &amp; ".T3.RED_A.S1312.MNAC." &amp; RefVintage</f>
        <v>SE.T3.RED_A.S1312.MNAC.W.2026</v>
      </c>
    </row>
    <row r="39" spans="1:65" s="18" customFormat="1" ht="16.5" customHeight="1">
      <c r="A39" s="265"/>
      <c r="B39" s="126"/>
      <c r="C39" s="334"/>
      <c r="D39" s="94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1"/>
      <c r="AK39" s="64"/>
      <c r="BM39" s="473"/>
    </row>
    <row r="40" spans="1:65" s="18" customFormat="1" ht="16.5" customHeight="1">
      <c r="A40" s="265" t="s">
        <v>368</v>
      </c>
      <c r="B40" s="388" t="s">
        <v>960</v>
      </c>
      <c r="C40" s="328" t="s">
        <v>96</v>
      </c>
      <c r="D40" s="529"/>
      <c r="E40" s="529"/>
      <c r="F40" s="529"/>
      <c r="G40" s="529"/>
      <c r="H40" s="529"/>
      <c r="I40" s="529"/>
      <c r="J40" s="529"/>
      <c r="K40" s="529"/>
      <c r="L40" s="529"/>
      <c r="M40" s="529"/>
      <c r="N40" s="529"/>
      <c r="O40" s="529"/>
      <c r="P40" s="529"/>
      <c r="Q40" s="529"/>
      <c r="R40" s="529"/>
      <c r="S40" s="529"/>
      <c r="T40" s="529"/>
      <c r="U40" s="518"/>
      <c r="V40" s="518"/>
      <c r="W40" s="518"/>
      <c r="X40" s="518"/>
      <c r="Y40" s="518"/>
      <c r="Z40" s="518"/>
      <c r="AA40" s="518"/>
      <c r="AB40" s="518"/>
      <c r="AC40" s="518"/>
      <c r="AD40" s="518"/>
      <c r="AE40" s="518"/>
      <c r="AF40" s="518"/>
      <c r="AG40" s="518"/>
      <c r="AH40" s="518"/>
      <c r="AI40" s="518"/>
      <c r="AJ40" s="91"/>
      <c r="AK40" s="64"/>
      <c r="BM40" s="473" t="str">
        <f>CountryCode &amp; ".T3.FREV_A.S1312.MNAC." &amp; RefVintage</f>
        <v>SE.T3.FREV_A.S1312.MNAC.W.2026</v>
      </c>
    </row>
    <row r="41" spans="1:65" s="18" customFormat="1" ht="16.5" customHeight="1">
      <c r="A41" s="265" t="s">
        <v>522</v>
      </c>
      <c r="B41" s="388" t="s">
        <v>961</v>
      </c>
      <c r="C41" s="328" t="s">
        <v>480</v>
      </c>
      <c r="D41" s="529"/>
      <c r="E41" s="529"/>
      <c r="F41" s="529"/>
      <c r="G41" s="529"/>
      <c r="H41" s="529"/>
      <c r="I41" s="529"/>
      <c r="J41" s="529"/>
      <c r="K41" s="529"/>
      <c r="L41" s="529"/>
      <c r="M41" s="529"/>
      <c r="N41" s="529"/>
      <c r="O41" s="529"/>
      <c r="P41" s="529"/>
      <c r="Q41" s="529"/>
      <c r="R41" s="529"/>
      <c r="S41" s="529"/>
      <c r="T41" s="529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91"/>
      <c r="AK41" s="64"/>
      <c r="BM41" s="473" t="str">
        <f>CountryCode &amp; ".T3.K61.S1312.MNAC." &amp; RefVintage</f>
        <v>SE.T3.K61.S1312.MNAC.W.2026</v>
      </c>
    </row>
    <row r="42" spans="1:65" s="18" customFormat="1" ht="16.5" customHeight="1">
      <c r="A42" s="265" t="s">
        <v>369</v>
      </c>
      <c r="B42" s="388" t="s">
        <v>962</v>
      </c>
      <c r="C42" s="328" t="s">
        <v>481</v>
      </c>
      <c r="D42" s="529"/>
      <c r="E42" s="529"/>
      <c r="F42" s="529"/>
      <c r="G42" s="529"/>
      <c r="H42" s="529"/>
      <c r="I42" s="529"/>
      <c r="J42" s="529"/>
      <c r="K42" s="529"/>
      <c r="L42" s="529"/>
      <c r="M42" s="529"/>
      <c r="N42" s="529"/>
      <c r="O42" s="529"/>
      <c r="P42" s="529"/>
      <c r="Q42" s="529"/>
      <c r="R42" s="529"/>
      <c r="S42" s="529"/>
      <c r="T42" s="529"/>
      <c r="U42" s="518"/>
      <c r="V42" s="518"/>
      <c r="W42" s="518"/>
      <c r="X42" s="518"/>
      <c r="Y42" s="518"/>
      <c r="Z42" s="518"/>
      <c r="AA42" s="518"/>
      <c r="AB42" s="518"/>
      <c r="AC42" s="518"/>
      <c r="AD42" s="518"/>
      <c r="AE42" s="518"/>
      <c r="AF42" s="518"/>
      <c r="AG42" s="518"/>
      <c r="AH42" s="518"/>
      <c r="AI42" s="518"/>
      <c r="AJ42" s="91"/>
      <c r="AK42" s="64"/>
      <c r="BM42" s="473" t="str">
        <f>CountryCode &amp; ".T3.OCVO_A.S1312.MNAC." &amp; RefVintage</f>
        <v>SE.T3.OCVO_A.S1312.MNAC.W.2026</v>
      </c>
    </row>
    <row r="43" spans="1:65" s="18" customFormat="1" ht="16.5" customHeight="1">
      <c r="A43" s="265"/>
      <c r="B43" s="126"/>
      <c r="C43" s="334"/>
      <c r="D43" s="94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1"/>
      <c r="AK43" s="64"/>
      <c r="BM43" s="473"/>
    </row>
    <row r="44" spans="1:65" s="18" customFormat="1" ht="16.5" customHeight="1">
      <c r="A44" s="265" t="s">
        <v>370</v>
      </c>
      <c r="B44" s="388" t="s">
        <v>963</v>
      </c>
      <c r="C44" s="333" t="s">
        <v>64</v>
      </c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529"/>
      <c r="O44" s="529"/>
      <c r="P44" s="529"/>
      <c r="Q44" s="529"/>
      <c r="R44" s="529"/>
      <c r="S44" s="529"/>
      <c r="T44" s="529"/>
      <c r="U44" s="518"/>
      <c r="V44" s="518"/>
      <c r="W44" s="518"/>
      <c r="X44" s="518"/>
      <c r="Y44" s="518"/>
      <c r="Z44" s="518"/>
      <c r="AA44" s="518"/>
      <c r="AB44" s="518"/>
      <c r="AC44" s="518"/>
      <c r="AD44" s="518"/>
      <c r="AE44" s="518"/>
      <c r="AF44" s="518"/>
      <c r="AG44" s="518"/>
      <c r="AH44" s="518"/>
      <c r="AI44" s="518"/>
      <c r="AJ44" s="91"/>
      <c r="AK44" s="64"/>
      <c r="BM44" s="473" t="str">
        <f>CountryCode &amp; ".T3.SD.S1312.MNAC." &amp; RefVintage</f>
        <v>SE.T3.SD.S1312.MNAC.W.2026</v>
      </c>
    </row>
    <row r="45" spans="1:65" s="18" customFormat="1" ht="16.5" customHeight="1">
      <c r="A45" s="265" t="s">
        <v>371</v>
      </c>
      <c r="B45" s="388" t="s">
        <v>964</v>
      </c>
      <c r="C45" s="328" t="s">
        <v>74</v>
      </c>
      <c r="D45" s="529"/>
      <c r="E45" s="529"/>
      <c r="F45" s="529"/>
      <c r="G45" s="529"/>
      <c r="H45" s="529"/>
      <c r="I45" s="529"/>
      <c r="J45" s="529"/>
      <c r="K45" s="529"/>
      <c r="L45" s="529"/>
      <c r="M45" s="529"/>
      <c r="N45" s="529"/>
      <c r="O45" s="529"/>
      <c r="P45" s="529"/>
      <c r="Q45" s="529"/>
      <c r="R45" s="529"/>
      <c r="S45" s="529"/>
      <c r="T45" s="529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  <c r="AG45" s="518"/>
      <c r="AH45" s="518"/>
      <c r="AI45" s="518"/>
      <c r="AJ45" s="91"/>
      <c r="AK45" s="64"/>
      <c r="BM45" s="473" t="str">
        <f>CountryCode &amp; ".T3.B9_SD.S1312.MNAC." &amp; RefVintage</f>
        <v>SE.T3.B9_SD.S1312.MNAC.W.2026</v>
      </c>
    </row>
    <row r="46" spans="1:65" s="18" customFormat="1" ht="16.5" customHeight="1">
      <c r="A46" s="265" t="s">
        <v>372</v>
      </c>
      <c r="B46" s="388" t="s">
        <v>965</v>
      </c>
      <c r="C46" s="328" t="s">
        <v>63</v>
      </c>
      <c r="D46" s="529"/>
      <c r="E46" s="529"/>
      <c r="F46" s="529"/>
      <c r="G46" s="529"/>
      <c r="H46" s="529"/>
      <c r="I46" s="529"/>
      <c r="J46" s="529"/>
      <c r="K46" s="529"/>
      <c r="L46" s="529"/>
      <c r="M46" s="529"/>
      <c r="N46" s="529"/>
      <c r="O46" s="529"/>
      <c r="P46" s="529"/>
      <c r="Q46" s="529"/>
      <c r="R46" s="529"/>
      <c r="S46" s="529"/>
      <c r="T46" s="529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91"/>
      <c r="AK46" s="64"/>
      <c r="BM46" s="473" t="str">
        <f>CountryCode &amp; ".T3.OSD.S1312.MNAC." &amp; RefVintage</f>
        <v>SE.T3.OSD.S1312.MNAC.W.2026</v>
      </c>
    </row>
    <row r="47" spans="1:65" s="18" customFormat="1" ht="13.5" customHeight="1" thickBot="1">
      <c r="A47" s="209"/>
      <c r="B47" s="126"/>
      <c r="C47" s="332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8"/>
      <c r="AK47" s="64"/>
      <c r="BM47" s="473"/>
    </row>
    <row r="48" spans="1:65" s="18" customFormat="1" ht="19.5" customHeight="1" thickTop="1" thickBot="1">
      <c r="A48" s="265" t="s">
        <v>373</v>
      </c>
      <c r="B48" s="388" t="s">
        <v>966</v>
      </c>
      <c r="C48" s="287" t="s">
        <v>104</v>
      </c>
      <c r="D48" s="529"/>
      <c r="E48" s="529"/>
      <c r="F48" s="529"/>
      <c r="G48" s="529"/>
      <c r="H48" s="529"/>
      <c r="I48" s="529"/>
      <c r="J48" s="529"/>
      <c r="K48" s="529"/>
      <c r="L48" s="529"/>
      <c r="M48" s="529"/>
      <c r="N48" s="529"/>
      <c r="O48" s="529"/>
      <c r="P48" s="529"/>
      <c r="Q48" s="529"/>
      <c r="R48" s="529"/>
      <c r="S48" s="529"/>
      <c r="T48" s="529"/>
      <c r="U48" s="518"/>
      <c r="V48" s="518"/>
      <c r="W48" s="518"/>
      <c r="X48" s="518"/>
      <c r="Y48" s="518"/>
      <c r="Z48" s="518"/>
      <c r="AA48" s="518"/>
      <c r="AB48" s="518"/>
      <c r="AC48" s="518"/>
      <c r="AD48" s="518"/>
      <c r="AE48" s="518"/>
      <c r="AF48" s="518"/>
      <c r="AG48" s="518"/>
      <c r="AH48" s="518"/>
      <c r="AI48" s="518"/>
      <c r="AJ48" s="6"/>
      <c r="AK48" s="64"/>
      <c r="BM48" s="473" t="str">
        <f>CountryCode &amp; ".T3.CHDEBT.S1312.MNAC." &amp; RefVintage</f>
        <v>SE.T3.CHDEBT.S1312.MNAC.W.2026</v>
      </c>
    </row>
    <row r="49" spans="1:65" ht="9" customHeight="1" thickTop="1" thickBot="1">
      <c r="A49" s="209"/>
      <c r="B49" s="126"/>
      <c r="C49" s="34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"/>
      <c r="AK49" s="50"/>
    </row>
    <row r="50" spans="1:65" ht="9" customHeight="1" thickTop="1" thickBot="1">
      <c r="A50" s="209"/>
      <c r="B50" s="126"/>
      <c r="C50" s="345"/>
      <c r="D50" s="86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9"/>
      <c r="AK50" s="50"/>
    </row>
    <row r="51" spans="1:65" ht="18.75" thickTop="1" thickBot="1">
      <c r="A51" s="265" t="s">
        <v>374</v>
      </c>
      <c r="B51" s="388" t="s">
        <v>967</v>
      </c>
      <c r="C51" s="287" t="s">
        <v>105</v>
      </c>
      <c r="D51" s="530"/>
      <c r="E51" s="531"/>
      <c r="F51" s="531"/>
      <c r="G51" s="531"/>
      <c r="H51" s="531"/>
      <c r="I51" s="531"/>
      <c r="J51" s="531"/>
      <c r="K51" s="531"/>
      <c r="L51" s="531"/>
      <c r="M51" s="531"/>
      <c r="N51" s="531"/>
      <c r="O51" s="531"/>
      <c r="P51" s="531"/>
      <c r="Q51" s="531"/>
      <c r="R51" s="531"/>
      <c r="S51" s="531"/>
      <c r="T51" s="531"/>
      <c r="U51" s="520"/>
      <c r="V51" s="520"/>
      <c r="W51" s="520"/>
      <c r="X51" s="520"/>
      <c r="Y51" s="520"/>
      <c r="Z51" s="520"/>
      <c r="AA51" s="520"/>
      <c r="AB51" s="520"/>
      <c r="AC51" s="520"/>
      <c r="AD51" s="520"/>
      <c r="AE51" s="520"/>
      <c r="AF51" s="520"/>
      <c r="AG51" s="520"/>
      <c r="AH51" s="520"/>
      <c r="AI51" s="520"/>
      <c r="AJ51" s="4"/>
      <c r="AK51" s="50"/>
      <c r="BM51" s="290" t="str">
        <f>CountryCode &amp; ".T3.CTDEBT.S1312.MNAC." &amp; RefVintage</f>
        <v>SE.T3.CTDEBT.S1312.MNAC.W.2026</v>
      </c>
    </row>
    <row r="52" spans="1:65" ht="15.75" thickTop="1">
      <c r="A52" s="265" t="s">
        <v>375</v>
      </c>
      <c r="B52" s="388" t="s">
        <v>968</v>
      </c>
      <c r="C52" s="328" t="s">
        <v>107</v>
      </c>
      <c r="D52" s="532"/>
      <c r="E52" s="532"/>
      <c r="F52" s="532"/>
      <c r="G52" s="532"/>
      <c r="H52" s="532"/>
      <c r="I52" s="532"/>
      <c r="J52" s="532"/>
      <c r="K52" s="532"/>
      <c r="L52" s="532"/>
      <c r="M52" s="532"/>
      <c r="N52" s="532"/>
      <c r="O52" s="532"/>
      <c r="P52" s="532"/>
      <c r="Q52" s="532"/>
      <c r="R52" s="532"/>
      <c r="S52" s="532"/>
      <c r="T52" s="532"/>
      <c r="U52" s="521"/>
      <c r="V52" s="521"/>
      <c r="W52" s="521"/>
      <c r="X52" s="521"/>
      <c r="Y52" s="521"/>
      <c r="Z52" s="521"/>
      <c r="AA52" s="521"/>
      <c r="AB52" s="521"/>
      <c r="AC52" s="521"/>
      <c r="AD52" s="521"/>
      <c r="AE52" s="521"/>
      <c r="AF52" s="521"/>
      <c r="AG52" s="521"/>
      <c r="AH52" s="521"/>
      <c r="AI52" s="521"/>
      <c r="AJ52" s="457"/>
      <c r="AK52" s="50"/>
      <c r="BM52" s="290" t="str">
        <f>CountryCode &amp; ".T3.DEBT.S1312.MNAC." &amp; RefVintage</f>
        <v>SE.T3.DEBT.S1312.MNAC.W.2026</v>
      </c>
    </row>
    <row r="53" spans="1:65" ht="18.75" customHeight="1">
      <c r="A53" s="265" t="s">
        <v>376</v>
      </c>
      <c r="B53" s="388" t="s">
        <v>969</v>
      </c>
      <c r="C53" s="346" t="s">
        <v>108</v>
      </c>
      <c r="D53" s="529"/>
      <c r="E53" s="529"/>
      <c r="F53" s="529"/>
      <c r="G53" s="529"/>
      <c r="H53" s="529"/>
      <c r="I53" s="529"/>
      <c r="J53" s="529"/>
      <c r="K53" s="529"/>
      <c r="L53" s="529"/>
      <c r="M53" s="529"/>
      <c r="N53" s="529"/>
      <c r="O53" s="529"/>
      <c r="P53" s="529"/>
      <c r="Q53" s="529"/>
      <c r="R53" s="529"/>
      <c r="S53" s="529"/>
      <c r="T53" s="529"/>
      <c r="U53" s="518"/>
      <c r="V53" s="518"/>
      <c r="W53" s="518"/>
      <c r="X53" s="518"/>
      <c r="Y53" s="518"/>
      <c r="Z53" s="518"/>
      <c r="AA53" s="518"/>
      <c r="AB53" s="518"/>
      <c r="AC53" s="518"/>
      <c r="AD53" s="518"/>
      <c r="AE53" s="518"/>
      <c r="AF53" s="518"/>
      <c r="AG53" s="518"/>
      <c r="AH53" s="518"/>
      <c r="AI53" s="518"/>
      <c r="AJ53" s="115"/>
      <c r="AK53" s="50"/>
      <c r="BM53" s="290" t="str">
        <f>CountryCode &amp; ".T3.HOLD.S1312.MNAC." &amp; RefVintage</f>
        <v>SE.T3.HOLD.S1312.MNAC.W.2026</v>
      </c>
    </row>
    <row r="54" spans="1:65" ht="9.75" customHeight="1" thickBot="1">
      <c r="A54" s="135"/>
      <c r="B54" s="126"/>
      <c r="C54" s="14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71"/>
      <c r="AK54" s="50"/>
    </row>
    <row r="55" spans="1:65" ht="20.25" thickTop="1" thickBot="1">
      <c r="A55" s="127"/>
      <c r="B55" s="126"/>
      <c r="C55" s="343" t="str">
        <f>'Table 3A'!$C$50</f>
        <v xml:space="preserve">*Please note that the sign convention for net lending/ net borrowing is different from tables 1 and 2. </v>
      </c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325"/>
      <c r="AK55" s="50"/>
      <c r="AM55" s="13"/>
    </row>
    <row r="56" spans="1:65" ht="8.25" customHeight="1" thickTop="1">
      <c r="A56" s="127"/>
      <c r="B56" s="126"/>
      <c r="C56" s="151"/>
      <c r="D56" s="68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50"/>
      <c r="AM56" s="13"/>
    </row>
    <row r="57" spans="1:65" ht="15.75">
      <c r="A57" s="127"/>
      <c r="B57" s="126"/>
      <c r="C57" s="152"/>
      <c r="D57" s="13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50"/>
      <c r="AM57" s="13"/>
    </row>
    <row r="58" spans="1:65" ht="15.75">
      <c r="A58" s="127"/>
      <c r="B58" s="126"/>
      <c r="C58" s="201" t="s">
        <v>97</v>
      </c>
      <c r="D58" s="201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50"/>
      <c r="AM58" s="13"/>
    </row>
    <row r="59" spans="1:65" ht="15.75">
      <c r="A59" s="127"/>
      <c r="B59" s="126"/>
      <c r="C59" s="199" t="s">
        <v>103</v>
      </c>
      <c r="D59" s="201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50"/>
      <c r="AM59" s="13"/>
    </row>
    <row r="60" spans="1:65" ht="18" customHeight="1">
      <c r="A60" s="127"/>
      <c r="B60" s="126"/>
      <c r="C60" s="199" t="s">
        <v>464</v>
      </c>
      <c r="D60" s="130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50"/>
      <c r="AM60" s="13"/>
    </row>
    <row r="61" spans="1:65" ht="9.75" customHeight="1" thickBot="1">
      <c r="A61" s="153"/>
      <c r="B61" s="146"/>
      <c r="C61" s="347"/>
      <c r="D61" s="348"/>
      <c r="E61" s="349"/>
      <c r="F61" s="349"/>
      <c r="G61" s="349"/>
      <c r="H61" s="349"/>
      <c r="I61" s="349"/>
      <c r="J61" s="349"/>
      <c r="K61" s="349"/>
      <c r="L61" s="349"/>
      <c r="M61" s="349"/>
      <c r="N61" s="349"/>
      <c r="O61" s="349"/>
      <c r="P61" s="349"/>
      <c r="Q61" s="349"/>
      <c r="R61" s="349"/>
      <c r="S61" s="349"/>
      <c r="T61" s="349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349"/>
      <c r="AK61" s="52"/>
      <c r="AM61" s="13"/>
    </row>
    <row r="62" spans="1:65" ht="16.5" thickTop="1">
      <c r="B62" s="188"/>
      <c r="C62" s="31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13"/>
      <c r="AL62" s="13"/>
      <c r="AM62" s="13"/>
    </row>
    <row r="63" spans="1:65"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</row>
    <row r="64" spans="1:65" ht="60.6" customHeight="1">
      <c r="C64" s="298" t="s">
        <v>121</v>
      </c>
      <c r="D64" s="550" t="str">
        <f t="shared" ref="D64:AI64" si="3">IF(OR(COUNTA(D10:D10,D12:D29,D31:D34,D36:D38,D40:D42,D44:D46,D48:D48,D51:D53)=36,NOT(ISNUMBER(D7))),"OK","NOT fully completed, pls.fill with L, M or 0")</f>
        <v>NOT fully completed, pls.fill with L, M or 0</v>
      </c>
      <c r="E64" s="550" t="str">
        <f t="shared" si="3"/>
        <v>NOT fully completed, pls.fill with L, M or 0</v>
      </c>
      <c r="F64" s="550" t="str">
        <f t="shared" si="3"/>
        <v>NOT fully completed, pls.fill with L, M or 0</v>
      </c>
      <c r="G64" s="550" t="str">
        <f t="shared" si="3"/>
        <v>NOT fully completed, pls.fill with L, M or 0</v>
      </c>
      <c r="H64" s="550" t="str">
        <f t="shared" si="3"/>
        <v>NOT fully completed, pls.fill with L, M or 0</v>
      </c>
      <c r="I64" s="550" t="str">
        <f t="shared" si="3"/>
        <v>NOT fully completed, pls.fill with L, M or 0</v>
      </c>
      <c r="J64" s="550" t="str">
        <f t="shared" si="3"/>
        <v>NOT fully completed, pls.fill with L, M or 0</v>
      </c>
      <c r="K64" s="550" t="str">
        <f t="shared" si="3"/>
        <v>NOT fully completed, pls.fill with L, M or 0</v>
      </c>
      <c r="L64" s="550" t="str">
        <f t="shared" si="3"/>
        <v>NOT fully completed, pls.fill with L, M or 0</v>
      </c>
      <c r="M64" s="550" t="str">
        <f t="shared" si="3"/>
        <v>NOT fully completed, pls.fill with L, M or 0</v>
      </c>
      <c r="N64" s="550" t="str">
        <f t="shared" si="3"/>
        <v>NOT fully completed, pls.fill with L, M or 0</v>
      </c>
      <c r="O64" s="550" t="str">
        <f t="shared" si="3"/>
        <v>NOT fully completed, pls.fill with L, M or 0</v>
      </c>
      <c r="P64" s="550" t="str">
        <f t="shared" si="3"/>
        <v>NOT fully completed, pls.fill with L, M or 0</v>
      </c>
      <c r="Q64" s="550" t="str">
        <f t="shared" si="3"/>
        <v>NOT fully completed, pls.fill with L, M or 0</v>
      </c>
      <c r="R64" s="550" t="str">
        <f t="shared" si="3"/>
        <v>NOT fully completed, pls.fill with L, M or 0</v>
      </c>
      <c r="S64" s="550" t="str">
        <f t="shared" si="3"/>
        <v>NOT fully completed, pls.fill with L, M or 0</v>
      </c>
      <c r="T64" s="550" t="str">
        <f t="shared" si="3"/>
        <v>NOT fully completed, pls.fill with L, M or 0</v>
      </c>
      <c r="U64" s="550" t="str">
        <f t="shared" si="3"/>
        <v>NOT fully completed, pls.fill with L, M or 0</v>
      </c>
      <c r="V64" s="550" t="str">
        <f t="shared" si="3"/>
        <v>NOT fully completed, pls.fill with L, M or 0</v>
      </c>
      <c r="W64" s="550" t="str">
        <f t="shared" si="3"/>
        <v>NOT fully completed, pls.fill with L, M or 0</v>
      </c>
      <c r="X64" s="550" t="str">
        <f t="shared" si="3"/>
        <v>NOT fully completed, pls.fill with L, M or 0</v>
      </c>
      <c r="Y64" s="550" t="str">
        <f t="shared" si="3"/>
        <v>NOT fully completed, pls.fill with L, M or 0</v>
      </c>
      <c r="Z64" s="550" t="str">
        <f t="shared" si="3"/>
        <v>NOT fully completed, pls.fill with L, M or 0</v>
      </c>
      <c r="AA64" s="550" t="str">
        <f t="shared" si="3"/>
        <v>NOT fully completed, pls.fill with L, M or 0</v>
      </c>
      <c r="AB64" s="550" t="str">
        <f t="shared" si="3"/>
        <v>NOT fully completed, pls.fill with L, M or 0</v>
      </c>
      <c r="AC64" s="550" t="str">
        <f t="shared" si="3"/>
        <v>NOT fully completed, pls.fill with L, M or 0</v>
      </c>
      <c r="AD64" s="550" t="str">
        <f t="shared" si="3"/>
        <v>NOT fully completed, pls.fill with L, M or 0</v>
      </c>
      <c r="AE64" s="550" t="str">
        <f t="shared" si="3"/>
        <v>OK</v>
      </c>
      <c r="AF64" s="550" t="str">
        <f t="shared" si="3"/>
        <v>OK</v>
      </c>
      <c r="AG64" s="550" t="str">
        <f t="shared" si="3"/>
        <v>OK</v>
      </c>
      <c r="AH64" s="550" t="str">
        <f t="shared" si="3"/>
        <v>OK</v>
      </c>
      <c r="AI64" s="550" t="str">
        <f t="shared" si="3"/>
        <v>OK</v>
      </c>
      <c r="AJ64" s="291"/>
      <c r="AK64" s="171"/>
      <c r="AL64" s="29"/>
    </row>
    <row r="65" spans="3:38">
      <c r="C65" s="172" t="s">
        <v>122</v>
      </c>
      <c r="D65" s="242">
        <v>1995</v>
      </c>
      <c r="E65" s="242">
        <f>D65+1</f>
        <v>1996</v>
      </c>
      <c r="F65" s="242">
        <f t="shared" ref="F65:AI65" si="4">E65+1</f>
        <v>1997</v>
      </c>
      <c r="G65" s="242">
        <f t="shared" si="4"/>
        <v>1998</v>
      </c>
      <c r="H65" s="242">
        <f t="shared" si="4"/>
        <v>1999</v>
      </c>
      <c r="I65" s="242">
        <f t="shared" si="4"/>
        <v>2000</v>
      </c>
      <c r="J65" s="242">
        <f t="shared" si="4"/>
        <v>2001</v>
      </c>
      <c r="K65" s="242">
        <f t="shared" si="4"/>
        <v>2002</v>
      </c>
      <c r="L65" s="242">
        <f t="shared" si="4"/>
        <v>2003</v>
      </c>
      <c r="M65" s="242">
        <f t="shared" si="4"/>
        <v>2004</v>
      </c>
      <c r="N65" s="242">
        <f t="shared" si="4"/>
        <v>2005</v>
      </c>
      <c r="O65" s="242">
        <f t="shared" si="4"/>
        <v>2006</v>
      </c>
      <c r="P65" s="242">
        <f t="shared" si="4"/>
        <v>2007</v>
      </c>
      <c r="Q65" s="242">
        <f t="shared" si="4"/>
        <v>2008</v>
      </c>
      <c r="R65" s="242">
        <f t="shared" si="4"/>
        <v>2009</v>
      </c>
      <c r="S65" s="242">
        <f t="shared" si="4"/>
        <v>2010</v>
      </c>
      <c r="T65" s="242">
        <f t="shared" si="4"/>
        <v>2011</v>
      </c>
      <c r="U65" s="242">
        <f t="shared" si="4"/>
        <v>2012</v>
      </c>
      <c r="V65" s="242">
        <f t="shared" si="4"/>
        <v>2013</v>
      </c>
      <c r="W65" s="242">
        <f t="shared" si="4"/>
        <v>2014</v>
      </c>
      <c r="X65" s="242">
        <f t="shared" si="4"/>
        <v>2015</v>
      </c>
      <c r="Y65" s="242">
        <f t="shared" si="4"/>
        <v>2016</v>
      </c>
      <c r="Z65" s="242">
        <f t="shared" si="4"/>
        <v>2017</v>
      </c>
      <c r="AA65" s="242">
        <f t="shared" si="4"/>
        <v>2018</v>
      </c>
      <c r="AB65" s="242">
        <f t="shared" si="4"/>
        <v>2019</v>
      </c>
      <c r="AC65" s="242">
        <f t="shared" si="4"/>
        <v>2020</v>
      </c>
      <c r="AD65" s="242">
        <f t="shared" si="4"/>
        <v>2021</v>
      </c>
      <c r="AE65" s="242">
        <f t="shared" si="4"/>
        <v>2022</v>
      </c>
      <c r="AF65" s="242">
        <f t="shared" si="4"/>
        <v>2023</v>
      </c>
      <c r="AG65" s="242">
        <f t="shared" si="4"/>
        <v>2024</v>
      </c>
      <c r="AH65" s="242">
        <f t="shared" si="4"/>
        <v>2025</v>
      </c>
      <c r="AI65" s="242">
        <f t="shared" si="4"/>
        <v>2026</v>
      </c>
      <c r="AJ65" s="173"/>
      <c r="AK65" s="174"/>
      <c r="AL65" s="29"/>
    </row>
    <row r="66" spans="3:38" ht="15.75">
      <c r="C66" s="292" t="s">
        <v>168</v>
      </c>
      <c r="D66" s="293">
        <f>IF(AND(D48="0",D10="0",D12="0",D31="0",D44="0")=0,IF(AND(D48="L",D10="L",D12="L",D31="L",D44="L")="NC",IF(D48="M",0,D48)-IF(D10="M",0,D10)-IF(D12="M",0,D12)-IF(D31="M",0,D31)-IF(D44="M",0,D44)))</f>
        <v>0</v>
      </c>
      <c r="E66" s="293">
        <f t="shared" ref="E66:S66" si="5">IF(AND(E48="0",E10="0",E12="0",E31="0",E44="0")=0,IF(AND(E48="L",E10="L",E12="L",E31="L",E44="L")="NC",IF(E48="M",0,E48)-IF(E10="M",0,E10)-IF(E12="M",0,E12)-IF(E31="M",0,E31)-IF(E44="M",0,E44)))</f>
        <v>0</v>
      </c>
      <c r="F66" s="293">
        <f t="shared" si="5"/>
        <v>0</v>
      </c>
      <c r="G66" s="293">
        <f t="shared" si="5"/>
        <v>0</v>
      </c>
      <c r="H66" s="293">
        <f t="shared" si="5"/>
        <v>0</v>
      </c>
      <c r="I66" s="293">
        <f t="shared" si="5"/>
        <v>0</v>
      </c>
      <c r="J66" s="293">
        <f t="shared" si="5"/>
        <v>0</v>
      </c>
      <c r="K66" s="293">
        <f t="shared" si="5"/>
        <v>0</v>
      </c>
      <c r="L66" s="293">
        <f t="shared" si="5"/>
        <v>0</v>
      </c>
      <c r="M66" s="293">
        <f t="shared" si="5"/>
        <v>0</v>
      </c>
      <c r="N66" s="293">
        <f t="shared" si="5"/>
        <v>0</v>
      </c>
      <c r="O66" s="293">
        <f t="shared" si="5"/>
        <v>0</v>
      </c>
      <c r="P66" s="293">
        <f t="shared" si="5"/>
        <v>0</v>
      </c>
      <c r="Q66" s="293">
        <f t="shared" si="5"/>
        <v>0</v>
      </c>
      <c r="R66" s="293">
        <f t="shared" si="5"/>
        <v>0</v>
      </c>
      <c r="S66" s="293">
        <f t="shared" si="5"/>
        <v>0</v>
      </c>
      <c r="T66" s="293">
        <f t="shared" ref="T66:AI66" si="6">IF(AND(T48="0",T10="0",T12="0",T31="0",T44="0")=0,IF(AND(T48="L",T10="L",T12="L",T31="L",T44="L")="NC",IF(T48="M",0,T48)-IF(T10="M",0,T10)-IF(T12="M",0,T12)-IF(T31="M",0,T31)-IF(T44="M",0,T44)))</f>
        <v>0</v>
      </c>
      <c r="U66" s="293">
        <f t="shared" si="6"/>
        <v>0</v>
      </c>
      <c r="V66" s="293">
        <f t="shared" si="6"/>
        <v>0</v>
      </c>
      <c r="W66" s="293">
        <f t="shared" si="6"/>
        <v>0</v>
      </c>
      <c r="X66" s="293">
        <f t="shared" si="6"/>
        <v>0</v>
      </c>
      <c r="Y66" s="293">
        <f t="shared" si="6"/>
        <v>0</v>
      </c>
      <c r="Z66" s="293">
        <f t="shared" si="6"/>
        <v>0</v>
      </c>
      <c r="AA66" s="293">
        <f t="shared" si="6"/>
        <v>0</v>
      </c>
      <c r="AB66" s="293">
        <f t="shared" si="6"/>
        <v>0</v>
      </c>
      <c r="AC66" s="293">
        <f t="shared" si="6"/>
        <v>0</v>
      </c>
      <c r="AD66" s="293">
        <f t="shared" si="6"/>
        <v>0</v>
      </c>
      <c r="AE66" s="293">
        <f t="shared" si="6"/>
        <v>0</v>
      </c>
      <c r="AF66" s="293">
        <f t="shared" si="6"/>
        <v>0</v>
      </c>
      <c r="AG66" s="293">
        <f t="shared" si="6"/>
        <v>0</v>
      </c>
      <c r="AH66" s="293">
        <f t="shared" si="6"/>
        <v>0</v>
      </c>
      <c r="AI66" s="293">
        <f t="shared" si="6"/>
        <v>0</v>
      </c>
      <c r="AJ66" s="337"/>
      <c r="AK66" s="174"/>
      <c r="AL66" s="29"/>
    </row>
    <row r="67" spans="3:38" ht="15.75">
      <c r="C67" s="292" t="s">
        <v>521</v>
      </c>
      <c r="D67" s="293">
        <f>IF(AND(D12="0",D13="0",D14="0",D15="0",D22="0",D27="0",D28="0",D29="0"),0,IF(AND(D12="L",D13="L",D14="L",D15="L",D22="L",D27="L",D28="L",D29="L"),"NC",IF(D12="M",0,D12)-IF(D13="M",0,D13)-IF(D14="M",0,D14)-IF(D15="M",0,D15)-IF(D22="M",0,D22)-IF(D27="M",0,D27)-IF(D28="M",0,D28)-IF(D29="M",0,D29)))</f>
        <v>0</v>
      </c>
      <c r="E67" s="293">
        <f t="shared" ref="E67:S67" si="7">IF(AND(E12="0",E13="0",E14="0",E15="0",E22="0",E27="0",E28="0",E29="0"),0,IF(AND(E12="L",E13="L",E14="L",E15="L",E22="L",E27="L",E28="L",E29="L"),"NC",IF(E12="M",0,E12)-IF(E13="M",0,E13)-IF(E14="M",0,E14)-IF(E15="M",0,E15)-IF(E22="M",0,E22)-IF(E27="M",0,E27)-IF(E28="M",0,E28)-IF(E29="M",0,E29)))</f>
        <v>0</v>
      </c>
      <c r="F67" s="293">
        <f t="shared" si="7"/>
        <v>0</v>
      </c>
      <c r="G67" s="293">
        <f t="shared" si="7"/>
        <v>0</v>
      </c>
      <c r="H67" s="293">
        <f t="shared" si="7"/>
        <v>0</v>
      </c>
      <c r="I67" s="293">
        <f t="shared" si="7"/>
        <v>0</v>
      </c>
      <c r="J67" s="293">
        <f t="shared" si="7"/>
        <v>0</v>
      </c>
      <c r="K67" s="293">
        <f t="shared" si="7"/>
        <v>0</v>
      </c>
      <c r="L67" s="293">
        <f t="shared" si="7"/>
        <v>0</v>
      </c>
      <c r="M67" s="293">
        <f t="shared" si="7"/>
        <v>0</v>
      </c>
      <c r="N67" s="293">
        <f t="shared" si="7"/>
        <v>0</v>
      </c>
      <c r="O67" s="293">
        <f t="shared" si="7"/>
        <v>0</v>
      </c>
      <c r="P67" s="293">
        <f t="shared" si="7"/>
        <v>0</v>
      </c>
      <c r="Q67" s="293">
        <f t="shared" si="7"/>
        <v>0</v>
      </c>
      <c r="R67" s="293">
        <f t="shared" si="7"/>
        <v>0</v>
      </c>
      <c r="S67" s="293">
        <f t="shared" si="7"/>
        <v>0</v>
      </c>
      <c r="T67" s="293">
        <f t="shared" ref="T67:AI67" si="8">IF(AND(T12="0",T13="0",T14="0",T15="0",T22="0",T27="0",T28="0",T29="0"),0,IF(AND(T12="L",T13="L",T14="L",T15="L",T22="L",T27="L",T28="L",T29="L"),"NC",IF(T12="M",0,T12)-IF(T13="M",0,T13)-IF(T14="M",0,T14)-IF(T15="M",0,T15)-IF(T22="M",0,T22)-IF(T27="M",0,T27)-IF(T28="M",0,T28)-IF(T29="M",0,T29)))</f>
        <v>0</v>
      </c>
      <c r="U67" s="293">
        <f t="shared" si="8"/>
        <v>0</v>
      </c>
      <c r="V67" s="293">
        <f t="shared" si="8"/>
        <v>0</v>
      </c>
      <c r="W67" s="293">
        <f t="shared" si="8"/>
        <v>0</v>
      </c>
      <c r="X67" s="293">
        <f t="shared" si="8"/>
        <v>0</v>
      </c>
      <c r="Y67" s="293">
        <f t="shared" si="8"/>
        <v>0</v>
      </c>
      <c r="Z67" s="293">
        <f t="shared" si="8"/>
        <v>0</v>
      </c>
      <c r="AA67" s="293">
        <f t="shared" si="8"/>
        <v>0</v>
      </c>
      <c r="AB67" s="293">
        <f t="shared" si="8"/>
        <v>0</v>
      </c>
      <c r="AC67" s="293">
        <f t="shared" si="8"/>
        <v>0</v>
      </c>
      <c r="AD67" s="293">
        <f t="shared" si="8"/>
        <v>0</v>
      </c>
      <c r="AE67" s="293">
        <f t="shared" si="8"/>
        <v>0</v>
      </c>
      <c r="AF67" s="293">
        <f t="shared" si="8"/>
        <v>0</v>
      </c>
      <c r="AG67" s="293">
        <f t="shared" si="8"/>
        <v>0</v>
      </c>
      <c r="AH67" s="293">
        <f t="shared" si="8"/>
        <v>0</v>
      </c>
      <c r="AI67" s="293">
        <f t="shared" si="8"/>
        <v>0</v>
      </c>
      <c r="AJ67" s="337"/>
      <c r="AK67" s="174"/>
      <c r="AL67" s="29"/>
    </row>
    <row r="68" spans="3:38" ht="15.75">
      <c r="C68" s="339" t="s">
        <v>169</v>
      </c>
      <c r="D68" s="293">
        <f>IF(AND(D15="0",D18="0",D19="0"),0,IF(AND(D15="L",D18="L",D19="L"),"NC",IF(D15="M",0,D15)-IF(D18="M",0,D18)-IF(D19="M",0,D19)))</f>
        <v>0</v>
      </c>
      <c r="E68" s="293">
        <f t="shared" ref="E68:S68" si="9">IF(AND(E15="0",E18="0",E19="0"),0,IF(AND(E15="L",E18="L",E19="L"),"NC",IF(E15="M",0,E15)-IF(E18="M",0,E18)-IF(E19="M",0,E19)))</f>
        <v>0</v>
      </c>
      <c r="F68" s="293">
        <f t="shared" si="9"/>
        <v>0</v>
      </c>
      <c r="G68" s="293">
        <f t="shared" si="9"/>
        <v>0</v>
      </c>
      <c r="H68" s="293">
        <f t="shared" si="9"/>
        <v>0</v>
      </c>
      <c r="I68" s="293">
        <f t="shared" si="9"/>
        <v>0</v>
      </c>
      <c r="J68" s="293">
        <f t="shared" si="9"/>
        <v>0</v>
      </c>
      <c r="K68" s="293">
        <f t="shared" si="9"/>
        <v>0</v>
      </c>
      <c r="L68" s="293">
        <f t="shared" si="9"/>
        <v>0</v>
      </c>
      <c r="M68" s="293">
        <f t="shared" si="9"/>
        <v>0</v>
      </c>
      <c r="N68" s="293">
        <f t="shared" si="9"/>
        <v>0</v>
      </c>
      <c r="O68" s="293">
        <f t="shared" si="9"/>
        <v>0</v>
      </c>
      <c r="P68" s="293">
        <f t="shared" si="9"/>
        <v>0</v>
      </c>
      <c r="Q68" s="293">
        <f t="shared" si="9"/>
        <v>0</v>
      </c>
      <c r="R68" s="293">
        <f t="shared" si="9"/>
        <v>0</v>
      </c>
      <c r="S68" s="293">
        <f t="shared" si="9"/>
        <v>0</v>
      </c>
      <c r="T68" s="293">
        <f t="shared" ref="T68:AI68" si="10">IF(AND(T15="0",T18="0",T19="0"),0,IF(AND(T15="L",T18="L",T19="L"),"NC",IF(T15="M",0,T15)-IF(T18="M",0,T18)-IF(T19="M",0,T19)))</f>
        <v>0</v>
      </c>
      <c r="U68" s="293">
        <f t="shared" si="10"/>
        <v>0</v>
      </c>
      <c r="V68" s="293">
        <f t="shared" si="10"/>
        <v>0</v>
      </c>
      <c r="W68" s="293">
        <f t="shared" si="10"/>
        <v>0</v>
      </c>
      <c r="X68" s="293">
        <f t="shared" si="10"/>
        <v>0</v>
      </c>
      <c r="Y68" s="293">
        <f t="shared" si="10"/>
        <v>0</v>
      </c>
      <c r="Z68" s="293">
        <f t="shared" si="10"/>
        <v>0</v>
      </c>
      <c r="AA68" s="293">
        <f t="shared" si="10"/>
        <v>0</v>
      </c>
      <c r="AB68" s="293">
        <f t="shared" si="10"/>
        <v>0</v>
      </c>
      <c r="AC68" s="293">
        <f t="shared" si="10"/>
        <v>0</v>
      </c>
      <c r="AD68" s="293">
        <f t="shared" si="10"/>
        <v>0</v>
      </c>
      <c r="AE68" s="293">
        <f t="shared" si="10"/>
        <v>0</v>
      </c>
      <c r="AF68" s="293">
        <f t="shared" si="10"/>
        <v>0</v>
      </c>
      <c r="AG68" s="293">
        <f t="shared" si="10"/>
        <v>0</v>
      </c>
      <c r="AH68" s="293">
        <f t="shared" si="10"/>
        <v>0</v>
      </c>
      <c r="AI68" s="293">
        <f t="shared" si="10"/>
        <v>0</v>
      </c>
      <c r="AJ68" s="337"/>
      <c r="AK68" s="174"/>
      <c r="AL68" s="29"/>
    </row>
    <row r="69" spans="3:38" ht="15.75">
      <c r="C69" s="479" t="s">
        <v>170</v>
      </c>
      <c r="D69" s="293">
        <f>IF(AND(D16="",D17=""),0,IF(AND(D16="L",D17="L"),"NC",IF(D15="M",0,D15)-IF(D16="M",0,D16)-IF(D17="M",0,D17)))</f>
        <v>0</v>
      </c>
      <c r="E69" s="293">
        <f t="shared" ref="E69:S69" si="11">IF(AND(E16="",E17=""),0,IF(AND(E16="L",E17="L"),"NC",IF(E15="M",0,E15)-IF(E16="M",0,E16)-IF(E17="M",0,E17)))</f>
        <v>0</v>
      </c>
      <c r="F69" s="293">
        <f t="shared" si="11"/>
        <v>0</v>
      </c>
      <c r="G69" s="293">
        <f t="shared" si="11"/>
        <v>0</v>
      </c>
      <c r="H69" s="293">
        <f t="shared" si="11"/>
        <v>0</v>
      </c>
      <c r="I69" s="293">
        <f t="shared" si="11"/>
        <v>0</v>
      </c>
      <c r="J69" s="293">
        <f t="shared" si="11"/>
        <v>0</v>
      </c>
      <c r="K69" s="293">
        <f t="shared" si="11"/>
        <v>0</v>
      </c>
      <c r="L69" s="293">
        <f t="shared" si="11"/>
        <v>0</v>
      </c>
      <c r="M69" s="293">
        <f t="shared" si="11"/>
        <v>0</v>
      </c>
      <c r="N69" s="293">
        <f t="shared" si="11"/>
        <v>0</v>
      </c>
      <c r="O69" s="293">
        <f t="shared" si="11"/>
        <v>0</v>
      </c>
      <c r="P69" s="293">
        <f t="shared" si="11"/>
        <v>0</v>
      </c>
      <c r="Q69" s="293">
        <f t="shared" si="11"/>
        <v>0</v>
      </c>
      <c r="R69" s="293">
        <f t="shared" si="11"/>
        <v>0</v>
      </c>
      <c r="S69" s="293">
        <f t="shared" si="11"/>
        <v>0</v>
      </c>
      <c r="T69" s="293">
        <f t="shared" ref="T69:AI69" si="12">IF(AND(T16="",T17=""),0,IF(AND(T16="L",T17="L"),"NC",IF(T15="M",0,T15)-IF(T16="M",0,T16)-IF(T17="M",0,T17)))</f>
        <v>0</v>
      </c>
      <c r="U69" s="293">
        <f t="shared" si="12"/>
        <v>0</v>
      </c>
      <c r="V69" s="293">
        <f t="shared" si="12"/>
        <v>0</v>
      </c>
      <c r="W69" s="293">
        <f t="shared" si="12"/>
        <v>0</v>
      </c>
      <c r="X69" s="293">
        <f t="shared" si="12"/>
        <v>0</v>
      </c>
      <c r="Y69" s="293">
        <f t="shared" si="12"/>
        <v>0</v>
      </c>
      <c r="Z69" s="293">
        <f t="shared" si="12"/>
        <v>0</v>
      </c>
      <c r="AA69" s="293">
        <f t="shared" si="12"/>
        <v>0</v>
      </c>
      <c r="AB69" s="293">
        <f t="shared" si="12"/>
        <v>0</v>
      </c>
      <c r="AC69" s="293">
        <f t="shared" si="12"/>
        <v>0</v>
      </c>
      <c r="AD69" s="293">
        <f t="shared" si="12"/>
        <v>0</v>
      </c>
      <c r="AE69" s="293">
        <f t="shared" si="12"/>
        <v>0</v>
      </c>
      <c r="AF69" s="293">
        <f t="shared" si="12"/>
        <v>0</v>
      </c>
      <c r="AG69" s="293">
        <f t="shared" si="12"/>
        <v>0</v>
      </c>
      <c r="AH69" s="293">
        <f t="shared" si="12"/>
        <v>0</v>
      </c>
      <c r="AI69" s="293">
        <f t="shared" si="12"/>
        <v>0</v>
      </c>
      <c r="AJ69" s="337"/>
      <c r="AK69" s="174"/>
      <c r="AL69" s="29"/>
    </row>
    <row r="70" spans="3:38" ht="15.75">
      <c r="C70" s="479" t="s">
        <v>171</v>
      </c>
      <c r="D70" s="293">
        <f>IF(AND(D20="",D21=""),0,IF(AND(D20="L",D21="L"),"NC",IF(D19="M",0,D19)-IF(D20="M",0,D20)-IF(D21="M",0,D21)))</f>
        <v>0</v>
      </c>
      <c r="E70" s="293">
        <f t="shared" ref="E70:S70" si="13">IF(AND(E20="",E21=""),0,IF(AND(E20="L",E21="L"),"NC",IF(E19="M",0,E19)-IF(E20="M",0,E20)-IF(E21="M",0,E21)))</f>
        <v>0</v>
      </c>
      <c r="F70" s="293">
        <f t="shared" si="13"/>
        <v>0</v>
      </c>
      <c r="G70" s="293">
        <f t="shared" si="13"/>
        <v>0</v>
      </c>
      <c r="H70" s="293">
        <f t="shared" si="13"/>
        <v>0</v>
      </c>
      <c r="I70" s="293">
        <f t="shared" si="13"/>
        <v>0</v>
      </c>
      <c r="J70" s="293">
        <f t="shared" si="13"/>
        <v>0</v>
      </c>
      <c r="K70" s="293">
        <f t="shared" si="13"/>
        <v>0</v>
      </c>
      <c r="L70" s="293">
        <f t="shared" si="13"/>
        <v>0</v>
      </c>
      <c r="M70" s="293">
        <f t="shared" si="13"/>
        <v>0</v>
      </c>
      <c r="N70" s="293">
        <f t="shared" si="13"/>
        <v>0</v>
      </c>
      <c r="O70" s="293">
        <f t="shared" si="13"/>
        <v>0</v>
      </c>
      <c r="P70" s="293">
        <f t="shared" si="13"/>
        <v>0</v>
      </c>
      <c r="Q70" s="293">
        <f t="shared" si="13"/>
        <v>0</v>
      </c>
      <c r="R70" s="293">
        <f t="shared" si="13"/>
        <v>0</v>
      </c>
      <c r="S70" s="293">
        <f t="shared" si="13"/>
        <v>0</v>
      </c>
      <c r="T70" s="293">
        <f t="shared" ref="T70:AI70" si="14">IF(AND(T20="",T21=""),0,IF(AND(T20="L",T21="L"),"NC",IF(T19="M",0,T19)-IF(T20="M",0,T20)-IF(T21="M",0,T21)))</f>
        <v>0</v>
      </c>
      <c r="U70" s="293">
        <f t="shared" si="14"/>
        <v>0</v>
      </c>
      <c r="V70" s="293">
        <f t="shared" si="14"/>
        <v>0</v>
      </c>
      <c r="W70" s="293">
        <f t="shared" si="14"/>
        <v>0</v>
      </c>
      <c r="X70" s="293">
        <f t="shared" si="14"/>
        <v>0</v>
      </c>
      <c r="Y70" s="293">
        <f t="shared" si="14"/>
        <v>0</v>
      </c>
      <c r="Z70" s="293">
        <f t="shared" si="14"/>
        <v>0</v>
      </c>
      <c r="AA70" s="293">
        <f t="shared" si="14"/>
        <v>0</v>
      </c>
      <c r="AB70" s="293">
        <f t="shared" si="14"/>
        <v>0</v>
      </c>
      <c r="AC70" s="293">
        <f t="shared" si="14"/>
        <v>0</v>
      </c>
      <c r="AD70" s="293">
        <f t="shared" si="14"/>
        <v>0</v>
      </c>
      <c r="AE70" s="293">
        <f t="shared" si="14"/>
        <v>0</v>
      </c>
      <c r="AF70" s="293">
        <f t="shared" si="14"/>
        <v>0</v>
      </c>
      <c r="AG70" s="293">
        <f t="shared" si="14"/>
        <v>0</v>
      </c>
      <c r="AH70" s="293">
        <f t="shared" si="14"/>
        <v>0</v>
      </c>
      <c r="AI70" s="293">
        <f t="shared" si="14"/>
        <v>0</v>
      </c>
      <c r="AJ70" s="337"/>
      <c r="AK70" s="174"/>
      <c r="AL70" s="29"/>
    </row>
    <row r="71" spans="3:38" ht="15.75">
      <c r="C71" s="479" t="s">
        <v>172</v>
      </c>
      <c r="D71" s="293">
        <f>IF(AND(D22="0",D23="0",D24="0"),0,IF(AND(D22="L",D23="L",D24="L"),"NC",IF(D22="M",0,D22)-IF(D23="M",0,D23)-IF(D24="M",0,D24)))</f>
        <v>0</v>
      </c>
      <c r="E71" s="293">
        <f t="shared" ref="E71:S71" si="15">IF(AND(E22="0",E23="0",E24="0"),0,IF(AND(E22="L",E23="L",E24="L"),"NC",IF(E22="M",0,E22)-IF(E23="M",0,E23)-IF(E24="M",0,E24)))</f>
        <v>0</v>
      </c>
      <c r="F71" s="293">
        <f t="shared" si="15"/>
        <v>0</v>
      </c>
      <c r="G71" s="293">
        <f t="shared" si="15"/>
        <v>0</v>
      </c>
      <c r="H71" s="293">
        <f t="shared" si="15"/>
        <v>0</v>
      </c>
      <c r="I71" s="293">
        <f t="shared" si="15"/>
        <v>0</v>
      </c>
      <c r="J71" s="293">
        <f t="shared" si="15"/>
        <v>0</v>
      </c>
      <c r="K71" s="293">
        <f t="shared" si="15"/>
        <v>0</v>
      </c>
      <c r="L71" s="293">
        <f t="shared" si="15"/>
        <v>0</v>
      </c>
      <c r="M71" s="293">
        <f t="shared" si="15"/>
        <v>0</v>
      </c>
      <c r="N71" s="293">
        <f t="shared" si="15"/>
        <v>0</v>
      </c>
      <c r="O71" s="293">
        <f t="shared" si="15"/>
        <v>0</v>
      </c>
      <c r="P71" s="293">
        <f t="shared" si="15"/>
        <v>0</v>
      </c>
      <c r="Q71" s="293">
        <f t="shared" si="15"/>
        <v>0</v>
      </c>
      <c r="R71" s="293">
        <f t="shared" si="15"/>
        <v>0</v>
      </c>
      <c r="S71" s="293">
        <f t="shared" si="15"/>
        <v>0</v>
      </c>
      <c r="T71" s="293">
        <f t="shared" ref="T71:AI71" si="16">IF(AND(T22="0",T23="0",T24="0"),0,IF(AND(T22="L",T23="L",T24="L"),"NC",IF(T22="M",0,T22)-IF(T23="M",0,T23)-IF(T24="M",0,T24)))</f>
        <v>0</v>
      </c>
      <c r="U71" s="293">
        <f t="shared" si="16"/>
        <v>0</v>
      </c>
      <c r="V71" s="293">
        <f t="shared" si="16"/>
        <v>0</v>
      </c>
      <c r="W71" s="293">
        <f t="shared" si="16"/>
        <v>0</v>
      </c>
      <c r="X71" s="293">
        <f t="shared" si="16"/>
        <v>0</v>
      </c>
      <c r="Y71" s="293">
        <f t="shared" si="16"/>
        <v>0</v>
      </c>
      <c r="Z71" s="293">
        <f t="shared" si="16"/>
        <v>0</v>
      </c>
      <c r="AA71" s="293">
        <f t="shared" si="16"/>
        <v>0</v>
      </c>
      <c r="AB71" s="293">
        <f t="shared" si="16"/>
        <v>0</v>
      </c>
      <c r="AC71" s="293">
        <f t="shared" si="16"/>
        <v>0</v>
      </c>
      <c r="AD71" s="293">
        <f t="shared" si="16"/>
        <v>0</v>
      </c>
      <c r="AE71" s="293">
        <f t="shared" si="16"/>
        <v>0</v>
      </c>
      <c r="AF71" s="293">
        <f t="shared" si="16"/>
        <v>0</v>
      </c>
      <c r="AG71" s="293">
        <f t="shared" si="16"/>
        <v>0</v>
      </c>
      <c r="AH71" s="293">
        <f t="shared" si="16"/>
        <v>0</v>
      </c>
      <c r="AI71" s="293">
        <f t="shared" si="16"/>
        <v>0</v>
      </c>
      <c r="AJ71" s="337"/>
      <c r="AK71" s="174"/>
      <c r="AL71" s="29"/>
    </row>
    <row r="72" spans="3:38" ht="15.75">
      <c r="C72" s="479" t="s">
        <v>173</v>
      </c>
      <c r="D72" s="293">
        <f>IF(AND(D25="",D26=""),0,IF(AND(D25="L",D26="L"),"NC",IF(D24="M",0,D24)-IF(D25="M",0,D25)-IF(D26="M",0,D26)))</f>
        <v>0</v>
      </c>
      <c r="E72" s="293">
        <f t="shared" ref="E72:S72" si="17">IF(AND(E25="",E26=""),0,IF(AND(E25="L",E26="L"),"NC",IF(E24="M",0,E24)-IF(E25="M",0,E25)-IF(E26="M",0,E26)))</f>
        <v>0</v>
      </c>
      <c r="F72" s="293">
        <f t="shared" si="17"/>
        <v>0</v>
      </c>
      <c r="G72" s="293">
        <f t="shared" si="17"/>
        <v>0</v>
      </c>
      <c r="H72" s="293">
        <f t="shared" si="17"/>
        <v>0</v>
      </c>
      <c r="I72" s="293">
        <f t="shared" si="17"/>
        <v>0</v>
      </c>
      <c r="J72" s="293">
        <f t="shared" si="17"/>
        <v>0</v>
      </c>
      <c r="K72" s="293">
        <f t="shared" si="17"/>
        <v>0</v>
      </c>
      <c r="L72" s="293">
        <f t="shared" si="17"/>
        <v>0</v>
      </c>
      <c r="M72" s="293">
        <f t="shared" si="17"/>
        <v>0</v>
      </c>
      <c r="N72" s="293">
        <f t="shared" si="17"/>
        <v>0</v>
      </c>
      <c r="O72" s="293">
        <f t="shared" si="17"/>
        <v>0</v>
      </c>
      <c r="P72" s="293">
        <f t="shared" si="17"/>
        <v>0</v>
      </c>
      <c r="Q72" s="293">
        <f t="shared" si="17"/>
        <v>0</v>
      </c>
      <c r="R72" s="293">
        <f t="shared" si="17"/>
        <v>0</v>
      </c>
      <c r="S72" s="293">
        <f t="shared" si="17"/>
        <v>0</v>
      </c>
      <c r="T72" s="293">
        <f t="shared" ref="T72:AI72" si="18">IF(AND(T25="",T26=""),0,IF(AND(T25="L",T26="L"),"NC",IF(T24="M",0,T24)-IF(T25="M",0,T25)-IF(T26="M",0,T26)))</f>
        <v>0</v>
      </c>
      <c r="U72" s="293">
        <f t="shared" si="18"/>
        <v>0</v>
      </c>
      <c r="V72" s="293">
        <f t="shared" si="18"/>
        <v>0</v>
      </c>
      <c r="W72" s="293">
        <f t="shared" si="18"/>
        <v>0</v>
      </c>
      <c r="X72" s="293">
        <f t="shared" si="18"/>
        <v>0</v>
      </c>
      <c r="Y72" s="293">
        <f t="shared" si="18"/>
        <v>0</v>
      </c>
      <c r="Z72" s="293">
        <f t="shared" si="18"/>
        <v>0</v>
      </c>
      <c r="AA72" s="293">
        <f t="shared" si="18"/>
        <v>0</v>
      </c>
      <c r="AB72" s="293">
        <f t="shared" si="18"/>
        <v>0</v>
      </c>
      <c r="AC72" s="293">
        <f t="shared" si="18"/>
        <v>0</v>
      </c>
      <c r="AD72" s="293">
        <f t="shared" si="18"/>
        <v>0</v>
      </c>
      <c r="AE72" s="293">
        <f t="shared" si="18"/>
        <v>0</v>
      </c>
      <c r="AF72" s="293">
        <f t="shared" si="18"/>
        <v>0</v>
      </c>
      <c r="AG72" s="293">
        <f t="shared" si="18"/>
        <v>0</v>
      </c>
      <c r="AH72" s="293">
        <f t="shared" si="18"/>
        <v>0</v>
      </c>
      <c r="AI72" s="293">
        <f t="shared" si="18"/>
        <v>0</v>
      </c>
      <c r="AJ72" s="337"/>
      <c r="AK72" s="174"/>
      <c r="AL72" s="29"/>
    </row>
    <row r="73" spans="3:38" ht="23.25">
      <c r="C73" s="292" t="s">
        <v>1014</v>
      </c>
      <c r="D73" s="293">
        <f>IF(AND(D31="0",D32="0",D33="0",D34="0",D36="0",D37="0",D38="0",D40="0",D41="0",D42="0"),0,IF(AND(D31="L",D32="L",D33="L",D34="L",D36="L",D37="L",D38="L",D40="L",D41="L",D42="L"),"NC",IF(D31="M",0,D31)-IF(D32="M",0,D32)-IF(D33="M",0,D33)-IF(D34="M",0,D34)-IF(D36="M",0,D36)-IF(D37="M",0,D37)-IF(D38="M",0,D38)-IF(D40="M",0,D40)-IF(D41="M",0,D41)-IF(D42="M",0,D42)))</f>
        <v>0</v>
      </c>
      <c r="E73" s="293">
        <f t="shared" ref="E73:S73" si="19">IF(AND(E31="0",E32="0",E33="0",E34="0",E36="0",E37="0",E38="0",E40="0",E41="0",E42="0"),0,IF(AND(E31="L",E32="L",E33="L",E34="L",E36="L",E37="L",E38="L",E40="L",E41="L",E42="L"),"NC",IF(E31="M",0,E31)-IF(E32="M",0,E32)-IF(E33="M",0,E33)-IF(E34="M",0,E34)-IF(E36="M",0,E36)-IF(E37="M",0,E37)-IF(E38="M",0,E38)-IF(E40="M",0,E40)-IF(E41="M",0,E41)-IF(E42="M",0,E42)))</f>
        <v>0</v>
      </c>
      <c r="F73" s="293">
        <f t="shared" si="19"/>
        <v>0</v>
      </c>
      <c r="G73" s="293">
        <f t="shared" si="19"/>
        <v>0</v>
      </c>
      <c r="H73" s="293">
        <f t="shared" si="19"/>
        <v>0</v>
      </c>
      <c r="I73" s="293">
        <f t="shared" si="19"/>
        <v>0</v>
      </c>
      <c r="J73" s="293">
        <f t="shared" si="19"/>
        <v>0</v>
      </c>
      <c r="K73" s="293">
        <f t="shared" si="19"/>
        <v>0</v>
      </c>
      <c r="L73" s="293">
        <f t="shared" si="19"/>
        <v>0</v>
      </c>
      <c r="M73" s="293">
        <f t="shared" si="19"/>
        <v>0</v>
      </c>
      <c r="N73" s="293">
        <f t="shared" si="19"/>
        <v>0</v>
      </c>
      <c r="O73" s="293">
        <f t="shared" si="19"/>
        <v>0</v>
      </c>
      <c r="P73" s="293">
        <f t="shared" si="19"/>
        <v>0</v>
      </c>
      <c r="Q73" s="293">
        <f t="shared" si="19"/>
        <v>0</v>
      </c>
      <c r="R73" s="293">
        <f t="shared" si="19"/>
        <v>0</v>
      </c>
      <c r="S73" s="293">
        <f t="shared" si="19"/>
        <v>0</v>
      </c>
      <c r="T73" s="293">
        <f t="shared" ref="T73:AI73" si="20">IF(AND(T31="0",T32="0",T33="0",T34="0",T36="0",T37="0",T38="0",T40="0",T41="0",T42="0"),0,IF(AND(T31="L",T32="L",T33="L",T34="L",T36="L",T37="L",T38="L",T40="L",T41="L",T42="L"),"NC",IF(T31="M",0,T31)-IF(T32="M",0,T32)-IF(T33="M",0,T33)-IF(T34="M",0,T34)-IF(T36="M",0,T36)-IF(T37="M",0,T37)-IF(T38="M",0,T38)-IF(T40="M",0,T40)-IF(T41="M",0,T41)-IF(T42="M",0,T42)))</f>
        <v>0</v>
      </c>
      <c r="U73" s="293">
        <f t="shared" si="20"/>
        <v>0</v>
      </c>
      <c r="V73" s="293">
        <f t="shared" si="20"/>
        <v>0</v>
      </c>
      <c r="W73" s="293">
        <f t="shared" si="20"/>
        <v>0</v>
      </c>
      <c r="X73" s="293">
        <f t="shared" si="20"/>
        <v>0</v>
      </c>
      <c r="Y73" s="293">
        <f t="shared" si="20"/>
        <v>0</v>
      </c>
      <c r="Z73" s="293">
        <f t="shared" si="20"/>
        <v>0</v>
      </c>
      <c r="AA73" s="293">
        <f t="shared" si="20"/>
        <v>0</v>
      </c>
      <c r="AB73" s="293">
        <f t="shared" si="20"/>
        <v>0</v>
      </c>
      <c r="AC73" s="293">
        <f t="shared" si="20"/>
        <v>0</v>
      </c>
      <c r="AD73" s="293">
        <f t="shared" si="20"/>
        <v>0</v>
      </c>
      <c r="AE73" s="293">
        <f t="shared" si="20"/>
        <v>0</v>
      </c>
      <c r="AF73" s="293">
        <f t="shared" si="20"/>
        <v>0</v>
      </c>
      <c r="AG73" s="293">
        <f t="shared" si="20"/>
        <v>0</v>
      </c>
      <c r="AH73" s="293">
        <f t="shared" si="20"/>
        <v>0</v>
      </c>
      <c r="AI73" s="293">
        <f t="shared" si="20"/>
        <v>0</v>
      </c>
      <c r="AJ73" s="337"/>
      <c r="AK73" s="174"/>
      <c r="AL73" s="29"/>
    </row>
    <row r="74" spans="3:38" ht="15.75">
      <c r="C74" s="292" t="s">
        <v>174</v>
      </c>
      <c r="D74" s="293">
        <f>IF(AND(D44="0",D45="0",D46="0"),0,IF(AND(D44="L",D45="L",D46="L"),"NC",IF(D44="M",0,D44)-IF(D45="M",0,D45)-IF(D46="M",0,D46)))</f>
        <v>0</v>
      </c>
      <c r="E74" s="293">
        <f t="shared" ref="E74:S74" si="21">IF(AND(E44="0",E45="0",E46="0"),0,IF(AND(E44="L",E45="L",E46="L"),"NC",IF(E44="M",0,E44)-IF(E45="M",0,E45)-IF(E46="M",0,E46)))</f>
        <v>0</v>
      </c>
      <c r="F74" s="293">
        <f t="shared" si="21"/>
        <v>0</v>
      </c>
      <c r="G74" s="293">
        <f t="shared" si="21"/>
        <v>0</v>
      </c>
      <c r="H74" s="293">
        <f t="shared" si="21"/>
        <v>0</v>
      </c>
      <c r="I74" s="293">
        <f t="shared" si="21"/>
        <v>0</v>
      </c>
      <c r="J74" s="293">
        <f t="shared" si="21"/>
        <v>0</v>
      </c>
      <c r="K74" s="293">
        <f t="shared" si="21"/>
        <v>0</v>
      </c>
      <c r="L74" s="293">
        <f t="shared" si="21"/>
        <v>0</v>
      </c>
      <c r="M74" s="293">
        <f t="shared" si="21"/>
        <v>0</v>
      </c>
      <c r="N74" s="293">
        <f t="shared" si="21"/>
        <v>0</v>
      </c>
      <c r="O74" s="293">
        <f t="shared" si="21"/>
        <v>0</v>
      </c>
      <c r="P74" s="293">
        <f t="shared" si="21"/>
        <v>0</v>
      </c>
      <c r="Q74" s="293">
        <f t="shared" si="21"/>
        <v>0</v>
      </c>
      <c r="R74" s="293">
        <f t="shared" si="21"/>
        <v>0</v>
      </c>
      <c r="S74" s="293">
        <f t="shared" si="21"/>
        <v>0</v>
      </c>
      <c r="T74" s="293">
        <f t="shared" ref="T74:AI74" si="22">IF(AND(T44="0",T45="0",T46="0"),0,IF(AND(T44="L",T45="L",T46="L"),"NC",IF(T44="M",0,T44)-IF(T45="M",0,T45)-IF(T46="M",0,T46)))</f>
        <v>0</v>
      </c>
      <c r="U74" s="293">
        <f t="shared" si="22"/>
        <v>0</v>
      </c>
      <c r="V74" s="293">
        <f t="shared" si="22"/>
        <v>0</v>
      </c>
      <c r="W74" s="293">
        <f t="shared" si="22"/>
        <v>0</v>
      </c>
      <c r="X74" s="293">
        <f t="shared" si="22"/>
        <v>0</v>
      </c>
      <c r="Y74" s="293">
        <f t="shared" si="22"/>
        <v>0</v>
      </c>
      <c r="Z74" s="293">
        <f t="shared" si="22"/>
        <v>0</v>
      </c>
      <c r="AA74" s="293">
        <f t="shared" si="22"/>
        <v>0</v>
      </c>
      <c r="AB74" s="293">
        <f t="shared" si="22"/>
        <v>0</v>
      </c>
      <c r="AC74" s="293">
        <f t="shared" si="22"/>
        <v>0</v>
      </c>
      <c r="AD74" s="293">
        <f t="shared" si="22"/>
        <v>0</v>
      </c>
      <c r="AE74" s="293">
        <f t="shared" si="22"/>
        <v>0</v>
      </c>
      <c r="AF74" s="293">
        <f t="shared" si="22"/>
        <v>0</v>
      </c>
      <c r="AG74" s="293">
        <f t="shared" si="22"/>
        <v>0</v>
      </c>
      <c r="AH74" s="293">
        <f t="shared" si="22"/>
        <v>0</v>
      </c>
      <c r="AI74" s="293">
        <f t="shared" si="22"/>
        <v>0</v>
      </c>
      <c r="AJ74" s="173"/>
      <c r="AK74" s="174"/>
    </row>
    <row r="75" spans="3:38" ht="15.75">
      <c r="C75" s="292" t="s">
        <v>143</v>
      </c>
      <c r="D75" s="293">
        <f>IF(AND(D51="0",D52="0",D53="0"),0,IF(AND(D51="L",D52="L",D53="L"),"NC",IF(D51="M",0,D51)-IF(D52="M",0,D52)+IF(D53="M",0,D53)))</f>
        <v>0</v>
      </c>
      <c r="E75" s="293">
        <f t="shared" ref="E75:S75" si="23">IF(AND(E51="0",E52="0",E53="0"),0,IF(AND(E51="L",E52="L",E53="L"),"NC",IF(E51="M",0,E51)-IF(E52="M",0,E52)+IF(E53="M",0,E53)))</f>
        <v>0</v>
      </c>
      <c r="F75" s="293">
        <f t="shared" si="23"/>
        <v>0</v>
      </c>
      <c r="G75" s="293">
        <f t="shared" si="23"/>
        <v>0</v>
      </c>
      <c r="H75" s="293">
        <f t="shared" si="23"/>
        <v>0</v>
      </c>
      <c r="I75" s="293">
        <f t="shared" si="23"/>
        <v>0</v>
      </c>
      <c r="J75" s="293">
        <f t="shared" si="23"/>
        <v>0</v>
      </c>
      <c r="K75" s="293">
        <f t="shared" si="23"/>
        <v>0</v>
      </c>
      <c r="L75" s="293">
        <f t="shared" si="23"/>
        <v>0</v>
      </c>
      <c r="M75" s="293">
        <f t="shared" si="23"/>
        <v>0</v>
      </c>
      <c r="N75" s="293">
        <f t="shared" si="23"/>
        <v>0</v>
      </c>
      <c r="O75" s="293">
        <f t="shared" si="23"/>
        <v>0</v>
      </c>
      <c r="P75" s="293">
        <f t="shared" si="23"/>
        <v>0</v>
      </c>
      <c r="Q75" s="293">
        <f t="shared" si="23"/>
        <v>0</v>
      </c>
      <c r="R75" s="293">
        <f t="shared" si="23"/>
        <v>0</v>
      </c>
      <c r="S75" s="293">
        <f t="shared" si="23"/>
        <v>0</v>
      </c>
      <c r="T75" s="293">
        <f t="shared" ref="T75:AI75" si="24">IF(AND(T51="0",T52="0",T53="0"),0,IF(AND(T51="L",T52="L",T53="L"),"NC",IF(T51="M",0,T51)-IF(T52="M",0,T52)+IF(T53="M",0,T53)))</f>
        <v>0</v>
      </c>
      <c r="U75" s="293">
        <f t="shared" si="24"/>
        <v>0</v>
      </c>
      <c r="V75" s="293">
        <f t="shared" si="24"/>
        <v>0</v>
      </c>
      <c r="W75" s="293">
        <f t="shared" si="24"/>
        <v>0</v>
      </c>
      <c r="X75" s="293">
        <f t="shared" si="24"/>
        <v>0</v>
      </c>
      <c r="Y75" s="293">
        <f t="shared" si="24"/>
        <v>0</v>
      </c>
      <c r="Z75" s="293">
        <f t="shared" si="24"/>
        <v>0</v>
      </c>
      <c r="AA75" s="293">
        <f t="shared" si="24"/>
        <v>0</v>
      </c>
      <c r="AB75" s="293">
        <f t="shared" si="24"/>
        <v>0</v>
      </c>
      <c r="AC75" s="293">
        <f t="shared" si="24"/>
        <v>0</v>
      </c>
      <c r="AD75" s="293">
        <f t="shared" si="24"/>
        <v>0</v>
      </c>
      <c r="AE75" s="293">
        <f t="shared" si="24"/>
        <v>0</v>
      </c>
      <c r="AF75" s="293">
        <f t="shared" si="24"/>
        <v>0</v>
      </c>
      <c r="AG75" s="293">
        <f t="shared" si="24"/>
        <v>0</v>
      </c>
      <c r="AH75" s="293">
        <f t="shared" si="24"/>
        <v>0</v>
      </c>
      <c r="AI75" s="293">
        <f t="shared" si="24"/>
        <v>0</v>
      </c>
      <c r="AJ75" s="173"/>
      <c r="AK75" s="174"/>
    </row>
    <row r="76" spans="3:38" ht="15.75">
      <c r="C76" s="294" t="s">
        <v>128</v>
      </c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3"/>
      <c r="AK76" s="174"/>
    </row>
    <row r="77" spans="3:38" ht="15.75">
      <c r="C77" s="295" t="s">
        <v>175</v>
      </c>
      <c r="D77" s="179">
        <f>IF(AND('Table 1'!E12="0",D10="0"),0,IF(AND('Table 1'!E12="L",D10="L"),"NC",IF('Table 1'!E12="M",0,'Table 1'!E12)+IF(D10="M",0,D10)))</f>
        <v>0</v>
      </c>
      <c r="E77" s="179">
        <f>IF(AND('Table 1'!F12="0",E10="0"),0,IF(AND('Table 1'!F12="L",E10="L"),"NC",IF('Table 1'!F12="M",0,'Table 1'!F12)+IF(E10="M",0,E10)))</f>
        <v>0</v>
      </c>
      <c r="F77" s="179">
        <f>IF(AND('Table 1'!G12="0",F10="0"),0,IF(AND('Table 1'!G12="L",F10="L"),"NC",IF('Table 1'!G12="M",0,'Table 1'!G12)+IF(F10="M",0,F10)))</f>
        <v>0</v>
      </c>
      <c r="G77" s="179">
        <f>IF(AND('Table 1'!H12="0",G10="0"),0,IF(AND('Table 1'!H12="L",G10="L"),"NC",IF('Table 1'!H12="M",0,'Table 1'!H12)+IF(G10="M",0,G10)))</f>
        <v>0</v>
      </c>
      <c r="H77" s="179">
        <f>IF(AND('Table 1'!I12="0",H10="0"),0,IF(AND('Table 1'!I12="L",H10="L"),"NC",IF('Table 1'!I12="M",0,'Table 1'!I12)+IF(H10="M",0,H10)))</f>
        <v>0</v>
      </c>
      <c r="I77" s="179">
        <f>IF(AND('Table 1'!J12="0",I10="0"),0,IF(AND('Table 1'!J12="L",I10="L"),"NC",IF('Table 1'!J12="M",0,'Table 1'!J12)+IF(I10="M",0,I10)))</f>
        <v>0</v>
      </c>
      <c r="J77" s="179">
        <f>IF(AND('Table 1'!K12="0",J10="0"),0,IF(AND('Table 1'!K12="L",J10="L"),"NC",IF('Table 1'!K12="M",0,'Table 1'!K12)+IF(J10="M",0,J10)))</f>
        <v>0</v>
      </c>
      <c r="K77" s="179">
        <f>IF(AND('Table 1'!L12="0",K10="0"),0,IF(AND('Table 1'!L12="L",K10="L"),"NC",IF('Table 1'!L12="M",0,'Table 1'!L12)+IF(K10="M",0,K10)))</f>
        <v>0</v>
      </c>
      <c r="L77" s="179">
        <f>IF(AND('Table 1'!M12="0",L10="0"),0,IF(AND('Table 1'!M12="L",L10="L"),"NC",IF('Table 1'!M12="M",0,'Table 1'!M12)+IF(L10="M",0,L10)))</f>
        <v>0</v>
      </c>
      <c r="M77" s="179">
        <f>IF(AND('Table 1'!N12="0",M10="0"),0,IF(AND('Table 1'!N12="L",M10="L"),"NC",IF('Table 1'!N12="M",0,'Table 1'!N12)+IF(M10="M",0,M10)))</f>
        <v>0</v>
      </c>
      <c r="N77" s="179">
        <f>IF(AND('Table 1'!O12="0",N10="0"),0,IF(AND('Table 1'!O12="L",N10="L"),"NC",IF('Table 1'!O12="M",0,'Table 1'!O12)+IF(N10="M",0,N10)))</f>
        <v>0</v>
      </c>
      <c r="O77" s="179">
        <f>IF(AND('Table 1'!P12="0",O10="0"),0,IF(AND('Table 1'!P12="L",O10="L"),"NC",IF('Table 1'!P12="M",0,'Table 1'!P12)+IF(O10="M",0,O10)))</f>
        <v>0</v>
      </c>
      <c r="P77" s="179">
        <f>IF(AND('Table 1'!Q12="0",P10="0"),0,IF(AND('Table 1'!Q12="L",P10="L"),"NC",IF('Table 1'!Q12="M",0,'Table 1'!Q12)+IF(P10="M",0,P10)))</f>
        <v>0</v>
      </c>
      <c r="Q77" s="179">
        <f>IF(AND('Table 1'!R12="0",Q10="0"),0,IF(AND('Table 1'!R12="L",Q10="L"),"NC",IF('Table 1'!R12="M",0,'Table 1'!R12)+IF(Q10="M",0,Q10)))</f>
        <v>0</v>
      </c>
      <c r="R77" s="179">
        <f>IF(AND('Table 1'!S12="0",R10="0"),0,IF(AND('Table 1'!S12="L",R10="L"),"NC",IF('Table 1'!S12="M",0,'Table 1'!S12)+IF(R10="M",0,R10)))</f>
        <v>0</v>
      </c>
      <c r="S77" s="179">
        <f>IF(AND('Table 1'!T12="0",S10="0"),0,IF(AND('Table 1'!T12="L",S10="L"),"NC",IF('Table 1'!T12="M",0,'Table 1'!T12)+IF(S10="M",0,S10)))</f>
        <v>0</v>
      </c>
      <c r="T77" s="179">
        <f>IF(AND('Table 1'!U12="0",T10="0"),0,IF(AND('Table 1'!U12="L",T10="L"),"NC",IF('Table 1'!U12="M",0,'Table 1'!U12)+IF(T10="M",0,T10)))</f>
        <v>0</v>
      </c>
      <c r="U77" s="179">
        <f>IF(AND('Table 1'!V12="0",U10="0"),0,IF(AND('Table 1'!V12="L",U10="L"),"NC",IF('Table 1'!V12="M",0,'Table 1'!V12)+IF(U10="M",0,U10)))</f>
        <v>0</v>
      </c>
      <c r="V77" s="179">
        <f>IF(AND('Table 1'!W12="0",V10="0"),0,IF(AND('Table 1'!W12="L",V10="L"),"NC",IF('Table 1'!W12="M",0,'Table 1'!W12)+IF(V10="M",0,V10)))</f>
        <v>0</v>
      </c>
      <c r="W77" s="179">
        <f>IF(AND('Table 1'!X12="0",W10="0"),0,IF(AND('Table 1'!X12="L",W10="L"),"NC",IF('Table 1'!X12="M",0,'Table 1'!X12)+IF(W10="M",0,W10)))</f>
        <v>0</v>
      </c>
      <c r="X77" s="179">
        <f>IF(AND('Table 1'!Y12="0",X10="0"),0,IF(AND('Table 1'!Y12="L",X10="L"),"NC",IF('Table 1'!Y12="M",0,'Table 1'!Y12)+IF(X10="M",0,X10)))</f>
        <v>0</v>
      </c>
      <c r="Y77" s="179">
        <f>IF(AND('Table 1'!Z12="0",Y10="0"),0,IF(AND('Table 1'!Z12="L",Y10="L"),"NC",IF('Table 1'!Z12="M",0,'Table 1'!Z12)+IF(Y10="M",0,Y10)))</f>
        <v>0</v>
      </c>
      <c r="Z77" s="179">
        <f>IF(AND('Table 1'!AA12="0",Z10="0"),0,IF(AND('Table 1'!AA12="L",Z10="L"),"NC",IF('Table 1'!AA12="M",0,'Table 1'!AA12)+IF(Z10="M",0,Z10)))</f>
        <v>0</v>
      </c>
      <c r="AA77" s="179">
        <f>IF(AND('Table 1'!AB12="0",AA10="0"),0,IF(AND('Table 1'!AB12="L",AA10="L"),"NC",IF('Table 1'!AB12="M",0,'Table 1'!AB12)+IF(AA10="M",0,AA10)))</f>
        <v>0</v>
      </c>
      <c r="AB77" s="179">
        <f>IF(AND('Table 1'!AC12="0",AB10="0"),0,IF(AND('Table 1'!AC12="L",AB10="L"),"NC",IF('Table 1'!AC12="M",0,'Table 1'!AC12)+IF(AB10="M",0,AB10)))</f>
        <v>0</v>
      </c>
      <c r="AC77" s="179">
        <f>IF(AND('Table 1'!AD12="0",AC10="0"),0,IF(AND('Table 1'!AD12="L",AC10="L"),"NC",IF('Table 1'!AD12="M",0,'Table 1'!AD12)+IF(AC10="M",0,AC10)))</f>
        <v>0</v>
      </c>
      <c r="AD77" s="179">
        <f>IF(AND('Table 1'!AE12="0",AD10="0"),0,IF(AND('Table 1'!AE12="L",AD10="L"),"NC",IF('Table 1'!AE12="M",0,'Table 1'!AE12)+IF(AD10="M",0,AD10)))</f>
        <v>0</v>
      </c>
      <c r="AE77" s="179">
        <f>IF(AND('Table 1'!AF12="0",AE10="0"),0,IF(AND('Table 1'!AF12="L",AE10="L"),"NC",IF('Table 1'!AF12="M",0,'Table 1'!AF12)+IF(AE10="M",0,AE10)))</f>
        <v>0</v>
      </c>
      <c r="AF77" s="179">
        <f>IF(AND('Table 1'!AG12="0",AF10="0"),0,IF(AND('Table 1'!AG12="L",AF10="L"),"NC",IF('Table 1'!AG12="M",0,'Table 1'!AG12)+IF(AF10="M",0,AF10)))</f>
        <v>0</v>
      </c>
      <c r="AG77" s="179">
        <f>IF(AND('Table 1'!AH12="0",AG10="0"),0,IF(AND('Table 1'!AH12="L",AG10="L"),"NC",IF('Table 1'!AH12="M",0,'Table 1'!AH12)+IF(AG10="M",0,AG10)))</f>
        <v>0</v>
      </c>
      <c r="AH77" s="179">
        <f>IF(AND('Table 1'!AI12="0",AH10="0"),0,IF(AND('Table 1'!AI12="L",AH10="L"),"NC",IF('Table 1'!AI12="M",0,'Table 1'!AI12)+IF(AH10="M",0,AH10)))</f>
        <v>0</v>
      </c>
      <c r="AI77" s="179">
        <f>IF(AND('Table 1'!AJ12="0",AI10="0"),0,IF(AND('Table 1'!AJ12="L",AI10="L"),"NC",IF('Table 1'!AJ12="M",0,'Table 1'!AJ12)+IF(AI10="M",0,AI10)))</f>
        <v>0</v>
      </c>
      <c r="AJ77" s="296"/>
      <c r="AK77" s="297"/>
    </row>
  </sheetData>
  <sheetProtection algorithmName="SHA-512" hashValue="BMdF5fEnL/b+2Pnybn+bhP3kOPE0HrM8jrUhs9QQog7yhMhz+wZqVnDQpvqNJM1xSYuXJr0hu2nmwBKnFNN9Uw==" saltValue="sol4IUG7FmRfcSdwBHOvuw==" spinCount="100000" sheet="1" objects="1" formatColumns="0" formatRows="0" insertHyperlinks="0"/>
  <mergeCells count="1">
    <mergeCell ref="D6:AI6"/>
  </mergeCells>
  <phoneticPr fontId="35" type="noConversion"/>
  <conditionalFormatting sqref="D10:AI10 D13:AI29 D32:AI34 D36:AI38 D40:AI42 D44:AI46 D48:AI48 D51:AI53">
    <cfRule type="cellIs" dxfId="11" priority="3" operator="equal">
      <formula>""</formula>
    </cfRule>
  </conditionalFormatting>
  <conditionalFormatting sqref="D64:AI64">
    <cfRule type="containsText" dxfId="10" priority="1" operator="containsText" text="NOT">
      <formula>NOT(ISERROR(SEARCH("NOT",D64)))</formula>
    </cfRule>
  </conditionalFormatting>
  <conditionalFormatting sqref="U7:AI7 U10:AI10 U12:AI29 U31:AI34 U36:AI38 U40:AI42 U44:AI46 U48:AI48 U51:AI53">
    <cfRule type="expression" dxfId="9" priority="2">
      <formula>LEN(U$7)=0</formula>
    </cfRule>
  </conditionalFormatting>
  <dataValidations count="1">
    <dataValidation type="list" allowBlank="1" showInputMessage="1" showErrorMessage="1" sqref="D1" xr:uid="{00000000-0002-0000-0900-000000000000}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1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4">
    <tabColor rgb="FF00FF00"/>
    <pageSetUpPr fitToPage="1"/>
  </sheetPr>
  <dimension ref="A1:BM77"/>
  <sheetViews>
    <sheetView showGridLines="0" defaultGridColor="0" topLeftCell="A51" colorId="22" zoomScale="85" zoomScaleNormal="85" zoomScaleSheetLayoutView="80" workbookViewId="0">
      <pane xSplit="3" topLeftCell="W1" activePane="topRight" state="frozen"/>
      <selection activeCell="C64" sqref="C64"/>
      <selection pane="topRight" activeCell="AD77" sqref="AD77"/>
    </sheetView>
  </sheetViews>
  <sheetFormatPr defaultColWidth="9.77734375" defaultRowHeight="15" outlineLevelCol="1"/>
  <cols>
    <col min="1" max="1" width="35" style="30" hidden="1" customWidth="1"/>
    <col min="2" max="2" width="39" style="20" hidden="1" customWidth="1"/>
    <col min="3" max="3" width="90.6640625" style="25" customWidth="1"/>
    <col min="4" max="20" width="13.21875" style="10" customWidth="1"/>
    <col min="21" max="30" width="13.21875" style="23" customWidth="1"/>
    <col min="31" max="35" width="13.21875" style="23" hidden="1" customWidth="1" outlineLevel="1"/>
    <col min="36" max="36" width="86.77734375" style="10" customWidth="1" collapsed="1"/>
    <col min="37" max="37" width="5" style="10" customWidth="1"/>
    <col min="38" max="38" width="1" style="10" customWidth="1"/>
    <col min="39" max="39" width="0.5546875" style="10" customWidth="1"/>
    <col min="40" max="40" width="9.77734375" style="10"/>
    <col min="41" max="41" width="8.21875" style="10" customWidth="1"/>
    <col min="42" max="42" width="13.109375" style="10" customWidth="1"/>
    <col min="43" max="43" width="9.21875" style="10" customWidth="1"/>
    <col min="44" max="64" width="9.77734375" style="10"/>
    <col min="65" max="65" width="9.77734375" style="258"/>
    <col min="66" max="16384" width="9.77734375" style="10"/>
  </cols>
  <sheetData>
    <row r="1" spans="1:65" ht="15.75">
      <c r="A1" s="24"/>
      <c r="B1" s="24"/>
      <c r="C1" s="352"/>
      <c r="D1" s="173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6"/>
      <c r="AK1" s="26"/>
      <c r="AM1" s="13"/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f>AR1+1</f>
        <v>7</v>
      </c>
      <c r="AT1" s="194">
        <f t="shared" ref="AT1:BE1" si="0">AS1+1</f>
        <v>8</v>
      </c>
      <c r="AU1" s="194">
        <f t="shared" si="0"/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</row>
    <row r="2" spans="1:65" ht="18">
      <c r="B2" s="30" t="s">
        <v>35</v>
      </c>
      <c r="C2" s="268" t="s">
        <v>582</v>
      </c>
      <c r="D2" s="19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L2" s="487"/>
      <c r="AM2" s="13"/>
      <c r="AN2" s="485">
        <f>IF($AN$1='Cover page'!$N$2,0,1)</f>
        <v>0</v>
      </c>
    </row>
    <row r="3" spans="1:65" ht="18">
      <c r="B3" s="30"/>
      <c r="C3" s="268" t="s">
        <v>59</v>
      </c>
      <c r="D3" s="19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M3" s="13"/>
    </row>
    <row r="4" spans="1:65" ht="16.5" thickBot="1">
      <c r="B4" s="30"/>
      <c r="C4" s="318"/>
      <c r="D4" s="341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M4" s="13"/>
    </row>
    <row r="5" spans="1:65" ht="17.25" thickTop="1" thickBot="1">
      <c r="A5" s="133"/>
      <c r="B5" s="143"/>
      <c r="C5" s="271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40"/>
      <c r="AK5" s="41"/>
      <c r="AM5" s="13"/>
    </row>
    <row r="6" spans="1:65" ht="16.5" thickBot="1">
      <c r="A6" s="127"/>
      <c r="B6" s="126"/>
      <c r="C6" s="199" t="str">
        <f>'Cover page'!E13</f>
        <v>Member State: Sweden</v>
      </c>
      <c r="D6" s="556" t="s">
        <v>2</v>
      </c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8"/>
      <c r="AJ6" s="43"/>
      <c r="AK6" s="50"/>
    </row>
    <row r="7" spans="1:65" ht="15.75">
      <c r="A7" s="209"/>
      <c r="B7" s="301" t="s">
        <v>485</v>
      </c>
      <c r="C7" s="22" t="s">
        <v>68</v>
      </c>
      <c r="D7" s="274">
        <f>'Table 1'!E5</f>
        <v>1995</v>
      </c>
      <c r="E7" s="274">
        <f>IF(VLOOKUP('Cover page'!$F$15,'Cover page'!$BD$1:$BF$15,3,FALSE)&lt;D65+1,"",D65+1)</f>
        <v>1996</v>
      </c>
      <c r="F7" s="274">
        <f>IF(VLOOKUP('Cover page'!$F$15,'Cover page'!$BD$1:$BF$15,3,FALSE)&lt;E65+1,"",E65+1)</f>
        <v>1997</v>
      </c>
      <c r="G7" s="274">
        <f>IF(VLOOKUP('Cover page'!$F$15,'Cover page'!$BD$1:$BF$15,3,FALSE)&lt;F65+1,"",F65+1)</f>
        <v>1998</v>
      </c>
      <c r="H7" s="274">
        <f>IF(VLOOKUP('Cover page'!$F$15,'Cover page'!$BD$1:$BF$15,3,FALSE)&lt;G65+1,"",G65+1)</f>
        <v>1999</v>
      </c>
      <c r="I7" s="274">
        <f>IF(VLOOKUP('Cover page'!$F$15,'Cover page'!$BD$1:$BF$15,3,FALSE)&lt;H65+1,"",H65+1)</f>
        <v>2000</v>
      </c>
      <c r="J7" s="274">
        <f>IF(VLOOKUP('Cover page'!$F$15,'Cover page'!$BD$1:$BF$15,3,FALSE)&lt;I65+1,"",I65+1)</f>
        <v>2001</v>
      </c>
      <c r="K7" s="274">
        <f>IF(VLOOKUP('Cover page'!$F$15,'Cover page'!$BD$1:$BF$15,3,FALSE)&lt;J65+1,"",J65+1)</f>
        <v>2002</v>
      </c>
      <c r="L7" s="274">
        <f>IF(VLOOKUP('Cover page'!$F$15,'Cover page'!$BD$1:$BF$15,3,FALSE)&lt;K65+1,"",K65+1)</f>
        <v>2003</v>
      </c>
      <c r="M7" s="274">
        <f>IF(VLOOKUP('Cover page'!$F$15,'Cover page'!$BD$1:$BF$15,3,FALSE)&lt;L65+1,"",L65+1)</f>
        <v>2004</v>
      </c>
      <c r="N7" s="274">
        <f>IF(VLOOKUP('Cover page'!$F$15,'Cover page'!$BD$1:$BF$15,3,FALSE)&lt;M65+1,"",M65+1)</f>
        <v>2005</v>
      </c>
      <c r="O7" s="274">
        <f>IF(VLOOKUP('Cover page'!$F$15,'Cover page'!$BD$1:$BF$15,3,FALSE)&lt;N65+1,"",N65+1)</f>
        <v>2006</v>
      </c>
      <c r="P7" s="274">
        <f>IF(VLOOKUP('Cover page'!$F$15,'Cover page'!$BD$1:$BF$15,3,FALSE)&lt;O65+1,"",O65+1)</f>
        <v>2007</v>
      </c>
      <c r="Q7" s="274">
        <f>IF(VLOOKUP('Cover page'!$F$15,'Cover page'!$BD$1:$BF$15,3,FALSE)&lt;P65+1,"",P65+1)</f>
        <v>2008</v>
      </c>
      <c r="R7" s="274">
        <f>IF(VLOOKUP('Cover page'!$F$15,'Cover page'!$BD$1:$BF$15,3,FALSE)&lt;Q65+1,"",Q65+1)</f>
        <v>2009</v>
      </c>
      <c r="S7" s="274">
        <f>IF(VLOOKUP('Cover page'!$F$15,'Cover page'!$BD$1:$BF$15,3,FALSE)&lt;R65+1,"",R65+1)</f>
        <v>2010</v>
      </c>
      <c r="T7" s="274">
        <f>IF(VLOOKUP('Cover page'!$F$15,'Cover page'!$BD$1:$BF$15,3,FALSE)&lt;S65+1,"",S65+1)</f>
        <v>2011</v>
      </c>
      <c r="U7" s="274">
        <f>IF(VLOOKUP('Cover page'!$F$15,'Cover page'!$BD$1:$BF$15,3,FALSE)&lt;T65+1,"",T65+1)</f>
        <v>2012</v>
      </c>
      <c r="V7" s="274">
        <f>IF(VLOOKUP('Cover page'!$F$15,'Cover page'!$BD$1:$BF$15,3,FALSE)&lt;U65+1,"",U65+1)</f>
        <v>2013</v>
      </c>
      <c r="W7" s="274">
        <f>IF(VLOOKUP('Cover page'!$F$15,'Cover page'!$BD$1:$BF$15,3,FALSE)&lt;V65+1,"",V65+1)</f>
        <v>2014</v>
      </c>
      <c r="X7" s="274">
        <f>IF(VLOOKUP('Cover page'!$F$15,'Cover page'!$BD$1:$BF$15,3,FALSE)&lt;W65+1,"",W65+1)</f>
        <v>2015</v>
      </c>
      <c r="Y7" s="274">
        <f>IF(VLOOKUP('Cover page'!$F$15,'Cover page'!$BD$1:$BF$15,3,FALSE)&lt;X65+1,"",X65+1)</f>
        <v>2016</v>
      </c>
      <c r="Z7" s="274">
        <f>IF(VLOOKUP('Cover page'!$F$15,'Cover page'!$BD$1:$BF$15,3,FALSE)&lt;Y65+1,"",Y65+1)</f>
        <v>2017</v>
      </c>
      <c r="AA7" s="274">
        <f>IF(VLOOKUP('Cover page'!$F$15,'Cover page'!$BD$1:$BF$15,3,FALSE)&lt;Z65+1,"",Z65+1)</f>
        <v>2018</v>
      </c>
      <c r="AB7" s="274">
        <f>IF(VLOOKUP('Cover page'!$F$15,'Cover page'!$BD$1:$BF$15,3,FALSE)&lt;AA65+1,"",AA65+1)</f>
        <v>2019</v>
      </c>
      <c r="AC7" s="274">
        <f>IF(VLOOKUP('Cover page'!$F$15,'Cover page'!$BD$1:$BF$15,3,FALSE)&lt;AB65+1,"",AB65+1)</f>
        <v>2020</v>
      </c>
      <c r="AD7" s="274">
        <f>IF(VLOOKUP('Cover page'!$F$15,'Cover page'!$BD$1:$BF$15,3,FALSE)&lt;AC65+1,"",AC65+1)</f>
        <v>2021</v>
      </c>
      <c r="AE7" s="274" t="str">
        <f>IF(VLOOKUP('Cover page'!$F$15,'Cover page'!$BD$1:$BF$15,3,FALSE)&lt;AD65+1,"",AD65+1)</f>
        <v/>
      </c>
      <c r="AF7" s="274" t="str">
        <f>IF(VLOOKUP('Cover page'!$F$15,'Cover page'!$BD$1:$BF$15,3,FALSE)&lt;AE65+1,"",AE65+1)</f>
        <v/>
      </c>
      <c r="AG7" s="274" t="str">
        <f>IF(VLOOKUP('Cover page'!$F$15,'Cover page'!$BD$1:$BF$15,3,FALSE)&lt;AF65+1,"",AF65+1)</f>
        <v/>
      </c>
      <c r="AH7" s="274" t="str">
        <f>IF(VLOOKUP('Cover page'!$F$15,'Cover page'!$BD$1:$BF$15,3,FALSE)&lt;AG65+1,"",AG65+1)</f>
        <v/>
      </c>
      <c r="AI7" s="274" t="str">
        <f>IF(VLOOKUP('Cover page'!$F$15,'Cover page'!$BD$1:$BF$15,3,FALSE)&lt;AH65+1,"",AH65+1)</f>
        <v/>
      </c>
      <c r="AJ7" s="45"/>
      <c r="AK7" s="50"/>
    </row>
    <row r="8" spans="1:65" ht="15.75">
      <c r="A8" s="209"/>
      <c r="B8" s="263"/>
      <c r="C8" s="213" t="str">
        <f>'Cover page'!E14</f>
        <v>Date: 31/03/2026</v>
      </c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  <c r="AG8" s="455"/>
      <c r="AH8" s="455"/>
      <c r="AI8" s="455"/>
      <c r="AJ8" s="55"/>
      <c r="AK8" s="50"/>
    </row>
    <row r="9" spans="1:65" ht="10.5" customHeight="1" thickBot="1">
      <c r="A9" s="209"/>
      <c r="B9" s="264"/>
      <c r="C9" s="267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6"/>
      <c r="AJ9" s="63"/>
      <c r="AK9" s="50"/>
    </row>
    <row r="10" spans="1:65" ht="17.25" thickTop="1" thickBot="1">
      <c r="A10" s="265" t="s">
        <v>377</v>
      </c>
      <c r="B10" s="388" t="s">
        <v>898</v>
      </c>
      <c r="C10" s="287" t="s">
        <v>566</v>
      </c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3"/>
      <c r="O10" s="503"/>
      <c r="P10" s="503"/>
      <c r="Q10" s="503"/>
      <c r="R10" s="503"/>
      <c r="S10" s="503"/>
      <c r="T10" s="503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4"/>
      <c r="AF10" s="504"/>
      <c r="AG10" s="504"/>
      <c r="AH10" s="504"/>
      <c r="AI10" s="504"/>
      <c r="AJ10" s="4"/>
      <c r="AK10" s="50"/>
      <c r="BM10" s="258" t="str">
        <f>CountryCode &amp; ".T3.B9.S1313.MNAC." &amp; RefVintage</f>
        <v>SE.T3.B9.S1313.MNAC.W.2026</v>
      </c>
    </row>
    <row r="11" spans="1:65" ht="6" customHeight="1" thickTop="1">
      <c r="A11" s="265"/>
      <c r="B11" s="126"/>
      <c r="C11" s="326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7"/>
      <c r="AK11" s="50"/>
    </row>
    <row r="12" spans="1:65" s="18" customFormat="1" ht="16.5" customHeight="1">
      <c r="A12" s="265" t="s">
        <v>378</v>
      </c>
      <c r="B12" s="388" t="s">
        <v>899</v>
      </c>
      <c r="C12" s="327" t="s">
        <v>94</v>
      </c>
      <c r="D12" s="189" t="str">
        <f t="shared" ref="D12:AH12" si="1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/>
      </c>
      <c r="E12" s="189" t="str">
        <f t="shared" si="1"/>
        <v/>
      </c>
      <c r="F12" s="189" t="str">
        <f t="shared" si="1"/>
        <v/>
      </c>
      <c r="G12" s="189" t="str">
        <f t="shared" si="1"/>
        <v/>
      </c>
      <c r="H12" s="189" t="str">
        <f t="shared" si="1"/>
        <v/>
      </c>
      <c r="I12" s="189" t="str">
        <f t="shared" si="1"/>
        <v/>
      </c>
      <c r="J12" s="189" t="str">
        <f t="shared" si="1"/>
        <v/>
      </c>
      <c r="K12" s="189" t="str">
        <f t="shared" si="1"/>
        <v/>
      </c>
      <c r="L12" s="189" t="str">
        <f t="shared" si="1"/>
        <v/>
      </c>
      <c r="M12" s="189" t="str">
        <f t="shared" si="1"/>
        <v/>
      </c>
      <c r="N12" s="189" t="str">
        <f t="shared" si="1"/>
        <v/>
      </c>
      <c r="O12" s="189" t="str">
        <f t="shared" si="1"/>
        <v/>
      </c>
      <c r="P12" s="189" t="str">
        <f t="shared" si="1"/>
        <v/>
      </c>
      <c r="Q12" s="189" t="str">
        <f t="shared" si="1"/>
        <v/>
      </c>
      <c r="R12" s="189" t="str">
        <f t="shared" si="1"/>
        <v/>
      </c>
      <c r="S12" s="189" t="str">
        <f t="shared" si="1"/>
        <v/>
      </c>
      <c r="T12" s="189" t="str">
        <f t="shared" si="1"/>
        <v/>
      </c>
      <c r="U12" s="189" t="str">
        <f t="shared" si="1"/>
        <v/>
      </c>
      <c r="V12" s="189" t="str">
        <f t="shared" si="1"/>
        <v/>
      </c>
      <c r="W12" s="189" t="str">
        <f t="shared" si="1"/>
        <v/>
      </c>
      <c r="X12" s="189" t="str">
        <f t="shared" si="1"/>
        <v/>
      </c>
      <c r="Y12" s="189" t="str">
        <f t="shared" si="1"/>
        <v/>
      </c>
      <c r="Z12" s="189" t="str">
        <f t="shared" si="1"/>
        <v/>
      </c>
      <c r="AA12" s="189" t="str">
        <f t="shared" si="1"/>
        <v/>
      </c>
      <c r="AB12" s="189" t="str">
        <f t="shared" si="1"/>
        <v/>
      </c>
      <c r="AC12" s="189" t="str">
        <f t="shared" si="1"/>
        <v/>
      </c>
      <c r="AD12" s="189" t="str">
        <f t="shared" si="1"/>
        <v/>
      </c>
      <c r="AE12" s="189" t="str">
        <f t="shared" si="1"/>
        <v/>
      </c>
      <c r="AF12" s="189" t="str">
        <f t="shared" si="1"/>
        <v/>
      </c>
      <c r="AG12" s="189" t="str">
        <f t="shared" si="1"/>
        <v/>
      </c>
      <c r="AH12" s="189" t="str">
        <f t="shared" si="1"/>
        <v/>
      </c>
      <c r="AI12" s="189" t="str">
        <f>IF(AND(ISBLANK(AI13),ISBLANK(AI14),ISBLANK(AI15),ISBLANK(AI22),ISBLANK(AI27),ISBLANK(AI28),ISBLANK(AI29)),"",IF(AND(AI13="M",AI14="M",AI15="M",AI22="M",AI27="M",AI28="M",AI29="M"),"M",IF(AND(AI13="L",AI14="L",AI15="L",AI22="L",AI27="L",AI28="L",AI29="L"),"L",IF(AND(ISTEXT(AI13),ISTEXT(AI14),ISTEXT(AI15),ISTEXT(AI22),ISTEXT(AI27),ISTEXT(AI28),ISTEXT(AI29)),"M",AI13+AI14+AI15+AI22+AI27+AI28+AI29))))</f>
        <v/>
      </c>
      <c r="AJ12" s="91"/>
      <c r="AK12" s="64"/>
      <c r="BM12" s="473" t="str">
        <f>CountryCode &amp; ".T3.FA.S1313.MNAC." &amp; RefVintage</f>
        <v>SE.T3.FA.S1313.MNAC.W.2026</v>
      </c>
    </row>
    <row r="13" spans="1:65" s="18" customFormat="1" ht="16.5" customHeight="1">
      <c r="A13" s="265" t="s">
        <v>379</v>
      </c>
      <c r="B13" s="388" t="s">
        <v>900</v>
      </c>
      <c r="C13" s="328" t="s">
        <v>61</v>
      </c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5"/>
      <c r="Y13" s="505"/>
      <c r="Z13" s="505"/>
      <c r="AA13" s="505"/>
      <c r="AB13" s="505"/>
      <c r="AC13" s="505"/>
      <c r="AD13" s="505"/>
      <c r="AE13" s="505"/>
      <c r="AF13" s="505"/>
      <c r="AG13" s="505"/>
      <c r="AH13" s="505"/>
      <c r="AI13" s="505"/>
      <c r="AJ13" s="91"/>
      <c r="AK13" s="64"/>
      <c r="BM13" s="473" t="str">
        <f>CountryCode &amp; ".T3.F2.S1313.MNAC." &amp; RefVintage</f>
        <v>SE.T3.F2.S1313.MNAC.W.2026</v>
      </c>
    </row>
    <row r="14" spans="1:65" s="18" customFormat="1" ht="16.5" customHeight="1">
      <c r="A14" s="265" t="s">
        <v>380</v>
      </c>
      <c r="B14" s="388" t="s">
        <v>901</v>
      </c>
      <c r="C14" s="328" t="s">
        <v>473</v>
      </c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5"/>
      <c r="AI14" s="505"/>
      <c r="AJ14" s="91"/>
      <c r="AK14" s="64"/>
      <c r="BM14" s="473" t="str">
        <f>CountryCode &amp; ".T3.F3.S1313.MNAC." &amp; RefVintage</f>
        <v>SE.T3.F3.S1313.MNAC.W.2026</v>
      </c>
    </row>
    <row r="15" spans="1:65" s="18" customFormat="1" ht="16.5" customHeight="1">
      <c r="A15" s="265" t="s">
        <v>381</v>
      </c>
      <c r="B15" s="388" t="s">
        <v>902</v>
      </c>
      <c r="C15" s="328" t="s">
        <v>36</v>
      </c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5"/>
      <c r="Y15" s="505"/>
      <c r="Z15" s="505"/>
      <c r="AA15" s="505"/>
      <c r="AB15" s="505"/>
      <c r="AC15" s="505"/>
      <c r="AD15" s="505"/>
      <c r="AE15" s="505"/>
      <c r="AF15" s="505"/>
      <c r="AG15" s="505"/>
      <c r="AH15" s="505"/>
      <c r="AI15" s="505"/>
      <c r="AJ15" s="91"/>
      <c r="AK15" s="64"/>
      <c r="BM15" s="473" t="str">
        <f>CountryCode &amp; ".T3.F4.S1313.MNAC." &amp; RefVintage</f>
        <v>SE.T3.F4.S1313.MNAC.W.2026</v>
      </c>
    </row>
    <row r="16" spans="1:65" s="18" customFormat="1" ht="16.5" customHeight="1">
      <c r="A16" s="265" t="s">
        <v>382</v>
      </c>
      <c r="B16" s="388" t="s">
        <v>903</v>
      </c>
      <c r="C16" s="329" t="s">
        <v>55</v>
      </c>
      <c r="D16" s="507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507"/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91"/>
      <c r="AK16" s="64"/>
      <c r="BM16" s="473" t="str">
        <f>CountryCode &amp; ".T3.F4ACQ.S1313.MNAC." &amp; RefVintage</f>
        <v>SE.T3.F4ACQ.S1313.MNAC.W.2026</v>
      </c>
    </row>
    <row r="17" spans="1:65" s="18" customFormat="1" ht="16.5" customHeight="1">
      <c r="A17" s="265" t="s">
        <v>383</v>
      </c>
      <c r="B17" s="388" t="s">
        <v>904</v>
      </c>
      <c r="C17" s="329" t="s">
        <v>56</v>
      </c>
      <c r="D17" s="509"/>
      <c r="E17" s="509"/>
      <c r="F17" s="509"/>
      <c r="G17" s="509"/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09"/>
      <c r="X17" s="509"/>
      <c r="Y17" s="509"/>
      <c r="Z17" s="509"/>
      <c r="AA17" s="509"/>
      <c r="AB17" s="509"/>
      <c r="AC17" s="509"/>
      <c r="AD17" s="509"/>
      <c r="AE17" s="509"/>
      <c r="AF17" s="509"/>
      <c r="AG17" s="509"/>
      <c r="AH17" s="509"/>
      <c r="AI17" s="509"/>
      <c r="AJ17" s="91"/>
      <c r="AK17" s="64"/>
      <c r="BM17" s="473" t="str">
        <f>CountryCode &amp; ".T3.F4DIS.S1313.MNAC." &amp; RefVintage</f>
        <v>SE.T3.F4DIS.S1313.MNAC.W.2026</v>
      </c>
    </row>
    <row r="18" spans="1:65" s="18" customFormat="1" ht="16.5" customHeight="1">
      <c r="A18" s="265" t="s">
        <v>384</v>
      </c>
      <c r="B18" s="388" t="s">
        <v>905</v>
      </c>
      <c r="C18" s="330" t="s">
        <v>88</v>
      </c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5"/>
      <c r="Y18" s="505"/>
      <c r="Z18" s="505"/>
      <c r="AA18" s="505"/>
      <c r="AB18" s="505"/>
      <c r="AC18" s="505"/>
      <c r="AD18" s="505"/>
      <c r="AE18" s="505"/>
      <c r="AF18" s="505"/>
      <c r="AG18" s="505"/>
      <c r="AH18" s="505"/>
      <c r="AI18" s="505"/>
      <c r="AJ18" s="91"/>
      <c r="AK18" s="64"/>
      <c r="BM18" s="473" t="str">
        <f>CountryCode &amp; ".T3.F41.S1313.MNAC." &amp; RefVintage</f>
        <v>SE.T3.F41.S1313.MNAC.W.2026</v>
      </c>
    </row>
    <row r="19" spans="1:65" s="18" customFormat="1" ht="16.5" customHeight="1">
      <c r="A19" s="265" t="s">
        <v>385</v>
      </c>
      <c r="B19" s="388" t="s">
        <v>906</v>
      </c>
      <c r="C19" s="330" t="s">
        <v>83</v>
      </c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5"/>
      <c r="Z19" s="505"/>
      <c r="AA19" s="505"/>
      <c r="AB19" s="505"/>
      <c r="AC19" s="505"/>
      <c r="AD19" s="505"/>
      <c r="AE19" s="505"/>
      <c r="AF19" s="505"/>
      <c r="AG19" s="505"/>
      <c r="AH19" s="505"/>
      <c r="AI19" s="505"/>
      <c r="AJ19" s="91"/>
      <c r="AK19" s="64"/>
      <c r="BM19" s="473" t="str">
        <f>CountryCode &amp; ".T3.F42.S1313.MNAC." &amp; RefVintage</f>
        <v>SE.T3.F42.S1313.MNAC.W.2026</v>
      </c>
    </row>
    <row r="20" spans="1:65" s="18" customFormat="1" ht="16.5" customHeight="1">
      <c r="A20" s="265" t="s">
        <v>386</v>
      </c>
      <c r="B20" s="388" t="s">
        <v>907</v>
      </c>
      <c r="C20" s="331" t="s">
        <v>79</v>
      </c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511"/>
      <c r="AE20" s="511"/>
      <c r="AF20" s="511"/>
      <c r="AG20" s="511"/>
      <c r="AH20" s="511"/>
      <c r="AI20" s="511"/>
      <c r="AJ20" s="91"/>
      <c r="AK20" s="64"/>
      <c r="BM20" s="473" t="str">
        <f>CountryCode &amp; ".T3.F42ACQ.S1313.MNAC." &amp; RefVintage</f>
        <v>SE.T3.F42ACQ.S1313.MNAC.W.2026</v>
      </c>
    </row>
    <row r="21" spans="1:65" s="18" customFormat="1" ht="16.5" customHeight="1">
      <c r="A21" s="265" t="s">
        <v>387</v>
      </c>
      <c r="B21" s="388" t="s">
        <v>908</v>
      </c>
      <c r="C21" s="331" t="s">
        <v>80</v>
      </c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  <c r="AE21" s="513"/>
      <c r="AF21" s="513"/>
      <c r="AG21" s="513"/>
      <c r="AH21" s="513"/>
      <c r="AI21" s="513"/>
      <c r="AJ21" s="91"/>
      <c r="AK21" s="64"/>
      <c r="BM21" s="473" t="str">
        <f>CountryCode &amp; ".T3.F42DIS.S1313.MNAC." &amp; RefVintage</f>
        <v>SE.T3.F42DIS.S1313.MNAC.W.2026</v>
      </c>
    </row>
    <row r="22" spans="1:65" s="18" customFormat="1" ht="16.5" customHeight="1">
      <c r="A22" s="265" t="s">
        <v>388</v>
      </c>
      <c r="B22" s="388" t="s">
        <v>909</v>
      </c>
      <c r="C22" s="328" t="s">
        <v>474</v>
      </c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505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505"/>
      <c r="AJ22" s="91"/>
      <c r="AK22" s="64"/>
      <c r="BM22" s="473" t="str">
        <f>CountryCode &amp; ".T3.F5.S1313.MNAC." &amp; RefVintage</f>
        <v>SE.T3.F5.S1313.MNAC.W.2026</v>
      </c>
    </row>
    <row r="23" spans="1:65" s="18" customFormat="1" ht="16.5" customHeight="1">
      <c r="A23" s="265" t="s">
        <v>389</v>
      </c>
      <c r="B23" s="388" t="s">
        <v>910</v>
      </c>
      <c r="C23" s="330" t="s">
        <v>95</v>
      </c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  <c r="AE23" s="505"/>
      <c r="AF23" s="505"/>
      <c r="AG23" s="505"/>
      <c r="AH23" s="505"/>
      <c r="AI23" s="505"/>
      <c r="AJ23" s="91"/>
      <c r="AK23" s="64"/>
      <c r="BM23" s="473" t="str">
        <f>CountryCode &amp; ".T3.F5PN.S1313.MNAC." &amp; RefVintage</f>
        <v>SE.T3.F5PN.S1313.MNAC.W.2026</v>
      </c>
    </row>
    <row r="24" spans="1:65" s="18" customFormat="1" ht="16.5" customHeight="1">
      <c r="A24" s="265" t="s">
        <v>390</v>
      </c>
      <c r="B24" s="388" t="s">
        <v>911</v>
      </c>
      <c r="C24" s="330" t="s">
        <v>475</v>
      </c>
      <c r="D24" s="505"/>
      <c r="E24" s="505"/>
      <c r="F24" s="505"/>
      <c r="G24" s="505"/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05"/>
      <c r="AH24" s="505"/>
      <c r="AI24" s="505"/>
      <c r="AJ24" s="91"/>
      <c r="AK24" s="64"/>
      <c r="BM24" s="473" t="str">
        <f>CountryCode &amp; ".T3.F5OP.S1313.MNAC." &amp; RefVintage</f>
        <v>SE.T3.F5OP.S1313.MNAC.W.2026</v>
      </c>
    </row>
    <row r="25" spans="1:65" s="18" customFormat="1" ht="16.5" customHeight="1">
      <c r="A25" s="265" t="s">
        <v>391</v>
      </c>
      <c r="B25" s="388" t="s">
        <v>912</v>
      </c>
      <c r="C25" s="331" t="s">
        <v>84</v>
      </c>
      <c r="D25" s="515"/>
      <c r="E25" s="515"/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15"/>
      <c r="Q25" s="515"/>
      <c r="R25" s="515"/>
      <c r="S25" s="515"/>
      <c r="T25" s="515"/>
      <c r="U25" s="515"/>
      <c r="V25" s="515"/>
      <c r="W25" s="515"/>
      <c r="X25" s="515"/>
      <c r="Y25" s="515"/>
      <c r="Z25" s="515"/>
      <c r="AA25" s="515"/>
      <c r="AB25" s="515"/>
      <c r="AC25" s="515"/>
      <c r="AD25" s="515"/>
      <c r="AE25" s="515"/>
      <c r="AF25" s="515"/>
      <c r="AG25" s="515"/>
      <c r="AH25" s="515"/>
      <c r="AI25" s="515"/>
      <c r="AJ25" s="91"/>
      <c r="AK25" s="64"/>
      <c r="BM25" s="473" t="str">
        <f>CountryCode &amp; ".T3.F5OPACQ.S1313.MNAC." &amp; RefVintage</f>
        <v>SE.T3.F5OPACQ.S1313.MNAC.W.2026</v>
      </c>
    </row>
    <row r="26" spans="1:65" s="18" customFormat="1" ht="16.5" customHeight="1" thickBot="1">
      <c r="A26" s="265" t="s">
        <v>392</v>
      </c>
      <c r="B26" s="388" t="s">
        <v>913</v>
      </c>
      <c r="C26" s="331" t="s">
        <v>85</v>
      </c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5"/>
      <c r="X26" s="515"/>
      <c r="Y26" s="515"/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91"/>
      <c r="AK26" s="64"/>
      <c r="BM26" s="473" t="str">
        <f>CountryCode &amp; ".T3.F5OPDIS.S1313.MNAC." &amp; RefVintage</f>
        <v>SE.T3.F5OPDIS.S1313.MNAC.W.2026</v>
      </c>
    </row>
    <row r="27" spans="1:65" s="18" customFormat="1" ht="16.5" customHeight="1">
      <c r="A27" s="321" t="s">
        <v>496</v>
      </c>
      <c r="B27" s="388" t="s">
        <v>914</v>
      </c>
      <c r="C27" s="328" t="s">
        <v>460</v>
      </c>
      <c r="D27" s="518"/>
      <c r="E27" s="518"/>
      <c r="F27" s="518"/>
      <c r="G27" s="518"/>
      <c r="H27" s="518"/>
      <c r="I27" s="518"/>
      <c r="J27" s="518"/>
      <c r="K27" s="518"/>
      <c r="L27" s="518"/>
      <c r="M27" s="518"/>
      <c r="N27" s="518"/>
      <c r="O27" s="518"/>
      <c r="P27" s="518"/>
      <c r="Q27" s="518"/>
      <c r="R27" s="518"/>
      <c r="S27" s="518"/>
      <c r="T27" s="518"/>
      <c r="U27" s="518"/>
      <c r="V27" s="518"/>
      <c r="W27" s="518"/>
      <c r="X27" s="518"/>
      <c r="Y27" s="518"/>
      <c r="Z27" s="518"/>
      <c r="AA27" s="518"/>
      <c r="AB27" s="518"/>
      <c r="AC27" s="518"/>
      <c r="AD27" s="518"/>
      <c r="AE27" s="518"/>
      <c r="AF27" s="518"/>
      <c r="AG27" s="518"/>
      <c r="AH27" s="518"/>
      <c r="AI27" s="518"/>
      <c r="AJ27" s="91"/>
      <c r="AK27" s="64"/>
      <c r="BM27" s="473" t="str">
        <f>CountryCode &amp; ".T3.F71.S1313.MNAC." &amp; RefVintage</f>
        <v>SE.T3.F71.S1313.MNAC.W.2026</v>
      </c>
    </row>
    <row r="28" spans="1:65" s="18" customFormat="1" ht="16.5" customHeight="1" thickBot="1">
      <c r="A28" s="322" t="s">
        <v>497</v>
      </c>
      <c r="B28" s="388" t="s">
        <v>915</v>
      </c>
      <c r="C28" s="328" t="s">
        <v>462</v>
      </c>
      <c r="D28" s="518"/>
      <c r="E28" s="518"/>
      <c r="F28" s="518"/>
      <c r="G28" s="518"/>
      <c r="H28" s="518"/>
      <c r="I28" s="518"/>
      <c r="J28" s="518"/>
      <c r="K28" s="518"/>
      <c r="L28" s="518"/>
      <c r="M28" s="518"/>
      <c r="N28" s="518"/>
      <c r="O28" s="518"/>
      <c r="P28" s="518"/>
      <c r="Q28" s="518"/>
      <c r="R28" s="518"/>
      <c r="S28" s="518"/>
      <c r="T28" s="518"/>
      <c r="U28" s="518"/>
      <c r="V28" s="518"/>
      <c r="W28" s="518"/>
      <c r="X28" s="518"/>
      <c r="Y28" s="518"/>
      <c r="Z28" s="518"/>
      <c r="AA28" s="518"/>
      <c r="AB28" s="518"/>
      <c r="AC28" s="518"/>
      <c r="AD28" s="518"/>
      <c r="AE28" s="518"/>
      <c r="AF28" s="518"/>
      <c r="AG28" s="518"/>
      <c r="AH28" s="518"/>
      <c r="AI28" s="518"/>
      <c r="AJ28" s="91"/>
      <c r="AK28" s="64"/>
      <c r="BM28" s="473" t="str">
        <f>CountryCode &amp; ".T3.F8.S1313.MNAC." &amp; RefVintage</f>
        <v>SE.T3.F8.S1313.MNAC.W.2026</v>
      </c>
    </row>
    <row r="29" spans="1:65" s="18" customFormat="1" ht="16.5" customHeight="1">
      <c r="A29" s="265" t="s">
        <v>393</v>
      </c>
      <c r="B29" s="388" t="s">
        <v>916</v>
      </c>
      <c r="C29" s="328" t="s">
        <v>465</v>
      </c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91"/>
      <c r="AK29" s="64"/>
      <c r="BM29" s="473" t="str">
        <f>CountryCode &amp; ".T3.OFA.S1313.MNAC." &amp; RefVintage</f>
        <v>SE.T3.OFA.S1313.MNAC.W.2026</v>
      </c>
    </row>
    <row r="30" spans="1:65" s="18" customFormat="1" ht="16.5" customHeight="1">
      <c r="A30" s="265"/>
      <c r="B30" s="126"/>
      <c r="C30" s="332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1"/>
      <c r="AK30" s="64"/>
      <c r="BM30" s="473"/>
    </row>
    <row r="31" spans="1:65" s="18" customFormat="1" ht="16.5" customHeight="1">
      <c r="A31" s="265" t="s">
        <v>394</v>
      </c>
      <c r="B31" s="388" t="s">
        <v>917</v>
      </c>
      <c r="C31" s="333" t="s">
        <v>184</v>
      </c>
      <c r="D31" s="336" t="str">
        <f t="shared" ref="D31:AH31" si="2"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/>
      </c>
      <c r="E31" s="336" t="str">
        <f t="shared" si="2"/>
        <v/>
      </c>
      <c r="F31" s="336" t="str">
        <f t="shared" si="2"/>
        <v/>
      </c>
      <c r="G31" s="336" t="str">
        <f t="shared" si="2"/>
        <v/>
      </c>
      <c r="H31" s="336" t="str">
        <f t="shared" si="2"/>
        <v/>
      </c>
      <c r="I31" s="336" t="str">
        <f t="shared" si="2"/>
        <v/>
      </c>
      <c r="J31" s="336" t="str">
        <f t="shared" si="2"/>
        <v/>
      </c>
      <c r="K31" s="336" t="str">
        <f t="shared" si="2"/>
        <v/>
      </c>
      <c r="L31" s="336" t="str">
        <f t="shared" si="2"/>
        <v/>
      </c>
      <c r="M31" s="336" t="str">
        <f t="shared" si="2"/>
        <v/>
      </c>
      <c r="N31" s="336" t="str">
        <f t="shared" si="2"/>
        <v/>
      </c>
      <c r="O31" s="336" t="str">
        <f t="shared" si="2"/>
        <v/>
      </c>
      <c r="P31" s="336" t="str">
        <f t="shared" si="2"/>
        <v/>
      </c>
      <c r="Q31" s="336" t="str">
        <f t="shared" si="2"/>
        <v/>
      </c>
      <c r="R31" s="336" t="str">
        <f t="shared" si="2"/>
        <v/>
      </c>
      <c r="S31" s="336" t="str">
        <f t="shared" si="2"/>
        <v/>
      </c>
      <c r="T31" s="336" t="str">
        <f t="shared" si="2"/>
        <v/>
      </c>
      <c r="U31" s="336" t="str">
        <f t="shared" si="2"/>
        <v/>
      </c>
      <c r="V31" s="336" t="str">
        <f t="shared" si="2"/>
        <v/>
      </c>
      <c r="W31" s="336" t="str">
        <f t="shared" si="2"/>
        <v/>
      </c>
      <c r="X31" s="336" t="str">
        <f t="shared" si="2"/>
        <v/>
      </c>
      <c r="Y31" s="336" t="str">
        <f t="shared" si="2"/>
        <v/>
      </c>
      <c r="Z31" s="336" t="str">
        <f t="shared" si="2"/>
        <v/>
      </c>
      <c r="AA31" s="336" t="str">
        <f t="shared" si="2"/>
        <v/>
      </c>
      <c r="AB31" s="336" t="str">
        <f t="shared" si="2"/>
        <v/>
      </c>
      <c r="AC31" s="336" t="str">
        <f t="shared" si="2"/>
        <v/>
      </c>
      <c r="AD31" s="336" t="str">
        <f t="shared" si="2"/>
        <v/>
      </c>
      <c r="AE31" s="336" t="str">
        <f t="shared" si="2"/>
        <v/>
      </c>
      <c r="AF31" s="336" t="str">
        <f t="shared" si="2"/>
        <v/>
      </c>
      <c r="AG31" s="336" t="str">
        <f t="shared" si="2"/>
        <v/>
      </c>
      <c r="AH31" s="336" t="str">
        <f t="shared" si="2"/>
        <v/>
      </c>
      <c r="AI31" s="336" t="str">
        <f>IF(AND(ISBLANK(AI32),ISBLANK(AI33),ISBLANK(AI34),ISBLANK(AI36),ISBLANK(AI37),ISBLANK(AI38),ISBLANK(AI40),ISBLANK(AI41),ISBLANK(AI42)),"",IF(AND(AI32="M",AI33="M",AI34="M",AI36="M",AI37="M",AI38="M",AI40="M",AI41="M",AI42="M"),"M",IF(AND(AI32="L",AI33="L",AI34="L",AI36="L",AI37="L",AI38="L",AI40="L",AI41="L",AI42="L"),"L",IF(AND(ISTEXT(AI32),ISTEXT(AI33),ISTEXT(AI34),ISTEXT(AI36),ISTEXT(AI37),ISTEXT(AI38),ISTEXT(AI40),ISTEXT(AI41),ISTEXT(AI42)),"M",SUM(AI32:AI34)+SUM(AI36:AI38)+SUM(AI40:AI42)))))</f>
        <v/>
      </c>
      <c r="AJ31" s="91"/>
      <c r="AK31" s="64"/>
      <c r="BM31" s="473" t="str">
        <f>CountryCode &amp; ".T3.ADJ.S1313.MNAC." &amp; RefVintage</f>
        <v>SE.T3.ADJ.S1313.MNAC.W.2026</v>
      </c>
    </row>
    <row r="32" spans="1:65" s="18" customFormat="1" ht="16.5" customHeight="1" thickBot="1">
      <c r="A32" s="265" t="s">
        <v>395</v>
      </c>
      <c r="B32" s="388" t="s">
        <v>918</v>
      </c>
      <c r="C32" s="328" t="s">
        <v>476</v>
      </c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8"/>
      <c r="W32" s="518"/>
      <c r="X32" s="518"/>
      <c r="Y32" s="518"/>
      <c r="Z32" s="518"/>
      <c r="AA32" s="518"/>
      <c r="AB32" s="518"/>
      <c r="AC32" s="518"/>
      <c r="AD32" s="518"/>
      <c r="AE32" s="518"/>
      <c r="AF32" s="518"/>
      <c r="AG32" s="518"/>
      <c r="AH32" s="518"/>
      <c r="AI32" s="518"/>
      <c r="AJ32" s="91"/>
      <c r="AK32" s="64"/>
      <c r="BM32" s="473" t="str">
        <f>CountryCode &amp; ".T3.LIA.S1313.MNAC." &amp; RefVintage</f>
        <v>SE.T3.LIA.S1313.MNAC.W.2026</v>
      </c>
    </row>
    <row r="33" spans="1:65" s="18" customFormat="1" ht="16.5" customHeight="1" thickBot="1">
      <c r="A33" s="247" t="s">
        <v>504</v>
      </c>
      <c r="B33" s="388" t="s">
        <v>919</v>
      </c>
      <c r="C33" s="328" t="s">
        <v>463</v>
      </c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91"/>
      <c r="AK33" s="64"/>
      <c r="BM33" s="473" t="str">
        <f>CountryCode &amp; ".T3.OAP.S1313.MNAC." &amp; RefVintage</f>
        <v>SE.T3.OAP.S1313.MNAC.W.2026</v>
      </c>
    </row>
    <row r="34" spans="1:65" s="18" customFormat="1" ht="16.5" customHeight="1">
      <c r="A34" s="265" t="s">
        <v>396</v>
      </c>
      <c r="B34" s="388" t="s">
        <v>920</v>
      </c>
      <c r="C34" s="328" t="s">
        <v>477</v>
      </c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91"/>
      <c r="AK34" s="64"/>
      <c r="BM34" s="473" t="str">
        <f>CountryCode &amp; ".T3.OLIA.S1313.MNAC." &amp; RefVintage</f>
        <v>SE.T3.OLIA.S1313.MNAC.W.2026</v>
      </c>
    </row>
    <row r="35" spans="1:65" s="18" customFormat="1" ht="16.5" customHeight="1">
      <c r="A35" s="265"/>
      <c r="B35" s="126"/>
      <c r="C35" s="334"/>
      <c r="D35" s="94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1"/>
      <c r="AK35" s="64"/>
      <c r="BM35" s="473"/>
    </row>
    <row r="36" spans="1:65" s="18" customFormat="1" ht="16.5" customHeight="1">
      <c r="A36" s="265" t="s">
        <v>397</v>
      </c>
      <c r="B36" s="388" t="s">
        <v>921</v>
      </c>
      <c r="C36" s="328" t="s">
        <v>66</v>
      </c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91"/>
      <c r="AK36" s="64"/>
      <c r="BM36" s="473" t="str">
        <f>CountryCode &amp; ".T3.ISS_A.S1313.MNAC." &amp; RefVintage</f>
        <v>SE.T3.ISS_A.S1313.MNAC.W.2026</v>
      </c>
    </row>
    <row r="37" spans="1:65" s="18" customFormat="1" ht="16.5" customHeight="1">
      <c r="A37" s="265" t="s">
        <v>398</v>
      </c>
      <c r="B37" s="388" t="s">
        <v>922</v>
      </c>
      <c r="C37" s="328" t="s">
        <v>478</v>
      </c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8"/>
      <c r="X37" s="518"/>
      <c r="Y37" s="518"/>
      <c r="Z37" s="518"/>
      <c r="AA37" s="518"/>
      <c r="AB37" s="518"/>
      <c r="AC37" s="518"/>
      <c r="AD37" s="518"/>
      <c r="AE37" s="518"/>
      <c r="AF37" s="518"/>
      <c r="AG37" s="518"/>
      <c r="AH37" s="518"/>
      <c r="AI37" s="518"/>
      <c r="AJ37" s="91"/>
      <c r="AK37" s="64"/>
      <c r="BM37" s="473" t="str">
        <f>CountryCode &amp; ".T3.D41_A.S1313.MNAC." &amp; RefVintage</f>
        <v>SE.T3.D41_A.S1313.MNAC.W.2026</v>
      </c>
    </row>
    <row r="38" spans="1:65" s="167" customFormat="1" ht="16.5" customHeight="1">
      <c r="A38" s="265" t="s">
        <v>399</v>
      </c>
      <c r="B38" s="388" t="s">
        <v>923</v>
      </c>
      <c r="C38" s="335" t="s">
        <v>479</v>
      </c>
      <c r="D38" s="518"/>
      <c r="E38" s="518"/>
      <c r="F38" s="518"/>
      <c r="G38" s="518"/>
      <c r="H38" s="518"/>
      <c r="I38" s="518"/>
      <c r="J38" s="518"/>
      <c r="K38" s="518"/>
      <c r="L38" s="518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91"/>
      <c r="AK38" s="64"/>
      <c r="BM38" s="474" t="str">
        <f>CountryCode &amp; ".T3.RED_A.S1313.MNAC." &amp; RefVintage</f>
        <v>SE.T3.RED_A.S1313.MNAC.W.2026</v>
      </c>
    </row>
    <row r="39" spans="1:65" s="18" customFormat="1" ht="16.5" customHeight="1">
      <c r="A39" s="265"/>
      <c r="B39" s="126"/>
      <c r="C39" s="334"/>
      <c r="D39" s="94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1"/>
      <c r="AK39" s="64"/>
      <c r="BM39" s="473"/>
    </row>
    <row r="40" spans="1:65" s="18" customFormat="1" ht="16.5" customHeight="1">
      <c r="A40" s="265" t="s">
        <v>400</v>
      </c>
      <c r="B40" s="388" t="s">
        <v>924</v>
      </c>
      <c r="C40" s="328" t="s">
        <v>96</v>
      </c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8"/>
      <c r="AB40" s="518"/>
      <c r="AC40" s="518"/>
      <c r="AD40" s="518"/>
      <c r="AE40" s="518"/>
      <c r="AF40" s="518"/>
      <c r="AG40" s="518"/>
      <c r="AH40" s="518"/>
      <c r="AI40" s="518"/>
      <c r="AJ40" s="91"/>
      <c r="AK40" s="64"/>
      <c r="BM40" s="473" t="str">
        <f>CountryCode &amp; ".T3.FREV_A.S1313.MNAC." &amp; RefVintage</f>
        <v>SE.T3.FREV_A.S1313.MNAC.W.2026</v>
      </c>
    </row>
    <row r="41" spans="1:65" s="18" customFormat="1" ht="16.5" customHeight="1">
      <c r="A41" s="265" t="s">
        <v>524</v>
      </c>
      <c r="B41" s="388" t="s">
        <v>925</v>
      </c>
      <c r="C41" s="328" t="s">
        <v>480</v>
      </c>
      <c r="D41" s="518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91"/>
      <c r="AK41" s="64"/>
      <c r="BM41" s="473" t="str">
        <f>CountryCode &amp; ".T3.K61.S1313.MNAC." &amp; RefVintage</f>
        <v>SE.T3.K61.S1313.MNAC.W.2026</v>
      </c>
    </row>
    <row r="42" spans="1:65" s="18" customFormat="1" ht="16.5" customHeight="1">
      <c r="A42" s="265" t="s">
        <v>401</v>
      </c>
      <c r="B42" s="388" t="s">
        <v>926</v>
      </c>
      <c r="C42" s="328" t="s">
        <v>481</v>
      </c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  <c r="Q42" s="518"/>
      <c r="R42" s="518"/>
      <c r="S42" s="518"/>
      <c r="T42" s="518"/>
      <c r="U42" s="518"/>
      <c r="V42" s="518"/>
      <c r="W42" s="518"/>
      <c r="X42" s="518"/>
      <c r="Y42" s="518"/>
      <c r="Z42" s="518"/>
      <c r="AA42" s="518"/>
      <c r="AB42" s="518"/>
      <c r="AC42" s="518"/>
      <c r="AD42" s="518"/>
      <c r="AE42" s="518"/>
      <c r="AF42" s="518"/>
      <c r="AG42" s="518"/>
      <c r="AH42" s="518"/>
      <c r="AI42" s="518"/>
      <c r="AJ42" s="91"/>
      <c r="AK42" s="64"/>
      <c r="BM42" s="473" t="str">
        <f>CountryCode &amp; ".T3.OCVO_A.S1313.MNAC." &amp; RefVintage</f>
        <v>SE.T3.OCVO_A.S1313.MNAC.W.2026</v>
      </c>
    </row>
    <row r="43" spans="1:65" s="18" customFormat="1" ht="16.5" customHeight="1">
      <c r="A43" s="265"/>
      <c r="B43" s="126"/>
      <c r="C43" s="334"/>
      <c r="D43" s="94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1"/>
      <c r="AK43" s="64"/>
      <c r="BM43" s="473"/>
    </row>
    <row r="44" spans="1:65" s="18" customFormat="1" ht="16.5" customHeight="1">
      <c r="A44" s="265" t="s">
        <v>402</v>
      </c>
      <c r="B44" s="388" t="s">
        <v>927</v>
      </c>
      <c r="C44" s="333" t="s">
        <v>64</v>
      </c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18"/>
      <c r="X44" s="518"/>
      <c r="Y44" s="518"/>
      <c r="Z44" s="518"/>
      <c r="AA44" s="518"/>
      <c r="AB44" s="518"/>
      <c r="AC44" s="518"/>
      <c r="AD44" s="518"/>
      <c r="AE44" s="518"/>
      <c r="AF44" s="518"/>
      <c r="AG44" s="518"/>
      <c r="AH44" s="518"/>
      <c r="AI44" s="518"/>
      <c r="AJ44" s="91"/>
      <c r="AK44" s="64"/>
      <c r="BM44" s="473" t="str">
        <f>CountryCode &amp; ".T3.SD.S1313.MNAC." &amp; RefVintage</f>
        <v>SE.T3.SD.S1313.MNAC.W.2026</v>
      </c>
    </row>
    <row r="45" spans="1:65" s="18" customFormat="1" ht="16.5" customHeight="1">
      <c r="A45" s="265" t="s">
        <v>403</v>
      </c>
      <c r="B45" s="388" t="s">
        <v>928</v>
      </c>
      <c r="C45" s="328" t="s">
        <v>74</v>
      </c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  <c r="AG45" s="518"/>
      <c r="AH45" s="518"/>
      <c r="AI45" s="518"/>
      <c r="AJ45" s="91"/>
      <c r="AK45" s="64"/>
      <c r="BM45" s="473" t="str">
        <f>CountryCode &amp; ".T3.B9_SD.S1313.MNAC." &amp; RefVintage</f>
        <v>SE.T3.B9_SD.S1313.MNAC.W.2026</v>
      </c>
    </row>
    <row r="46" spans="1:65" s="18" customFormat="1" ht="16.5" customHeight="1">
      <c r="A46" s="265" t="s">
        <v>404</v>
      </c>
      <c r="B46" s="388" t="s">
        <v>929</v>
      </c>
      <c r="C46" s="328" t="s">
        <v>63</v>
      </c>
      <c r="D46" s="518"/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91"/>
      <c r="AK46" s="64"/>
      <c r="BM46" s="473" t="str">
        <f>CountryCode &amp; ".T3.OSD.S1313.MNAC." &amp; RefVintage</f>
        <v>SE.T3.OSD.S1313.MNAC.W.2026</v>
      </c>
    </row>
    <row r="47" spans="1:65" ht="12.75" customHeight="1" thickBot="1">
      <c r="A47" s="265"/>
      <c r="B47" s="126"/>
      <c r="C47" s="332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8"/>
      <c r="AK47" s="64"/>
    </row>
    <row r="48" spans="1:65" s="18" customFormat="1" ht="20.25" customHeight="1" thickTop="1" thickBot="1">
      <c r="A48" s="265" t="s">
        <v>405</v>
      </c>
      <c r="B48" s="388" t="s">
        <v>930</v>
      </c>
      <c r="C48" s="287" t="s">
        <v>111</v>
      </c>
      <c r="D48" s="518"/>
      <c r="E48" s="518"/>
      <c r="F48" s="518"/>
      <c r="G48" s="518"/>
      <c r="H48" s="518"/>
      <c r="I48" s="518"/>
      <c r="J48" s="518"/>
      <c r="K48" s="518"/>
      <c r="L48" s="518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518"/>
      <c r="Z48" s="518"/>
      <c r="AA48" s="518"/>
      <c r="AB48" s="518"/>
      <c r="AC48" s="518"/>
      <c r="AD48" s="518"/>
      <c r="AE48" s="518"/>
      <c r="AF48" s="518"/>
      <c r="AG48" s="518"/>
      <c r="AH48" s="518"/>
      <c r="AI48" s="518"/>
      <c r="AJ48" s="6"/>
      <c r="AK48" s="64"/>
      <c r="BM48" s="473" t="str">
        <f>CountryCode &amp; ".T3.CHDEBT.S1313.MNAC." &amp; RefVintage</f>
        <v>SE.T3.CHDEBT.S1313.MNAC.W.2026</v>
      </c>
    </row>
    <row r="49" spans="1:65" s="23" customFormat="1" ht="9" customHeight="1" thickTop="1" thickBot="1">
      <c r="A49" s="265"/>
      <c r="B49" s="126"/>
      <c r="C49" s="34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"/>
      <c r="AK49" s="50"/>
      <c r="BM49" s="290"/>
    </row>
    <row r="50" spans="1:65" s="23" customFormat="1" ht="9" customHeight="1" thickTop="1" thickBot="1">
      <c r="A50" s="265"/>
      <c r="B50" s="126"/>
      <c r="C50" s="345"/>
      <c r="D50" s="86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9"/>
      <c r="AK50" s="50"/>
      <c r="BM50" s="290"/>
    </row>
    <row r="51" spans="1:65" s="23" customFormat="1" ht="18.75" thickTop="1" thickBot="1">
      <c r="A51" s="265" t="s">
        <v>406</v>
      </c>
      <c r="B51" s="388" t="s">
        <v>931</v>
      </c>
      <c r="C51" s="287" t="s">
        <v>112</v>
      </c>
      <c r="D51" s="519"/>
      <c r="E51" s="520"/>
      <c r="F51" s="520"/>
      <c r="G51" s="520"/>
      <c r="H51" s="520"/>
      <c r="I51" s="520"/>
      <c r="J51" s="520"/>
      <c r="K51" s="520"/>
      <c r="L51" s="520"/>
      <c r="M51" s="520"/>
      <c r="N51" s="520"/>
      <c r="O51" s="520"/>
      <c r="P51" s="520"/>
      <c r="Q51" s="520"/>
      <c r="R51" s="520"/>
      <c r="S51" s="520"/>
      <c r="T51" s="520"/>
      <c r="U51" s="520"/>
      <c r="V51" s="520"/>
      <c r="W51" s="520"/>
      <c r="X51" s="520"/>
      <c r="Y51" s="520"/>
      <c r="Z51" s="520"/>
      <c r="AA51" s="520"/>
      <c r="AB51" s="520"/>
      <c r="AC51" s="520"/>
      <c r="AD51" s="520"/>
      <c r="AE51" s="520"/>
      <c r="AF51" s="520"/>
      <c r="AG51" s="520"/>
      <c r="AH51" s="520"/>
      <c r="AI51" s="520"/>
      <c r="AJ51" s="4"/>
      <c r="AK51" s="50"/>
      <c r="BM51" s="290" t="str">
        <f>CountryCode &amp; ".T3.CTDEBT.S1313.MNAC." &amp; RefVintage</f>
        <v>SE.T3.CTDEBT.S1313.MNAC.W.2026</v>
      </c>
    </row>
    <row r="52" spans="1:65" s="23" customFormat="1" ht="15.75" thickTop="1">
      <c r="A52" s="265" t="s">
        <v>407</v>
      </c>
      <c r="B52" s="388" t="s">
        <v>932</v>
      </c>
      <c r="C52" s="328" t="s">
        <v>113</v>
      </c>
      <c r="D52" s="521"/>
      <c r="E52" s="521"/>
      <c r="F52" s="521"/>
      <c r="G52" s="521"/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  <c r="S52" s="521"/>
      <c r="T52" s="521"/>
      <c r="U52" s="521"/>
      <c r="V52" s="521"/>
      <c r="W52" s="521"/>
      <c r="X52" s="521"/>
      <c r="Y52" s="521"/>
      <c r="Z52" s="521"/>
      <c r="AA52" s="521"/>
      <c r="AB52" s="521"/>
      <c r="AC52" s="521"/>
      <c r="AD52" s="521"/>
      <c r="AE52" s="521"/>
      <c r="AF52" s="521"/>
      <c r="AG52" s="521"/>
      <c r="AH52" s="521"/>
      <c r="AI52" s="521"/>
      <c r="AJ52" s="457"/>
      <c r="AK52" s="50"/>
      <c r="BM52" s="290" t="str">
        <f>CountryCode &amp; ".T3.DEBT.S1313.MNAC." &amp; RefVintage</f>
        <v>SE.T3.DEBT.S1313.MNAC.W.2026</v>
      </c>
    </row>
    <row r="53" spans="1:65" s="23" customFormat="1" ht="18.75" customHeight="1">
      <c r="A53" s="265" t="s">
        <v>408</v>
      </c>
      <c r="B53" s="388" t="s">
        <v>933</v>
      </c>
      <c r="C53" s="346" t="s">
        <v>114</v>
      </c>
      <c r="D53" s="518"/>
      <c r="E53" s="518"/>
      <c r="F53" s="518"/>
      <c r="G53" s="518"/>
      <c r="H53" s="518"/>
      <c r="I53" s="518"/>
      <c r="J53" s="518"/>
      <c r="K53" s="518"/>
      <c r="L53" s="518"/>
      <c r="M53" s="518"/>
      <c r="N53" s="518"/>
      <c r="O53" s="518"/>
      <c r="P53" s="518"/>
      <c r="Q53" s="518"/>
      <c r="R53" s="518"/>
      <c r="S53" s="518"/>
      <c r="T53" s="518"/>
      <c r="U53" s="518"/>
      <c r="V53" s="518"/>
      <c r="W53" s="518"/>
      <c r="X53" s="518"/>
      <c r="Y53" s="518"/>
      <c r="Z53" s="518"/>
      <c r="AA53" s="518"/>
      <c r="AB53" s="518"/>
      <c r="AC53" s="518"/>
      <c r="AD53" s="518"/>
      <c r="AE53" s="518"/>
      <c r="AF53" s="518"/>
      <c r="AG53" s="518"/>
      <c r="AH53" s="518"/>
      <c r="AI53" s="518"/>
      <c r="AJ53" s="115"/>
      <c r="AK53" s="50"/>
      <c r="BM53" s="290" t="str">
        <f>CountryCode &amp; ".T3.HOLD.S1313.MNAC." &amp; RefVintage</f>
        <v>SE.T3.HOLD.S1313.MNAC.W.2026</v>
      </c>
    </row>
    <row r="54" spans="1:65" s="23" customFormat="1" ht="9.75" customHeight="1" thickBot="1">
      <c r="A54" s="135"/>
      <c r="B54" s="126"/>
      <c r="C54" s="14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71"/>
      <c r="AK54" s="50"/>
      <c r="BM54" s="290"/>
    </row>
    <row r="55" spans="1:65" s="23" customFormat="1" ht="20.25" thickTop="1" thickBot="1">
      <c r="A55" s="135"/>
      <c r="B55" s="126"/>
      <c r="C55" s="343" t="str">
        <f>'Table 3A'!$C$50</f>
        <v xml:space="preserve">*Please note that the sign convention for net lending/ net borrowing is different from tables 1 and 2. </v>
      </c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325"/>
      <c r="AK55" s="50"/>
      <c r="AM55" s="13"/>
      <c r="BM55" s="290"/>
    </row>
    <row r="56" spans="1:65" s="23" customFormat="1" ht="8.25" customHeight="1" thickTop="1">
      <c r="A56" s="135"/>
      <c r="B56" s="126"/>
      <c r="C56" s="151"/>
      <c r="D56" s="68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50"/>
      <c r="AM56" s="13"/>
      <c r="BM56" s="290"/>
    </row>
    <row r="57" spans="1:65" s="23" customFormat="1" ht="15.75">
      <c r="A57" s="135"/>
      <c r="B57" s="126"/>
      <c r="C57" s="152"/>
      <c r="D57" s="13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50"/>
      <c r="AM57" s="13"/>
      <c r="BM57" s="290"/>
    </row>
    <row r="58" spans="1:65" s="23" customFormat="1" ht="15.75">
      <c r="A58" s="127"/>
      <c r="B58" s="126"/>
      <c r="C58" s="201" t="s">
        <v>97</v>
      </c>
      <c r="D58" s="201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50"/>
      <c r="AM58" s="13"/>
      <c r="BM58" s="290"/>
    </row>
    <row r="59" spans="1:65" s="23" customFormat="1" ht="15.75">
      <c r="A59" s="127"/>
      <c r="B59" s="126"/>
      <c r="C59" s="199" t="s">
        <v>110</v>
      </c>
      <c r="D59" s="201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50"/>
      <c r="AM59" s="13"/>
      <c r="BM59" s="290"/>
    </row>
    <row r="60" spans="1:65" s="23" customFormat="1" ht="16.5" customHeight="1">
      <c r="A60" s="127"/>
      <c r="B60" s="126"/>
      <c r="C60" s="199" t="s">
        <v>464</v>
      </c>
      <c r="D60" s="130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50"/>
      <c r="AM60" s="13"/>
      <c r="BM60" s="290"/>
    </row>
    <row r="61" spans="1:65" ht="9.75" customHeight="1" thickBot="1">
      <c r="A61" s="153"/>
      <c r="B61" s="146"/>
      <c r="C61" s="350"/>
      <c r="D61" s="351"/>
      <c r="E61" s="349"/>
      <c r="F61" s="349"/>
      <c r="G61" s="349"/>
      <c r="H61" s="349"/>
      <c r="I61" s="349"/>
      <c r="J61" s="349"/>
      <c r="K61" s="349"/>
      <c r="L61" s="349"/>
      <c r="M61" s="349"/>
      <c r="N61" s="349"/>
      <c r="O61" s="349"/>
      <c r="P61" s="349"/>
      <c r="Q61" s="349"/>
      <c r="R61" s="349"/>
      <c r="S61" s="349"/>
      <c r="T61" s="349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349"/>
      <c r="AK61" s="52"/>
      <c r="AM61" s="13"/>
    </row>
    <row r="62" spans="1:65" ht="16.5" thickTop="1">
      <c r="B62" s="188"/>
      <c r="C62" s="31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13"/>
      <c r="AL62" s="13"/>
      <c r="AM62" s="13"/>
    </row>
    <row r="63" spans="1:65"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8"/>
    </row>
    <row r="64" spans="1:65" s="23" customFormat="1" ht="60.6" customHeight="1">
      <c r="A64" s="30"/>
      <c r="B64" s="20"/>
      <c r="C64" s="298" t="s">
        <v>121</v>
      </c>
      <c r="D64" s="550" t="str">
        <f t="shared" ref="D64:AI64" si="3">IF(OR(COUNTA(D10:D10,D12:D29,D31:D34,D36:D38,D40:D42,D44:D46,D48:D48,D51:D53)=36,NOT(ISNUMBER(D7))),"OK","NOT fully completed, pls.fill with L, M or 0")</f>
        <v>NOT fully completed, pls.fill with L, M or 0</v>
      </c>
      <c r="E64" s="550" t="str">
        <f t="shared" si="3"/>
        <v>NOT fully completed, pls.fill with L, M or 0</v>
      </c>
      <c r="F64" s="550" t="str">
        <f t="shared" si="3"/>
        <v>NOT fully completed, pls.fill with L, M or 0</v>
      </c>
      <c r="G64" s="550" t="str">
        <f t="shared" si="3"/>
        <v>NOT fully completed, pls.fill with L, M or 0</v>
      </c>
      <c r="H64" s="550" t="str">
        <f t="shared" si="3"/>
        <v>NOT fully completed, pls.fill with L, M or 0</v>
      </c>
      <c r="I64" s="550" t="str">
        <f t="shared" si="3"/>
        <v>NOT fully completed, pls.fill with L, M or 0</v>
      </c>
      <c r="J64" s="550" t="str">
        <f t="shared" si="3"/>
        <v>NOT fully completed, pls.fill with L, M or 0</v>
      </c>
      <c r="K64" s="550" t="str">
        <f t="shared" si="3"/>
        <v>NOT fully completed, pls.fill with L, M or 0</v>
      </c>
      <c r="L64" s="550" t="str">
        <f t="shared" si="3"/>
        <v>NOT fully completed, pls.fill with L, M or 0</v>
      </c>
      <c r="M64" s="550" t="str">
        <f t="shared" si="3"/>
        <v>NOT fully completed, pls.fill with L, M or 0</v>
      </c>
      <c r="N64" s="550" t="str">
        <f t="shared" si="3"/>
        <v>NOT fully completed, pls.fill with L, M or 0</v>
      </c>
      <c r="O64" s="550" t="str">
        <f t="shared" si="3"/>
        <v>NOT fully completed, pls.fill with L, M or 0</v>
      </c>
      <c r="P64" s="550" t="str">
        <f t="shared" si="3"/>
        <v>NOT fully completed, pls.fill with L, M or 0</v>
      </c>
      <c r="Q64" s="550" t="str">
        <f t="shared" si="3"/>
        <v>NOT fully completed, pls.fill with L, M or 0</v>
      </c>
      <c r="R64" s="550" t="str">
        <f t="shared" si="3"/>
        <v>NOT fully completed, pls.fill with L, M or 0</v>
      </c>
      <c r="S64" s="550" t="str">
        <f t="shared" si="3"/>
        <v>NOT fully completed, pls.fill with L, M or 0</v>
      </c>
      <c r="T64" s="550" t="str">
        <f t="shared" si="3"/>
        <v>NOT fully completed, pls.fill with L, M or 0</v>
      </c>
      <c r="U64" s="550" t="str">
        <f t="shared" si="3"/>
        <v>NOT fully completed, pls.fill with L, M or 0</v>
      </c>
      <c r="V64" s="550" t="str">
        <f t="shared" si="3"/>
        <v>NOT fully completed, pls.fill with L, M or 0</v>
      </c>
      <c r="W64" s="550" t="str">
        <f t="shared" si="3"/>
        <v>NOT fully completed, pls.fill with L, M or 0</v>
      </c>
      <c r="X64" s="550" t="str">
        <f t="shared" si="3"/>
        <v>NOT fully completed, pls.fill with L, M or 0</v>
      </c>
      <c r="Y64" s="550" t="str">
        <f t="shared" si="3"/>
        <v>NOT fully completed, pls.fill with L, M or 0</v>
      </c>
      <c r="Z64" s="550" t="str">
        <f t="shared" si="3"/>
        <v>NOT fully completed, pls.fill with L, M or 0</v>
      </c>
      <c r="AA64" s="550" t="str">
        <f t="shared" si="3"/>
        <v>NOT fully completed, pls.fill with L, M or 0</v>
      </c>
      <c r="AB64" s="550" t="str">
        <f t="shared" si="3"/>
        <v>NOT fully completed, pls.fill with L, M or 0</v>
      </c>
      <c r="AC64" s="550" t="str">
        <f t="shared" si="3"/>
        <v>NOT fully completed, pls.fill with L, M or 0</v>
      </c>
      <c r="AD64" s="550" t="str">
        <f t="shared" si="3"/>
        <v>NOT fully completed, pls.fill with L, M or 0</v>
      </c>
      <c r="AE64" s="550" t="str">
        <f t="shared" si="3"/>
        <v>OK</v>
      </c>
      <c r="AF64" s="550" t="str">
        <f t="shared" si="3"/>
        <v>OK</v>
      </c>
      <c r="AG64" s="550" t="str">
        <f t="shared" si="3"/>
        <v>OK</v>
      </c>
      <c r="AH64" s="550" t="str">
        <f t="shared" si="3"/>
        <v>OK</v>
      </c>
      <c r="AI64" s="550" t="str">
        <f t="shared" si="3"/>
        <v>OK</v>
      </c>
      <c r="AJ64" s="291"/>
      <c r="AK64" s="171"/>
      <c r="AL64" s="29"/>
      <c r="BM64" s="290"/>
    </row>
    <row r="65" spans="1:65" s="23" customFormat="1">
      <c r="A65" s="30"/>
      <c r="B65" s="20"/>
      <c r="C65" s="172" t="s">
        <v>122</v>
      </c>
      <c r="D65" s="242">
        <v>1995</v>
      </c>
      <c r="E65" s="242">
        <f>D65+1</f>
        <v>1996</v>
      </c>
      <c r="F65" s="242">
        <f t="shared" ref="F65:AI65" si="4">E65+1</f>
        <v>1997</v>
      </c>
      <c r="G65" s="242">
        <f t="shared" si="4"/>
        <v>1998</v>
      </c>
      <c r="H65" s="242">
        <f t="shared" si="4"/>
        <v>1999</v>
      </c>
      <c r="I65" s="242">
        <f t="shared" si="4"/>
        <v>2000</v>
      </c>
      <c r="J65" s="242">
        <f t="shared" si="4"/>
        <v>2001</v>
      </c>
      <c r="K65" s="242">
        <f t="shared" si="4"/>
        <v>2002</v>
      </c>
      <c r="L65" s="242">
        <f t="shared" si="4"/>
        <v>2003</v>
      </c>
      <c r="M65" s="242">
        <f t="shared" si="4"/>
        <v>2004</v>
      </c>
      <c r="N65" s="242">
        <f t="shared" si="4"/>
        <v>2005</v>
      </c>
      <c r="O65" s="242">
        <f t="shared" si="4"/>
        <v>2006</v>
      </c>
      <c r="P65" s="242">
        <f t="shared" si="4"/>
        <v>2007</v>
      </c>
      <c r="Q65" s="242">
        <f t="shared" si="4"/>
        <v>2008</v>
      </c>
      <c r="R65" s="242">
        <f t="shared" si="4"/>
        <v>2009</v>
      </c>
      <c r="S65" s="242">
        <f t="shared" si="4"/>
        <v>2010</v>
      </c>
      <c r="T65" s="242">
        <f t="shared" si="4"/>
        <v>2011</v>
      </c>
      <c r="U65" s="242">
        <f t="shared" si="4"/>
        <v>2012</v>
      </c>
      <c r="V65" s="242">
        <f t="shared" si="4"/>
        <v>2013</v>
      </c>
      <c r="W65" s="242">
        <f t="shared" si="4"/>
        <v>2014</v>
      </c>
      <c r="X65" s="242">
        <f t="shared" si="4"/>
        <v>2015</v>
      </c>
      <c r="Y65" s="242">
        <f t="shared" si="4"/>
        <v>2016</v>
      </c>
      <c r="Z65" s="242">
        <f t="shared" si="4"/>
        <v>2017</v>
      </c>
      <c r="AA65" s="242">
        <f t="shared" si="4"/>
        <v>2018</v>
      </c>
      <c r="AB65" s="242">
        <f t="shared" si="4"/>
        <v>2019</v>
      </c>
      <c r="AC65" s="242">
        <f t="shared" si="4"/>
        <v>2020</v>
      </c>
      <c r="AD65" s="242">
        <f t="shared" si="4"/>
        <v>2021</v>
      </c>
      <c r="AE65" s="242">
        <f t="shared" si="4"/>
        <v>2022</v>
      </c>
      <c r="AF65" s="242">
        <f t="shared" si="4"/>
        <v>2023</v>
      </c>
      <c r="AG65" s="242">
        <f t="shared" si="4"/>
        <v>2024</v>
      </c>
      <c r="AH65" s="242">
        <f t="shared" si="4"/>
        <v>2025</v>
      </c>
      <c r="AI65" s="242">
        <f t="shared" si="4"/>
        <v>2026</v>
      </c>
      <c r="AJ65" s="173"/>
      <c r="AK65" s="174"/>
      <c r="AL65" s="29"/>
      <c r="BM65" s="290"/>
    </row>
    <row r="66" spans="1:65" s="23" customFormat="1" ht="15.75">
      <c r="A66" s="30"/>
      <c r="B66" s="20"/>
      <c r="C66" s="292" t="s">
        <v>160</v>
      </c>
      <c r="D66" s="293">
        <f>IF(AND(D48="0",D10="0",D12="0",D31="0",D44="0")=0,IF(AND(D48="L",D10="L",D12="L",D31="L",D44="L")="NC",IF(D48="M",0,D48)-IF(D10="M",0,D10)-IF(D12="M",0,D12)-IF(D31="M",0,D31)-IF(D44="M",0,D44)))</f>
        <v>0</v>
      </c>
      <c r="E66" s="293">
        <f t="shared" ref="E66:S66" si="5">IF(AND(E48="0",E10="0",E12="0",E31="0",E44="0")=0,IF(AND(E48="L",E10="L",E12="L",E31="L",E44="L")="NC",IF(E48="M",0,E48)-IF(E10="M",0,E10)-IF(E12="M",0,E12)-IF(E31="M",0,E31)-IF(E44="M",0,E44)))</f>
        <v>0</v>
      </c>
      <c r="F66" s="293">
        <f t="shared" si="5"/>
        <v>0</v>
      </c>
      <c r="G66" s="293">
        <f t="shared" si="5"/>
        <v>0</v>
      </c>
      <c r="H66" s="293">
        <f t="shared" si="5"/>
        <v>0</v>
      </c>
      <c r="I66" s="293">
        <f t="shared" si="5"/>
        <v>0</v>
      </c>
      <c r="J66" s="293">
        <f t="shared" si="5"/>
        <v>0</v>
      </c>
      <c r="K66" s="293">
        <f t="shared" si="5"/>
        <v>0</v>
      </c>
      <c r="L66" s="293">
        <f t="shared" si="5"/>
        <v>0</v>
      </c>
      <c r="M66" s="293">
        <f t="shared" si="5"/>
        <v>0</v>
      </c>
      <c r="N66" s="293">
        <f t="shared" si="5"/>
        <v>0</v>
      </c>
      <c r="O66" s="293">
        <f t="shared" si="5"/>
        <v>0</v>
      </c>
      <c r="P66" s="293">
        <f t="shared" si="5"/>
        <v>0</v>
      </c>
      <c r="Q66" s="293">
        <f t="shared" si="5"/>
        <v>0</v>
      </c>
      <c r="R66" s="293">
        <f t="shared" si="5"/>
        <v>0</v>
      </c>
      <c r="S66" s="293">
        <f t="shared" si="5"/>
        <v>0</v>
      </c>
      <c r="T66" s="293">
        <f t="shared" ref="T66:AI66" si="6">IF(AND(T48="0",T10="0",T12="0",T31="0",T44="0")=0,IF(AND(T48="L",T10="L",T12="L",T31="L",T44="L")="NC",IF(T48="M",0,T48)-IF(T10="M",0,T10)-IF(T12="M",0,T12)-IF(T31="M",0,T31)-IF(T44="M",0,T44)))</f>
        <v>0</v>
      </c>
      <c r="U66" s="293">
        <f t="shared" si="6"/>
        <v>0</v>
      </c>
      <c r="V66" s="293">
        <f t="shared" si="6"/>
        <v>0</v>
      </c>
      <c r="W66" s="293">
        <f t="shared" si="6"/>
        <v>0</v>
      </c>
      <c r="X66" s="293">
        <f t="shared" si="6"/>
        <v>0</v>
      </c>
      <c r="Y66" s="293">
        <f t="shared" si="6"/>
        <v>0</v>
      </c>
      <c r="Z66" s="293">
        <f t="shared" si="6"/>
        <v>0</v>
      </c>
      <c r="AA66" s="293">
        <f t="shared" si="6"/>
        <v>0</v>
      </c>
      <c r="AB66" s="293">
        <f t="shared" si="6"/>
        <v>0</v>
      </c>
      <c r="AC66" s="293">
        <f t="shared" si="6"/>
        <v>0</v>
      </c>
      <c r="AD66" s="293">
        <f t="shared" si="6"/>
        <v>0</v>
      </c>
      <c r="AE66" s="293">
        <f t="shared" si="6"/>
        <v>0</v>
      </c>
      <c r="AF66" s="293">
        <f t="shared" si="6"/>
        <v>0</v>
      </c>
      <c r="AG66" s="293">
        <f t="shared" si="6"/>
        <v>0</v>
      </c>
      <c r="AH66" s="293">
        <f t="shared" si="6"/>
        <v>0</v>
      </c>
      <c r="AI66" s="293">
        <f t="shared" si="6"/>
        <v>0</v>
      </c>
      <c r="AJ66" s="337"/>
      <c r="AK66" s="174"/>
      <c r="AL66" s="29"/>
      <c r="BM66" s="290"/>
    </row>
    <row r="67" spans="1:65" s="23" customFormat="1" ht="15.75">
      <c r="A67" s="30"/>
      <c r="B67" s="20"/>
      <c r="C67" s="292" t="s">
        <v>523</v>
      </c>
      <c r="D67" s="293">
        <f>IF(AND(D12="0",D13="0",D14="0",D15="0",D22="0",D27="0",D28="0",D29="0"),0,IF(AND(D12="L",D13="L",D14="L",D15="L",D22="L",D27="L",D28="L",D29="L"),"NC",IF(D12="M",0,D12)-IF(D13="M",0,D13)-IF(D14="M",0,D14)-IF(D15="M",0,D15)-IF(D22="M",0,D22)-IF(D27="M",0,D27)-IF(D28="M",0,D28)-IF(D29="M",0,D29)))</f>
        <v>0</v>
      </c>
      <c r="E67" s="293">
        <f t="shared" ref="E67:S67" si="7">IF(AND(E12="0",E13="0",E14="0",E15="0",E22="0",E27="0",E28="0",E29="0"),0,IF(AND(E12="L",E13="L",E14="L",E15="L",E22="L",E27="L",E28="L",E29="L"),"NC",IF(E12="M",0,E12)-IF(E13="M",0,E13)-IF(E14="M",0,E14)-IF(E15="M",0,E15)-IF(E22="M",0,E22)-IF(E27="M",0,E27)-IF(E28="M",0,E28)-IF(E29="M",0,E29)))</f>
        <v>0</v>
      </c>
      <c r="F67" s="293">
        <f t="shared" si="7"/>
        <v>0</v>
      </c>
      <c r="G67" s="293">
        <f t="shared" si="7"/>
        <v>0</v>
      </c>
      <c r="H67" s="293">
        <f t="shared" si="7"/>
        <v>0</v>
      </c>
      <c r="I67" s="293">
        <f t="shared" si="7"/>
        <v>0</v>
      </c>
      <c r="J67" s="293">
        <f t="shared" si="7"/>
        <v>0</v>
      </c>
      <c r="K67" s="293">
        <f t="shared" si="7"/>
        <v>0</v>
      </c>
      <c r="L67" s="293">
        <f t="shared" si="7"/>
        <v>0</v>
      </c>
      <c r="M67" s="293">
        <f t="shared" si="7"/>
        <v>0</v>
      </c>
      <c r="N67" s="293">
        <f t="shared" si="7"/>
        <v>0</v>
      </c>
      <c r="O67" s="293">
        <f t="shared" si="7"/>
        <v>0</v>
      </c>
      <c r="P67" s="293">
        <f t="shared" si="7"/>
        <v>0</v>
      </c>
      <c r="Q67" s="293">
        <f t="shared" si="7"/>
        <v>0</v>
      </c>
      <c r="R67" s="293">
        <f t="shared" si="7"/>
        <v>0</v>
      </c>
      <c r="S67" s="293">
        <f t="shared" si="7"/>
        <v>0</v>
      </c>
      <c r="T67" s="293">
        <f t="shared" ref="T67:AI67" si="8">IF(AND(T12="0",T13="0",T14="0",T15="0",T22="0",T27="0",T28="0",T29="0"),0,IF(AND(T12="L",T13="L",T14="L",T15="L",T22="L",T27="L",T28="L",T29="L"),"NC",IF(T12="M",0,T12)-IF(T13="M",0,T13)-IF(T14="M",0,T14)-IF(T15="M",0,T15)-IF(T22="M",0,T22)-IF(T27="M",0,T27)-IF(T28="M",0,T28)-IF(T29="M",0,T29)))</f>
        <v>0</v>
      </c>
      <c r="U67" s="293">
        <f t="shared" si="8"/>
        <v>0</v>
      </c>
      <c r="V67" s="293">
        <f t="shared" si="8"/>
        <v>0</v>
      </c>
      <c r="W67" s="293">
        <f t="shared" si="8"/>
        <v>0</v>
      </c>
      <c r="X67" s="293">
        <f t="shared" si="8"/>
        <v>0</v>
      </c>
      <c r="Y67" s="293">
        <f t="shared" si="8"/>
        <v>0</v>
      </c>
      <c r="Z67" s="293">
        <f t="shared" si="8"/>
        <v>0</v>
      </c>
      <c r="AA67" s="293">
        <f t="shared" si="8"/>
        <v>0</v>
      </c>
      <c r="AB67" s="293">
        <f t="shared" si="8"/>
        <v>0</v>
      </c>
      <c r="AC67" s="293">
        <f t="shared" si="8"/>
        <v>0</v>
      </c>
      <c r="AD67" s="293">
        <f t="shared" si="8"/>
        <v>0</v>
      </c>
      <c r="AE67" s="293">
        <f t="shared" si="8"/>
        <v>0</v>
      </c>
      <c r="AF67" s="293">
        <f t="shared" si="8"/>
        <v>0</v>
      </c>
      <c r="AG67" s="293">
        <f t="shared" si="8"/>
        <v>0</v>
      </c>
      <c r="AH67" s="293">
        <f t="shared" si="8"/>
        <v>0</v>
      </c>
      <c r="AI67" s="293">
        <f t="shared" si="8"/>
        <v>0</v>
      </c>
      <c r="AJ67" s="337"/>
      <c r="AK67" s="174"/>
      <c r="AL67" s="29"/>
      <c r="BM67" s="290"/>
    </row>
    <row r="68" spans="1:65" s="23" customFormat="1" ht="15.75">
      <c r="A68" s="30"/>
      <c r="B68" s="20"/>
      <c r="C68" s="339" t="s">
        <v>161</v>
      </c>
      <c r="D68" s="293">
        <f>IF(AND(D15="0",D18="0",D19="0"),0,IF(AND(D15="L",D18="L",D19="L"),"NC",IF(D15="M",0,D15)-IF(D18="M",0,D18)-IF(D19="M",0,D19)))</f>
        <v>0</v>
      </c>
      <c r="E68" s="293">
        <f t="shared" ref="E68:S68" si="9">IF(AND(E15="0",E18="0",E19="0"),0,IF(AND(E15="L",E18="L",E19="L"),"NC",IF(E15="M",0,E15)-IF(E18="M",0,E18)-IF(E19="M",0,E19)))</f>
        <v>0</v>
      </c>
      <c r="F68" s="293">
        <f t="shared" si="9"/>
        <v>0</v>
      </c>
      <c r="G68" s="293">
        <f t="shared" si="9"/>
        <v>0</v>
      </c>
      <c r="H68" s="293">
        <f t="shared" si="9"/>
        <v>0</v>
      </c>
      <c r="I68" s="293">
        <f t="shared" si="9"/>
        <v>0</v>
      </c>
      <c r="J68" s="293">
        <f t="shared" si="9"/>
        <v>0</v>
      </c>
      <c r="K68" s="293">
        <f t="shared" si="9"/>
        <v>0</v>
      </c>
      <c r="L68" s="293">
        <f t="shared" si="9"/>
        <v>0</v>
      </c>
      <c r="M68" s="293">
        <f t="shared" si="9"/>
        <v>0</v>
      </c>
      <c r="N68" s="293">
        <f t="shared" si="9"/>
        <v>0</v>
      </c>
      <c r="O68" s="293">
        <f t="shared" si="9"/>
        <v>0</v>
      </c>
      <c r="P68" s="293">
        <f t="shared" si="9"/>
        <v>0</v>
      </c>
      <c r="Q68" s="293">
        <f t="shared" si="9"/>
        <v>0</v>
      </c>
      <c r="R68" s="293">
        <f t="shared" si="9"/>
        <v>0</v>
      </c>
      <c r="S68" s="293">
        <f t="shared" si="9"/>
        <v>0</v>
      </c>
      <c r="T68" s="293">
        <f t="shared" ref="T68:AI68" si="10">IF(AND(T15="0",T18="0",T19="0"),0,IF(AND(T15="L",T18="L",T19="L"),"NC",IF(T15="M",0,T15)-IF(T18="M",0,T18)-IF(T19="M",0,T19)))</f>
        <v>0</v>
      </c>
      <c r="U68" s="293">
        <f t="shared" si="10"/>
        <v>0</v>
      </c>
      <c r="V68" s="293">
        <f t="shared" si="10"/>
        <v>0</v>
      </c>
      <c r="W68" s="293">
        <f t="shared" si="10"/>
        <v>0</v>
      </c>
      <c r="X68" s="293">
        <f t="shared" si="10"/>
        <v>0</v>
      </c>
      <c r="Y68" s="293">
        <f t="shared" si="10"/>
        <v>0</v>
      </c>
      <c r="Z68" s="293">
        <f t="shared" si="10"/>
        <v>0</v>
      </c>
      <c r="AA68" s="293">
        <f t="shared" si="10"/>
        <v>0</v>
      </c>
      <c r="AB68" s="293">
        <f t="shared" si="10"/>
        <v>0</v>
      </c>
      <c r="AC68" s="293">
        <f t="shared" si="10"/>
        <v>0</v>
      </c>
      <c r="AD68" s="293">
        <f t="shared" si="10"/>
        <v>0</v>
      </c>
      <c r="AE68" s="293">
        <f t="shared" si="10"/>
        <v>0</v>
      </c>
      <c r="AF68" s="293">
        <f t="shared" si="10"/>
        <v>0</v>
      </c>
      <c r="AG68" s="293">
        <f t="shared" si="10"/>
        <v>0</v>
      </c>
      <c r="AH68" s="293">
        <f t="shared" si="10"/>
        <v>0</v>
      </c>
      <c r="AI68" s="293">
        <f t="shared" si="10"/>
        <v>0</v>
      </c>
      <c r="AJ68" s="337"/>
      <c r="AK68" s="174"/>
      <c r="AL68" s="29"/>
      <c r="BM68" s="290"/>
    </row>
    <row r="69" spans="1:65" s="23" customFormat="1" ht="15.75">
      <c r="A69" s="30"/>
      <c r="B69" s="20"/>
      <c r="C69" s="479" t="s">
        <v>162</v>
      </c>
      <c r="D69" s="293">
        <f>IF(AND(D16="",D17=""),0,IF(AND(D16="L",D17="L"),"NC",IF(D15="M",0,D15)-IF(D16="M",0,D16)-IF(D17="M",0,D17)))</f>
        <v>0</v>
      </c>
      <c r="E69" s="293">
        <f t="shared" ref="E69:S69" si="11">IF(AND(E16="",E17=""),0,IF(AND(E16="L",E17="L"),"NC",IF(E15="M",0,E15)-IF(E16="M",0,E16)-IF(E17="M",0,E17)))</f>
        <v>0</v>
      </c>
      <c r="F69" s="293">
        <f t="shared" si="11"/>
        <v>0</v>
      </c>
      <c r="G69" s="293">
        <f t="shared" si="11"/>
        <v>0</v>
      </c>
      <c r="H69" s="293">
        <f t="shared" si="11"/>
        <v>0</v>
      </c>
      <c r="I69" s="293">
        <f t="shared" si="11"/>
        <v>0</v>
      </c>
      <c r="J69" s="293">
        <f t="shared" si="11"/>
        <v>0</v>
      </c>
      <c r="K69" s="293">
        <f t="shared" si="11"/>
        <v>0</v>
      </c>
      <c r="L69" s="293">
        <f t="shared" si="11"/>
        <v>0</v>
      </c>
      <c r="M69" s="293">
        <f t="shared" si="11"/>
        <v>0</v>
      </c>
      <c r="N69" s="293">
        <f t="shared" si="11"/>
        <v>0</v>
      </c>
      <c r="O69" s="293">
        <f t="shared" si="11"/>
        <v>0</v>
      </c>
      <c r="P69" s="293">
        <f t="shared" si="11"/>
        <v>0</v>
      </c>
      <c r="Q69" s="293">
        <f t="shared" si="11"/>
        <v>0</v>
      </c>
      <c r="R69" s="293">
        <f t="shared" si="11"/>
        <v>0</v>
      </c>
      <c r="S69" s="293">
        <f t="shared" si="11"/>
        <v>0</v>
      </c>
      <c r="T69" s="293">
        <f t="shared" ref="T69:AI69" si="12">IF(AND(T16="",T17=""),0,IF(AND(T16="L",T17="L"),"NC",IF(T15="M",0,T15)-IF(T16="M",0,T16)-IF(T17="M",0,T17)))</f>
        <v>0</v>
      </c>
      <c r="U69" s="293">
        <f t="shared" si="12"/>
        <v>0</v>
      </c>
      <c r="V69" s="293">
        <f t="shared" si="12"/>
        <v>0</v>
      </c>
      <c r="W69" s="293">
        <f t="shared" si="12"/>
        <v>0</v>
      </c>
      <c r="X69" s="293">
        <f t="shared" si="12"/>
        <v>0</v>
      </c>
      <c r="Y69" s="293">
        <f t="shared" si="12"/>
        <v>0</v>
      </c>
      <c r="Z69" s="293">
        <f t="shared" si="12"/>
        <v>0</v>
      </c>
      <c r="AA69" s="293">
        <f t="shared" si="12"/>
        <v>0</v>
      </c>
      <c r="AB69" s="293">
        <f t="shared" si="12"/>
        <v>0</v>
      </c>
      <c r="AC69" s="293">
        <f t="shared" si="12"/>
        <v>0</v>
      </c>
      <c r="AD69" s="293">
        <f t="shared" si="12"/>
        <v>0</v>
      </c>
      <c r="AE69" s="293">
        <f t="shared" si="12"/>
        <v>0</v>
      </c>
      <c r="AF69" s="293">
        <f t="shared" si="12"/>
        <v>0</v>
      </c>
      <c r="AG69" s="293">
        <f t="shared" si="12"/>
        <v>0</v>
      </c>
      <c r="AH69" s="293">
        <f t="shared" si="12"/>
        <v>0</v>
      </c>
      <c r="AI69" s="293">
        <f t="shared" si="12"/>
        <v>0</v>
      </c>
      <c r="AJ69" s="337"/>
      <c r="AK69" s="174"/>
      <c r="AL69" s="29"/>
      <c r="BM69" s="290"/>
    </row>
    <row r="70" spans="1:65" s="23" customFormat="1" ht="15.75">
      <c r="A70" s="30"/>
      <c r="B70" s="20"/>
      <c r="C70" s="479" t="s">
        <v>163</v>
      </c>
      <c r="D70" s="293">
        <f>IF(AND(D20="",D21=""),0,IF(AND(D20="L",D21="L"),"NC",IF(D19="M",0,D19)-IF(D20="M",0,D20)-IF(D21="M",0,D21)))</f>
        <v>0</v>
      </c>
      <c r="E70" s="293">
        <f t="shared" ref="E70:S70" si="13">IF(AND(E20="",E21=""),0,IF(AND(E20="L",E21="L"),"NC",IF(E19="M",0,E19)-IF(E20="M",0,E20)-IF(E21="M",0,E21)))</f>
        <v>0</v>
      </c>
      <c r="F70" s="293">
        <f t="shared" si="13"/>
        <v>0</v>
      </c>
      <c r="G70" s="293">
        <f t="shared" si="13"/>
        <v>0</v>
      </c>
      <c r="H70" s="293">
        <f t="shared" si="13"/>
        <v>0</v>
      </c>
      <c r="I70" s="293">
        <f t="shared" si="13"/>
        <v>0</v>
      </c>
      <c r="J70" s="293">
        <f t="shared" si="13"/>
        <v>0</v>
      </c>
      <c r="K70" s="293">
        <f t="shared" si="13"/>
        <v>0</v>
      </c>
      <c r="L70" s="293">
        <f t="shared" si="13"/>
        <v>0</v>
      </c>
      <c r="M70" s="293">
        <f t="shared" si="13"/>
        <v>0</v>
      </c>
      <c r="N70" s="293">
        <f t="shared" si="13"/>
        <v>0</v>
      </c>
      <c r="O70" s="293">
        <f t="shared" si="13"/>
        <v>0</v>
      </c>
      <c r="P70" s="293">
        <f t="shared" si="13"/>
        <v>0</v>
      </c>
      <c r="Q70" s="293">
        <f t="shared" si="13"/>
        <v>0</v>
      </c>
      <c r="R70" s="293">
        <f t="shared" si="13"/>
        <v>0</v>
      </c>
      <c r="S70" s="293">
        <f t="shared" si="13"/>
        <v>0</v>
      </c>
      <c r="T70" s="293">
        <f t="shared" ref="T70:AI70" si="14">IF(AND(T20="",T21=""),0,IF(AND(T20="L",T21="L"),"NC",IF(T19="M",0,T19)-IF(T20="M",0,T20)-IF(T21="M",0,T21)))</f>
        <v>0</v>
      </c>
      <c r="U70" s="293">
        <f t="shared" si="14"/>
        <v>0</v>
      </c>
      <c r="V70" s="293">
        <f t="shared" si="14"/>
        <v>0</v>
      </c>
      <c r="W70" s="293">
        <f t="shared" si="14"/>
        <v>0</v>
      </c>
      <c r="X70" s="293">
        <f t="shared" si="14"/>
        <v>0</v>
      </c>
      <c r="Y70" s="293">
        <f t="shared" si="14"/>
        <v>0</v>
      </c>
      <c r="Z70" s="293">
        <f t="shared" si="14"/>
        <v>0</v>
      </c>
      <c r="AA70" s="293">
        <f t="shared" si="14"/>
        <v>0</v>
      </c>
      <c r="AB70" s="293">
        <f t="shared" si="14"/>
        <v>0</v>
      </c>
      <c r="AC70" s="293">
        <f t="shared" si="14"/>
        <v>0</v>
      </c>
      <c r="AD70" s="293">
        <f t="shared" si="14"/>
        <v>0</v>
      </c>
      <c r="AE70" s="293">
        <f t="shared" si="14"/>
        <v>0</v>
      </c>
      <c r="AF70" s="293">
        <f t="shared" si="14"/>
        <v>0</v>
      </c>
      <c r="AG70" s="293">
        <f t="shared" si="14"/>
        <v>0</v>
      </c>
      <c r="AH70" s="293">
        <f t="shared" si="14"/>
        <v>0</v>
      </c>
      <c r="AI70" s="293">
        <f t="shared" si="14"/>
        <v>0</v>
      </c>
      <c r="AJ70" s="337"/>
      <c r="AK70" s="174"/>
      <c r="AL70" s="29"/>
      <c r="BM70" s="290"/>
    </row>
    <row r="71" spans="1:65" s="23" customFormat="1" ht="15.75">
      <c r="A71" s="30"/>
      <c r="B71" s="20"/>
      <c r="C71" s="479" t="s">
        <v>164</v>
      </c>
      <c r="D71" s="293">
        <f>IF(AND(D22="0",D23="0",D24="0"),0,IF(AND(D22="L",D23="L",D24="L"),"NC",IF(D22="M",0,D22)-IF(D23="M",0,D23)-IF(D24="M",0,D24)))</f>
        <v>0</v>
      </c>
      <c r="E71" s="293">
        <f t="shared" ref="E71:S71" si="15">IF(AND(E22="0",E23="0",E24="0"),0,IF(AND(E22="L",E23="L",E24="L"),"NC",IF(E22="M",0,E22)-IF(E23="M",0,E23)-IF(E24="M",0,E24)))</f>
        <v>0</v>
      </c>
      <c r="F71" s="293">
        <f t="shared" si="15"/>
        <v>0</v>
      </c>
      <c r="G71" s="293">
        <f t="shared" si="15"/>
        <v>0</v>
      </c>
      <c r="H71" s="293">
        <f t="shared" si="15"/>
        <v>0</v>
      </c>
      <c r="I71" s="293">
        <f t="shared" si="15"/>
        <v>0</v>
      </c>
      <c r="J71" s="293">
        <f t="shared" si="15"/>
        <v>0</v>
      </c>
      <c r="K71" s="293">
        <f t="shared" si="15"/>
        <v>0</v>
      </c>
      <c r="L71" s="293">
        <f t="shared" si="15"/>
        <v>0</v>
      </c>
      <c r="M71" s="293">
        <f t="shared" si="15"/>
        <v>0</v>
      </c>
      <c r="N71" s="293">
        <f t="shared" si="15"/>
        <v>0</v>
      </c>
      <c r="O71" s="293">
        <f t="shared" si="15"/>
        <v>0</v>
      </c>
      <c r="P71" s="293">
        <f t="shared" si="15"/>
        <v>0</v>
      </c>
      <c r="Q71" s="293">
        <f t="shared" si="15"/>
        <v>0</v>
      </c>
      <c r="R71" s="293">
        <f t="shared" si="15"/>
        <v>0</v>
      </c>
      <c r="S71" s="293">
        <f t="shared" si="15"/>
        <v>0</v>
      </c>
      <c r="T71" s="293">
        <f t="shared" ref="T71:AI71" si="16">IF(AND(T22="0",T23="0",T24="0"),0,IF(AND(T22="L",T23="L",T24="L"),"NC",IF(T22="M",0,T22)-IF(T23="M",0,T23)-IF(T24="M",0,T24)))</f>
        <v>0</v>
      </c>
      <c r="U71" s="293">
        <f t="shared" si="16"/>
        <v>0</v>
      </c>
      <c r="V71" s="293">
        <f t="shared" si="16"/>
        <v>0</v>
      </c>
      <c r="W71" s="293">
        <f t="shared" si="16"/>
        <v>0</v>
      </c>
      <c r="X71" s="293">
        <f t="shared" si="16"/>
        <v>0</v>
      </c>
      <c r="Y71" s="293">
        <f t="shared" si="16"/>
        <v>0</v>
      </c>
      <c r="Z71" s="293">
        <f t="shared" si="16"/>
        <v>0</v>
      </c>
      <c r="AA71" s="293">
        <f t="shared" si="16"/>
        <v>0</v>
      </c>
      <c r="AB71" s="293">
        <f t="shared" si="16"/>
        <v>0</v>
      </c>
      <c r="AC71" s="293">
        <f t="shared" si="16"/>
        <v>0</v>
      </c>
      <c r="AD71" s="293">
        <f t="shared" si="16"/>
        <v>0</v>
      </c>
      <c r="AE71" s="293">
        <f t="shared" si="16"/>
        <v>0</v>
      </c>
      <c r="AF71" s="293">
        <f t="shared" si="16"/>
        <v>0</v>
      </c>
      <c r="AG71" s="293">
        <f t="shared" si="16"/>
        <v>0</v>
      </c>
      <c r="AH71" s="293">
        <f t="shared" si="16"/>
        <v>0</v>
      </c>
      <c r="AI71" s="293">
        <f t="shared" si="16"/>
        <v>0</v>
      </c>
      <c r="AJ71" s="337"/>
      <c r="AK71" s="174"/>
      <c r="AL71" s="29"/>
      <c r="BM71" s="290"/>
    </row>
    <row r="72" spans="1:65" s="23" customFormat="1" ht="15.75">
      <c r="A72" s="30"/>
      <c r="B72" s="20"/>
      <c r="C72" s="479" t="s">
        <v>165</v>
      </c>
      <c r="D72" s="293">
        <f>IF(AND(D25="",D26=""),0,IF(AND(D25="L",D26="L"),"NC",IF(D24="M",0,D24)-IF(D25="M",0,D25)-IF(D26="M",0,D26)))</f>
        <v>0</v>
      </c>
      <c r="E72" s="293">
        <f t="shared" ref="E72:S72" si="17">IF(AND(E25="",E26=""),0,IF(AND(E25="L",E26="L"),"NC",IF(E24="M",0,E24)-IF(E25="M",0,E25)-IF(E26="M",0,E26)))</f>
        <v>0</v>
      </c>
      <c r="F72" s="293">
        <f t="shared" si="17"/>
        <v>0</v>
      </c>
      <c r="G72" s="293">
        <f t="shared" si="17"/>
        <v>0</v>
      </c>
      <c r="H72" s="293">
        <f t="shared" si="17"/>
        <v>0</v>
      </c>
      <c r="I72" s="293">
        <f t="shared" si="17"/>
        <v>0</v>
      </c>
      <c r="J72" s="293">
        <f t="shared" si="17"/>
        <v>0</v>
      </c>
      <c r="K72" s="293">
        <f t="shared" si="17"/>
        <v>0</v>
      </c>
      <c r="L72" s="293">
        <f t="shared" si="17"/>
        <v>0</v>
      </c>
      <c r="M72" s="293">
        <f t="shared" si="17"/>
        <v>0</v>
      </c>
      <c r="N72" s="293">
        <f t="shared" si="17"/>
        <v>0</v>
      </c>
      <c r="O72" s="293">
        <f t="shared" si="17"/>
        <v>0</v>
      </c>
      <c r="P72" s="293">
        <f t="shared" si="17"/>
        <v>0</v>
      </c>
      <c r="Q72" s="293">
        <f t="shared" si="17"/>
        <v>0</v>
      </c>
      <c r="R72" s="293">
        <f t="shared" si="17"/>
        <v>0</v>
      </c>
      <c r="S72" s="293">
        <f t="shared" si="17"/>
        <v>0</v>
      </c>
      <c r="T72" s="293">
        <f t="shared" ref="T72:AI72" si="18">IF(AND(T25="",T26=""),0,IF(AND(T25="L",T26="L"),"NC",IF(T24="M",0,T24)-IF(T25="M",0,T25)-IF(T26="M",0,T26)))</f>
        <v>0</v>
      </c>
      <c r="U72" s="293">
        <f t="shared" si="18"/>
        <v>0</v>
      </c>
      <c r="V72" s="293">
        <f t="shared" si="18"/>
        <v>0</v>
      </c>
      <c r="W72" s="293">
        <f t="shared" si="18"/>
        <v>0</v>
      </c>
      <c r="X72" s="293">
        <f t="shared" si="18"/>
        <v>0</v>
      </c>
      <c r="Y72" s="293">
        <f t="shared" si="18"/>
        <v>0</v>
      </c>
      <c r="Z72" s="293">
        <f t="shared" si="18"/>
        <v>0</v>
      </c>
      <c r="AA72" s="293">
        <f t="shared" si="18"/>
        <v>0</v>
      </c>
      <c r="AB72" s="293">
        <f t="shared" si="18"/>
        <v>0</v>
      </c>
      <c r="AC72" s="293">
        <f t="shared" si="18"/>
        <v>0</v>
      </c>
      <c r="AD72" s="293">
        <f t="shared" si="18"/>
        <v>0</v>
      </c>
      <c r="AE72" s="293">
        <f t="shared" si="18"/>
        <v>0</v>
      </c>
      <c r="AF72" s="293">
        <f t="shared" si="18"/>
        <v>0</v>
      </c>
      <c r="AG72" s="293">
        <f t="shared" si="18"/>
        <v>0</v>
      </c>
      <c r="AH72" s="293">
        <f t="shared" si="18"/>
        <v>0</v>
      </c>
      <c r="AI72" s="293">
        <f t="shared" si="18"/>
        <v>0</v>
      </c>
      <c r="AJ72" s="337"/>
      <c r="AK72" s="174"/>
      <c r="AL72" s="29"/>
      <c r="BM72" s="290"/>
    </row>
    <row r="73" spans="1:65" s="23" customFormat="1" ht="23.25">
      <c r="A73" s="30"/>
      <c r="B73" s="20"/>
      <c r="C73" s="292" t="s">
        <v>1015</v>
      </c>
      <c r="D73" s="293">
        <f>IF(AND(D31="0",D32="0",D33="0",D34="0",D36="0",D37="0",D38="0",D40="0",D41="0",D42="0"),0,IF(AND(D31="L",D32="L",D33="L",D34="L",D36="L",D37="L",D38="L",D40="L",D41="L",D42="L"),"NC",IF(D31="M",0,D31)-IF(D32="M",0,D32)-IF(D33="M",0,D33)-IF(D34="M",0,D34)-IF(D36="M",0,D36)-IF(D37="M",0,D37)-IF(D38="M",0,D38)-IF(D40="M",0,D40)-IF(D41="M",0,D41)-IF(D42="M",0,D42)))</f>
        <v>0</v>
      </c>
      <c r="E73" s="293">
        <f t="shared" ref="E73:S73" si="19">IF(AND(E31="0",E32="0",E33="0",E34="0",E36="0",E37="0",E38="0",E40="0",E41="0",E42="0"),0,IF(AND(E31="L",E32="L",E33="L",E34="L",E36="L",E37="L",E38="L",E40="L",E41="L",E42="L"),"NC",IF(E31="M",0,E31)-IF(E32="M",0,E32)-IF(E33="M",0,E33)-IF(E34="M",0,E34)-IF(E36="M",0,E36)-IF(E37="M",0,E37)-IF(E38="M",0,E38)-IF(E40="M",0,E40)-IF(E41="M",0,E41)-IF(E42="M",0,E42)))</f>
        <v>0</v>
      </c>
      <c r="F73" s="293">
        <f t="shared" si="19"/>
        <v>0</v>
      </c>
      <c r="G73" s="293">
        <f t="shared" si="19"/>
        <v>0</v>
      </c>
      <c r="H73" s="293">
        <f t="shared" si="19"/>
        <v>0</v>
      </c>
      <c r="I73" s="293">
        <f t="shared" si="19"/>
        <v>0</v>
      </c>
      <c r="J73" s="293">
        <f t="shared" si="19"/>
        <v>0</v>
      </c>
      <c r="K73" s="293">
        <f t="shared" si="19"/>
        <v>0</v>
      </c>
      <c r="L73" s="293">
        <f t="shared" si="19"/>
        <v>0</v>
      </c>
      <c r="M73" s="293">
        <f t="shared" si="19"/>
        <v>0</v>
      </c>
      <c r="N73" s="293">
        <f t="shared" si="19"/>
        <v>0</v>
      </c>
      <c r="O73" s="293">
        <f t="shared" si="19"/>
        <v>0</v>
      </c>
      <c r="P73" s="293">
        <f t="shared" si="19"/>
        <v>0</v>
      </c>
      <c r="Q73" s="293">
        <f t="shared" si="19"/>
        <v>0</v>
      </c>
      <c r="R73" s="293">
        <f t="shared" si="19"/>
        <v>0</v>
      </c>
      <c r="S73" s="293">
        <f t="shared" si="19"/>
        <v>0</v>
      </c>
      <c r="T73" s="293">
        <f t="shared" ref="T73:AI73" si="20">IF(AND(T31="0",T32="0",T33="0",T34="0",T36="0",T37="0",T38="0",T40="0",T41="0",T42="0"),0,IF(AND(T31="L",T32="L",T33="L",T34="L",T36="L",T37="L",T38="L",T40="L",T41="L",T42="L"),"NC",IF(T31="M",0,T31)-IF(T32="M",0,T32)-IF(T33="M",0,T33)-IF(T34="M",0,T34)-IF(T36="M",0,T36)-IF(T37="M",0,T37)-IF(T38="M",0,T38)-IF(T40="M",0,T40)-IF(T41="M",0,T41)-IF(T42="M",0,T42)))</f>
        <v>0</v>
      </c>
      <c r="U73" s="293">
        <f t="shared" si="20"/>
        <v>0</v>
      </c>
      <c r="V73" s="293">
        <f t="shared" si="20"/>
        <v>0</v>
      </c>
      <c r="W73" s="293">
        <f t="shared" si="20"/>
        <v>0</v>
      </c>
      <c r="X73" s="293">
        <f t="shared" si="20"/>
        <v>0</v>
      </c>
      <c r="Y73" s="293">
        <f t="shared" si="20"/>
        <v>0</v>
      </c>
      <c r="Z73" s="293">
        <f t="shared" si="20"/>
        <v>0</v>
      </c>
      <c r="AA73" s="293">
        <f t="shared" si="20"/>
        <v>0</v>
      </c>
      <c r="AB73" s="293">
        <f t="shared" si="20"/>
        <v>0</v>
      </c>
      <c r="AC73" s="293">
        <f t="shared" si="20"/>
        <v>0</v>
      </c>
      <c r="AD73" s="293">
        <f t="shared" si="20"/>
        <v>0</v>
      </c>
      <c r="AE73" s="293">
        <f t="shared" si="20"/>
        <v>0</v>
      </c>
      <c r="AF73" s="293">
        <f t="shared" si="20"/>
        <v>0</v>
      </c>
      <c r="AG73" s="293">
        <f t="shared" si="20"/>
        <v>0</v>
      </c>
      <c r="AH73" s="293">
        <f t="shared" si="20"/>
        <v>0</v>
      </c>
      <c r="AI73" s="293">
        <f t="shared" si="20"/>
        <v>0</v>
      </c>
      <c r="AJ73" s="337"/>
      <c r="AK73" s="174"/>
      <c r="AL73" s="29"/>
      <c r="BM73" s="290"/>
    </row>
    <row r="74" spans="1:65" s="23" customFormat="1" ht="15.75">
      <c r="A74" s="30"/>
      <c r="B74" s="20"/>
      <c r="C74" s="292" t="s">
        <v>166</v>
      </c>
      <c r="D74" s="293">
        <f>IF(AND(D44="0",D45="0",D46="0"),0,IF(AND(D44="L",D45="L",D46="L"),"NC",IF(D44="M",0,D44)-IF(D45="M",0,D45)-IF(D46="M",0,D46)))</f>
        <v>0</v>
      </c>
      <c r="E74" s="293">
        <f t="shared" ref="E74:S74" si="21">IF(AND(E44="0",E45="0",E46="0"),0,IF(AND(E44="L",E45="L",E46="L"),"NC",IF(E44="M",0,E44)-IF(E45="M",0,E45)-IF(E46="M",0,E46)))</f>
        <v>0</v>
      </c>
      <c r="F74" s="293">
        <f t="shared" si="21"/>
        <v>0</v>
      </c>
      <c r="G74" s="293">
        <f t="shared" si="21"/>
        <v>0</v>
      </c>
      <c r="H74" s="293">
        <f t="shared" si="21"/>
        <v>0</v>
      </c>
      <c r="I74" s="293">
        <f t="shared" si="21"/>
        <v>0</v>
      </c>
      <c r="J74" s="293">
        <f t="shared" si="21"/>
        <v>0</v>
      </c>
      <c r="K74" s="293">
        <f t="shared" si="21"/>
        <v>0</v>
      </c>
      <c r="L74" s="293">
        <f t="shared" si="21"/>
        <v>0</v>
      </c>
      <c r="M74" s="293">
        <f t="shared" si="21"/>
        <v>0</v>
      </c>
      <c r="N74" s="293">
        <f t="shared" si="21"/>
        <v>0</v>
      </c>
      <c r="O74" s="293">
        <f t="shared" si="21"/>
        <v>0</v>
      </c>
      <c r="P74" s="293">
        <f t="shared" si="21"/>
        <v>0</v>
      </c>
      <c r="Q74" s="293">
        <f t="shared" si="21"/>
        <v>0</v>
      </c>
      <c r="R74" s="293">
        <f t="shared" si="21"/>
        <v>0</v>
      </c>
      <c r="S74" s="293">
        <f t="shared" si="21"/>
        <v>0</v>
      </c>
      <c r="T74" s="293">
        <f t="shared" ref="T74:AI74" si="22">IF(AND(T44="0",T45="0",T46="0"),0,IF(AND(T44="L",T45="L",T46="L"),"NC",IF(T44="M",0,T44)-IF(T45="M",0,T45)-IF(T46="M",0,T46)))</f>
        <v>0</v>
      </c>
      <c r="U74" s="293">
        <f t="shared" si="22"/>
        <v>0</v>
      </c>
      <c r="V74" s="293">
        <f t="shared" si="22"/>
        <v>0</v>
      </c>
      <c r="W74" s="293">
        <f t="shared" si="22"/>
        <v>0</v>
      </c>
      <c r="X74" s="293">
        <f t="shared" si="22"/>
        <v>0</v>
      </c>
      <c r="Y74" s="293">
        <f t="shared" si="22"/>
        <v>0</v>
      </c>
      <c r="Z74" s="293">
        <f t="shared" si="22"/>
        <v>0</v>
      </c>
      <c r="AA74" s="293">
        <f t="shared" si="22"/>
        <v>0</v>
      </c>
      <c r="AB74" s="293">
        <f t="shared" si="22"/>
        <v>0</v>
      </c>
      <c r="AC74" s="293">
        <f t="shared" si="22"/>
        <v>0</v>
      </c>
      <c r="AD74" s="293">
        <f t="shared" si="22"/>
        <v>0</v>
      </c>
      <c r="AE74" s="293">
        <f t="shared" si="22"/>
        <v>0</v>
      </c>
      <c r="AF74" s="293">
        <f t="shared" si="22"/>
        <v>0</v>
      </c>
      <c r="AG74" s="293">
        <f t="shared" si="22"/>
        <v>0</v>
      </c>
      <c r="AH74" s="293">
        <f t="shared" si="22"/>
        <v>0</v>
      </c>
      <c r="AI74" s="293">
        <f t="shared" si="22"/>
        <v>0</v>
      </c>
      <c r="AJ74" s="173"/>
      <c r="AK74" s="174"/>
      <c r="BM74" s="290"/>
    </row>
    <row r="75" spans="1:65" s="23" customFormat="1" ht="15.75">
      <c r="A75" s="30"/>
      <c r="B75" s="20"/>
      <c r="C75" s="292" t="s">
        <v>144</v>
      </c>
      <c r="D75" s="293">
        <f>IF(AND(D51="0",D52="0",D53="0"),0,IF(AND(D51="L",D52="L",D53="L"),"NC",IF(D51="M",0,D51)-IF(D52="M",0,D52)+IF(D53="M",0,D53)))</f>
        <v>0</v>
      </c>
      <c r="E75" s="293">
        <f t="shared" ref="E75:S75" si="23">IF(AND(E51="0",E52="0",E53="0"),0,IF(AND(E51="L",E52="L",E53="L"),"NC",IF(E51="M",0,E51)-IF(E52="M",0,E52)+IF(E53="M",0,E53)))</f>
        <v>0</v>
      </c>
      <c r="F75" s="293">
        <f t="shared" si="23"/>
        <v>0</v>
      </c>
      <c r="G75" s="293">
        <f t="shared" si="23"/>
        <v>0</v>
      </c>
      <c r="H75" s="293">
        <f t="shared" si="23"/>
        <v>0</v>
      </c>
      <c r="I75" s="293">
        <f t="shared" si="23"/>
        <v>0</v>
      </c>
      <c r="J75" s="293">
        <f t="shared" si="23"/>
        <v>0</v>
      </c>
      <c r="K75" s="293">
        <f t="shared" si="23"/>
        <v>0</v>
      </c>
      <c r="L75" s="293">
        <f t="shared" si="23"/>
        <v>0</v>
      </c>
      <c r="M75" s="293">
        <f t="shared" si="23"/>
        <v>0</v>
      </c>
      <c r="N75" s="293">
        <f t="shared" si="23"/>
        <v>0</v>
      </c>
      <c r="O75" s="293">
        <f t="shared" si="23"/>
        <v>0</v>
      </c>
      <c r="P75" s="293">
        <f t="shared" si="23"/>
        <v>0</v>
      </c>
      <c r="Q75" s="293">
        <f t="shared" si="23"/>
        <v>0</v>
      </c>
      <c r="R75" s="293">
        <f t="shared" si="23"/>
        <v>0</v>
      </c>
      <c r="S75" s="293">
        <f t="shared" si="23"/>
        <v>0</v>
      </c>
      <c r="T75" s="293">
        <f t="shared" ref="T75:AI75" si="24">IF(AND(T51="0",T52="0",T53="0"),0,IF(AND(T51="L",T52="L",T53="L"),"NC",IF(T51="M",0,T51)-IF(T52="M",0,T52)+IF(T53="M",0,T53)))</f>
        <v>0</v>
      </c>
      <c r="U75" s="293">
        <f t="shared" si="24"/>
        <v>0</v>
      </c>
      <c r="V75" s="293">
        <f t="shared" si="24"/>
        <v>0</v>
      </c>
      <c r="W75" s="293">
        <f t="shared" si="24"/>
        <v>0</v>
      </c>
      <c r="X75" s="293">
        <f t="shared" si="24"/>
        <v>0</v>
      </c>
      <c r="Y75" s="293">
        <f t="shared" si="24"/>
        <v>0</v>
      </c>
      <c r="Z75" s="293">
        <f t="shared" si="24"/>
        <v>0</v>
      </c>
      <c r="AA75" s="293">
        <f t="shared" si="24"/>
        <v>0</v>
      </c>
      <c r="AB75" s="293">
        <f t="shared" si="24"/>
        <v>0</v>
      </c>
      <c r="AC75" s="293">
        <f t="shared" si="24"/>
        <v>0</v>
      </c>
      <c r="AD75" s="293">
        <f t="shared" si="24"/>
        <v>0</v>
      </c>
      <c r="AE75" s="293">
        <f t="shared" si="24"/>
        <v>0</v>
      </c>
      <c r="AF75" s="293">
        <f t="shared" si="24"/>
        <v>0</v>
      </c>
      <c r="AG75" s="293">
        <f t="shared" si="24"/>
        <v>0</v>
      </c>
      <c r="AH75" s="293">
        <f t="shared" si="24"/>
        <v>0</v>
      </c>
      <c r="AI75" s="293">
        <f t="shared" si="24"/>
        <v>0</v>
      </c>
      <c r="AJ75" s="173"/>
      <c r="AK75" s="174"/>
      <c r="BM75" s="290"/>
    </row>
    <row r="76" spans="1:65" s="23" customFormat="1" ht="15.75">
      <c r="A76" s="30"/>
      <c r="B76" s="20"/>
      <c r="C76" s="294" t="s">
        <v>128</v>
      </c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3"/>
      <c r="AK76" s="174"/>
      <c r="BM76" s="290"/>
    </row>
    <row r="77" spans="1:65" s="23" customFormat="1" ht="15.75">
      <c r="A77" s="30"/>
      <c r="B77" s="20"/>
      <c r="C77" s="295" t="s">
        <v>167</v>
      </c>
      <c r="D77" s="179">
        <f>IF(AND('Table 1'!E13="0",D10="0"),0,IF(AND('Table 1'!E13="L",D10="L"),"NC",IF('Table 1'!E13="M",0,'Table 1'!E13)+IF(D10="M",0,D10)))</f>
        <v>-7199</v>
      </c>
      <c r="E77" s="179">
        <f>IF(AND('Table 1'!F13="0",E10="0"),0,IF(AND('Table 1'!F13="L",E10="L"),"NC",IF('Table 1'!F13="M",0,'Table 1'!F13)+IF(E10="M",0,E10)))</f>
        <v>-6542</v>
      </c>
      <c r="F77" s="179">
        <f>IF(AND('Table 1'!G13="0",F10="0"),0,IF(AND('Table 1'!G13="L",F10="L"),"NC",IF('Table 1'!G13="M",0,'Table 1'!G13)+IF(F10="M",0,F10)))</f>
        <v>-9526</v>
      </c>
      <c r="G77" s="179">
        <f>IF(AND('Table 1'!H13="0",G10="0"),0,IF(AND('Table 1'!H13="L",G10="L"),"NC",IF('Table 1'!H13="M",0,'Table 1'!H13)+IF(G10="M",0,G10)))</f>
        <v>-3516</v>
      </c>
      <c r="H77" s="179">
        <f>IF(AND('Table 1'!I13="0",H10="0"),0,IF(AND('Table 1'!I13="L",H10="L"),"NC",IF('Table 1'!I13="M",0,'Table 1'!I13)+IF(H10="M",0,H10)))</f>
        <v>-7875</v>
      </c>
      <c r="I77" s="179">
        <f>IF(AND('Table 1'!J13="0",I10="0"),0,IF(AND('Table 1'!J13="L",I10="L"),"NC",IF('Table 1'!J13="M",0,'Table 1'!J13)+IF(I10="M",0,I10)))</f>
        <v>683</v>
      </c>
      <c r="J77" s="179">
        <f>IF(AND('Table 1'!K13="0",J10="0"),0,IF(AND('Table 1'!K13="L",J10="L"),"NC",IF('Table 1'!K13="M",0,'Table 1'!K13)+IF(J10="M",0,J10)))</f>
        <v>-6216</v>
      </c>
      <c r="K77" s="179">
        <f>IF(AND('Table 1'!L13="0",K10="0"),0,IF(AND('Table 1'!L13="L",K10="L"),"NC",IF('Table 1'!L13="M",0,'Table 1'!L13)+IF(K10="M",0,K10)))</f>
        <v>-15213</v>
      </c>
      <c r="L77" s="179">
        <f>IF(AND('Table 1'!M13="0",L10="0"),0,IF(AND('Table 1'!M13="L",L10="L"),"NC",IF('Table 1'!M13="M",0,'Table 1'!M13)+IF(L10="M",0,L10)))</f>
        <v>-8610</v>
      </c>
      <c r="M77" s="179">
        <f>IF(AND('Table 1'!N13="0",M10="0"),0,IF(AND('Table 1'!N13="L",M10="L"),"NC",IF('Table 1'!N13="M",0,'Table 1'!N13)+IF(M10="M",0,M10)))</f>
        <v>-40</v>
      </c>
      <c r="N77" s="179">
        <f>IF(AND('Table 1'!O13="0",N10="0"),0,IF(AND('Table 1'!O13="L",N10="L"),"NC",IF('Table 1'!O13="M",0,'Table 1'!O13)+IF(N10="M",0,N10)))</f>
        <v>8247</v>
      </c>
      <c r="O77" s="179">
        <f>IF(AND('Table 1'!P13="0",O10="0"),0,IF(AND('Table 1'!P13="L",O10="L"),"NC",IF('Table 1'!P13="M",0,'Table 1'!P13)+IF(O10="M",0,O10)))</f>
        <v>2034</v>
      </c>
      <c r="P77" s="179">
        <f>IF(AND('Table 1'!Q13="0",P10="0"),0,IF(AND('Table 1'!Q13="L",P10="L"),"NC",IF('Table 1'!Q13="M",0,'Table 1'!Q13)+IF(P10="M",0,P10)))</f>
        <v>1540</v>
      </c>
      <c r="Q77" s="179">
        <f>IF(AND('Table 1'!R13="0",Q10="0"),0,IF(AND('Table 1'!R13="L",Q10="L"),"NC",IF('Table 1'!R13="M",0,'Table 1'!R13)+IF(Q10="M",0,Q10)))</f>
        <v>-5321</v>
      </c>
      <c r="R77" s="179">
        <f>IF(AND('Table 1'!S13="0",R10="0"),0,IF(AND('Table 1'!S13="L",R10="L"),"NC",IF('Table 1'!S13="M",0,'Table 1'!S13)+IF(R10="M",0,R10)))</f>
        <v>-9807</v>
      </c>
      <c r="S77" s="179">
        <f>IF(AND('Table 1'!T13="0",S10="0"),0,IF(AND('Table 1'!T13="L",S10="L"),"NC",IF('Table 1'!T13="M",0,'Table 1'!T13)+IF(S10="M",0,S10)))</f>
        <v>3007</v>
      </c>
      <c r="T77" s="179">
        <f>IF(AND('Table 1'!U13="0",T10="0"),0,IF(AND('Table 1'!U13="L",T10="L"),"NC",IF('Table 1'!U13="M",0,'Table 1'!U13)+IF(T10="M",0,T10)))</f>
        <v>-15932</v>
      </c>
      <c r="U77" s="179">
        <f>IF(AND('Table 1'!V13="0",U10="0"),0,IF(AND('Table 1'!V13="L",U10="L"),"NC",IF('Table 1'!V13="M",0,'Table 1'!V13)+IF(U10="M",0,U10)))</f>
        <v>-10000</v>
      </c>
      <c r="V77" s="179">
        <f>IF(AND('Table 1'!W13="0",V10="0"),0,IF(AND('Table 1'!W13="L",V10="L"),"NC",IF('Table 1'!W13="M",0,'Table 1'!W13)+IF(V10="M",0,V10)))</f>
        <v>-9708</v>
      </c>
      <c r="W77" s="179">
        <f>IF(AND('Table 1'!X13="0",W10="0"),0,IF(AND('Table 1'!X13="L",W10="L"),"NC",IF('Table 1'!X13="M",0,'Table 1'!X13)+IF(W10="M",0,W10)))</f>
        <v>-28185</v>
      </c>
      <c r="X77" s="179">
        <f>IF(AND('Table 1'!Y13="0",X10="0"),0,IF(AND('Table 1'!Y13="L",X10="L"),"NC",IF('Table 1'!Y13="M",0,'Table 1'!Y13)+IF(X10="M",0,X10)))</f>
        <v>-27058</v>
      </c>
      <c r="Y77" s="179">
        <f>IF(AND('Table 1'!Z13="0",Y10="0"),0,IF(AND('Table 1'!Z13="L",Y10="L"),"NC",IF('Table 1'!Z13="M",0,'Table 1'!Z13)+IF(Y10="M",0,Y10)))</f>
        <v>-32006</v>
      </c>
      <c r="Z77" s="179">
        <f>IF(AND('Table 1'!AA13="0",Z10="0"),0,IF(AND('Table 1'!AA13="L",Z10="L"),"NC",IF('Table 1'!AA13="M",0,'Table 1'!AA13)+IF(Z10="M",0,Z10)))</f>
        <v>-17214</v>
      </c>
      <c r="AA77" s="179">
        <f>IF(AND('Table 1'!AB13="0",AA10="0"),0,IF(AND('Table 1'!AB13="L",AA10="L"),"NC",IF('Table 1'!AB13="M",0,'Table 1'!AB13)+IF(AA10="M",0,AA10)))</f>
        <v>-37788</v>
      </c>
      <c r="AB77" s="179">
        <f>IF(AND('Table 1'!AC13="0",AB10="0"),0,IF(AND('Table 1'!AC13="L",AB10="L"),"NC",IF('Table 1'!AC13="M",0,'Table 1'!AC13)+IF(AB10="M",0,AB10)))</f>
        <v>-52113</v>
      </c>
      <c r="AC77" s="179">
        <f>IF(AND('Table 1'!AD13="0",AC10="0"),0,IF(AND('Table 1'!AD13="L",AC10="L"),"NC",IF('Table 1'!AD13="M",0,'Table 1'!AD13)+IF(AC10="M",0,AC10)))</f>
        <v>-7722</v>
      </c>
      <c r="AD77" s="179">
        <f>IF(AND('Table 1'!AE13="0",AD10="0"),0,IF(AND('Table 1'!AE13="L",AD10="L"),"NC",IF('Table 1'!AE13="M",0,'Table 1'!AE13)+IF(AD10="M",0,AD10)))</f>
        <v>24536</v>
      </c>
      <c r="AE77" s="179">
        <f>IF(AND('Table 1'!AF13="0",AE10="0"),0,IF(AND('Table 1'!AF13="L",AE10="L"),"NC",IF('Table 1'!AF13="M",0,'Table 1'!AF13)+IF(AE10="M",0,AE10)))</f>
        <v>0</v>
      </c>
      <c r="AF77" s="179">
        <f>IF(AND('Table 1'!AG13="0",AF10="0"),0,IF(AND('Table 1'!AG13="L",AF10="L"),"NC",IF('Table 1'!AG13="M",0,'Table 1'!AG13)+IF(AF10="M",0,AF10)))</f>
        <v>0</v>
      </c>
      <c r="AG77" s="179">
        <f>IF(AND('Table 1'!AH13="0",AG10="0"),0,IF(AND('Table 1'!AH13="L",AG10="L"),"NC",IF('Table 1'!AH13="M",0,'Table 1'!AH13)+IF(AG10="M",0,AG10)))</f>
        <v>0</v>
      </c>
      <c r="AH77" s="179">
        <f>IF(AND('Table 1'!AI13="0",AH10="0"),0,IF(AND('Table 1'!AI13="L",AH10="L"),"NC",IF('Table 1'!AI13="M",0,'Table 1'!AI13)+IF(AH10="M",0,AH10)))</f>
        <v>0</v>
      </c>
      <c r="AI77" s="179">
        <f>IF(AND('Table 1'!AJ13="0",AI10="0"),0,IF(AND('Table 1'!AJ13="L",AI10="L"),"NC",IF('Table 1'!AJ13="M",0,'Table 1'!AJ13)+IF(AI10="M",0,AI10)))</f>
        <v>0</v>
      </c>
      <c r="AJ77" s="296"/>
      <c r="AK77" s="297"/>
      <c r="BM77" s="290"/>
    </row>
  </sheetData>
  <sheetProtection algorithmName="SHA-512" hashValue="WznJgTw0+vdVwR+VVEASpVmcYARA4BJXzoYIFmDKviywy3zBBZJF+s5XIyD6NHT+lpAWpcHZupUOPgTVKzgZNg==" saltValue="oXAoUw+xsWKKs3eNCuJ7Gg==" spinCount="100000" sheet="1" objects="1" formatColumns="0" formatRows="0" insertHyperlinks="0"/>
  <mergeCells count="1">
    <mergeCell ref="D6:AI6"/>
  </mergeCells>
  <phoneticPr fontId="35" type="noConversion"/>
  <conditionalFormatting sqref="D10:AI10 D13:AI29 D32:AI34 D36:AI38 D40:AI42 D44:AI46 D48:AI48 D51:AI53">
    <cfRule type="cellIs" dxfId="8" priority="3" operator="equal">
      <formula>""</formula>
    </cfRule>
  </conditionalFormatting>
  <conditionalFormatting sqref="D64:AI64">
    <cfRule type="containsText" dxfId="7" priority="1" operator="containsText" text="NOT">
      <formula>NOT(ISERROR(SEARCH("NOT",D64)))</formula>
    </cfRule>
  </conditionalFormatting>
  <conditionalFormatting sqref="U7:AI7 U10:AI10 U12:AI29 U31:AI34 U36:AI38 U40:AI42 U44:AI46 U48:AI48 U51:AI53">
    <cfRule type="expression" dxfId="6" priority="2">
      <formula>LEN(U$7)=0</formula>
    </cfRule>
  </conditionalFormatting>
  <dataValidations count="1">
    <dataValidation type="list" allowBlank="1" showInputMessage="1" showErrorMessage="1" sqref="D1" xr:uid="{00000000-0002-0000-0A00-000000000000}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1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3">
    <tabColor rgb="FF00FF00"/>
    <pageSetUpPr fitToPage="1"/>
  </sheetPr>
  <dimension ref="A1:BM77"/>
  <sheetViews>
    <sheetView showGridLines="0" defaultGridColor="0" colorId="22" zoomScale="85" zoomScaleNormal="85" zoomScaleSheetLayoutView="80" workbookViewId="0">
      <pane xSplit="3" topLeftCell="D1" activePane="topRight" state="frozen"/>
      <selection activeCell="C64" sqref="C64"/>
      <selection pane="topRight" activeCell="D10" sqref="D10"/>
    </sheetView>
  </sheetViews>
  <sheetFormatPr defaultColWidth="9.77734375" defaultRowHeight="15" outlineLevelCol="1"/>
  <cols>
    <col min="1" max="1" width="37.5546875" style="30" hidden="1" customWidth="1"/>
    <col min="2" max="2" width="1.21875" style="20" hidden="1" customWidth="1"/>
    <col min="3" max="3" width="91.77734375" style="25" customWidth="1"/>
    <col min="4" max="20" width="13.21875" style="10" customWidth="1"/>
    <col min="21" max="30" width="13.21875" style="23" customWidth="1"/>
    <col min="31" max="35" width="13.21875" style="23" hidden="1" customWidth="1" outlineLevel="1"/>
    <col min="36" max="36" width="86.77734375" style="10" customWidth="1" collapsed="1"/>
    <col min="37" max="37" width="5.21875" style="10" customWidth="1"/>
    <col min="38" max="38" width="1" style="10" customWidth="1"/>
    <col min="39" max="39" width="0.5546875" style="10" customWidth="1"/>
    <col min="40" max="40" width="9.77734375" style="10"/>
    <col min="41" max="41" width="9.77734375" style="10" customWidth="1"/>
    <col min="42" max="42" width="13.109375" style="10" customWidth="1"/>
    <col min="43" max="43" width="9.21875" style="10" customWidth="1"/>
    <col min="44" max="64" width="9.77734375" style="10"/>
    <col min="65" max="65" width="9.77734375" style="258"/>
    <col min="66" max="16384" width="9.77734375" style="10"/>
  </cols>
  <sheetData>
    <row r="1" spans="1:65" ht="15.75">
      <c r="A1" s="24"/>
      <c r="B1" s="24"/>
      <c r="C1" s="352"/>
      <c r="D1" s="173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6"/>
      <c r="AK1" s="26"/>
      <c r="AM1" s="13"/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f>AR1+1</f>
        <v>7</v>
      </c>
      <c r="AT1" s="194">
        <f t="shared" ref="AT1:BE1" si="0">AS1+1</f>
        <v>8</v>
      </c>
      <c r="AU1" s="194">
        <f t="shared" si="0"/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</row>
    <row r="2" spans="1:65" ht="18">
      <c r="B2" s="30" t="s">
        <v>35</v>
      </c>
      <c r="C2" s="268" t="s">
        <v>583</v>
      </c>
      <c r="D2" s="19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L2" s="487"/>
      <c r="AM2" s="13"/>
      <c r="AN2" s="485">
        <f>IF($AN$1='Cover page'!$N$2,0,1)</f>
        <v>0</v>
      </c>
    </row>
    <row r="3" spans="1:65" ht="18">
      <c r="B3" s="30"/>
      <c r="C3" s="268" t="s">
        <v>58</v>
      </c>
      <c r="D3" s="19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M3" s="13"/>
    </row>
    <row r="4" spans="1:65" ht="16.5" thickBot="1">
      <c r="B4" s="30"/>
      <c r="C4" s="318"/>
      <c r="D4" s="341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M4" s="13"/>
    </row>
    <row r="5" spans="1:65" ht="17.25" thickTop="1" thickBot="1">
      <c r="A5" s="133"/>
      <c r="B5" s="143"/>
      <c r="C5" s="271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40"/>
      <c r="AK5" s="41"/>
      <c r="AM5" s="13"/>
    </row>
    <row r="6" spans="1:65" ht="16.5" thickBot="1">
      <c r="A6" s="127"/>
      <c r="B6" s="126"/>
      <c r="C6" s="199" t="str">
        <f>'Cover page'!E13</f>
        <v>Member State: Sweden</v>
      </c>
      <c r="D6" s="556" t="s">
        <v>2</v>
      </c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8"/>
      <c r="AJ6" s="43"/>
      <c r="AK6" s="50"/>
    </row>
    <row r="7" spans="1:65" ht="15.75">
      <c r="A7" s="209"/>
      <c r="B7" s="301" t="s">
        <v>485</v>
      </c>
      <c r="C7" s="22" t="s">
        <v>68</v>
      </c>
      <c r="D7" s="274">
        <f>'Table 1'!E5</f>
        <v>1995</v>
      </c>
      <c r="E7" s="274">
        <f>IF(VLOOKUP('Cover page'!$F$15,'Cover page'!$BD$1:$BF$15,3,FALSE)&lt;D65+1,"",D65+1)</f>
        <v>1996</v>
      </c>
      <c r="F7" s="274">
        <f>IF(VLOOKUP('Cover page'!$F$15,'Cover page'!$BD$1:$BF$15,3,FALSE)&lt;E65+1,"",E65+1)</f>
        <v>1997</v>
      </c>
      <c r="G7" s="274">
        <f>IF(VLOOKUP('Cover page'!$F$15,'Cover page'!$BD$1:$BF$15,3,FALSE)&lt;F65+1,"",F65+1)</f>
        <v>1998</v>
      </c>
      <c r="H7" s="274">
        <f>IF(VLOOKUP('Cover page'!$F$15,'Cover page'!$BD$1:$BF$15,3,FALSE)&lt;G65+1,"",G65+1)</f>
        <v>1999</v>
      </c>
      <c r="I7" s="274">
        <f>IF(VLOOKUP('Cover page'!$F$15,'Cover page'!$BD$1:$BF$15,3,FALSE)&lt;H65+1,"",H65+1)</f>
        <v>2000</v>
      </c>
      <c r="J7" s="274">
        <f>IF(VLOOKUP('Cover page'!$F$15,'Cover page'!$BD$1:$BF$15,3,FALSE)&lt;I65+1,"",I65+1)</f>
        <v>2001</v>
      </c>
      <c r="K7" s="274">
        <f>IF(VLOOKUP('Cover page'!$F$15,'Cover page'!$BD$1:$BF$15,3,FALSE)&lt;J65+1,"",J65+1)</f>
        <v>2002</v>
      </c>
      <c r="L7" s="274">
        <f>IF(VLOOKUP('Cover page'!$F$15,'Cover page'!$BD$1:$BF$15,3,FALSE)&lt;K65+1,"",K65+1)</f>
        <v>2003</v>
      </c>
      <c r="M7" s="274">
        <f>IF(VLOOKUP('Cover page'!$F$15,'Cover page'!$BD$1:$BF$15,3,FALSE)&lt;L65+1,"",L65+1)</f>
        <v>2004</v>
      </c>
      <c r="N7" s="274">
        <f>IF(VLOOKUP('Cover page'!$F$15,'Cover page'!$BD$1:$BF$15,3,FALSE)&lt;M65+1,"",M65+1)</f>
        <v>2005</v>
      </c>
      <c r="O7" s="274">
        <f>IF(VLOOKUP('Cover page'!$F$15,'Cover page'!$BD$1:$BF$15,3,FALSE)&lt;N65+1,"",N65+1)</f>
        <v>2006</v>
      </c>
      <c r="P7" s="274">
        <f>IF(VLOOKUP('Cover page'!$F$15,'Cover page'!$BD$1:$BF$15,3,FALSE)&lt;O65+1,"",O65+1)</f>
        <v>2007</v>
      </c>
      <c r="Q7" s="274">
        <f>IF(VLOOKUP('Cover page'!$F$15,'Cover page'!$BD$1:$BF$15,3,FALSE)&lt;P65+1,"",P65+1)</f>
        <v>2008</v>
      </c>
      <c r="R7" s="274">
        <f>IF(VLOOKUP('Cover page'!$F$15,'Cover page'!$BD$1:$BF$15,3,FALSE)&lt;Q65+1,"",Q65+1)</f>
        <v>2009</v>
      </c>
      <c r="S7" s="274">
        <f>IF(VLOOKUP('Cover page'!$F$15,'Cover page'!$BD$1:$BF$15,3,FALSE)&lt;R65+1,"",R65+1)</f>
        <v>2010</v>
      </c>
      <c r="T7" s="274">
        <f>IF(VLOOKUP('Cover page'!$F$15,'Cover page'!$BD$1:$BF$15,3,FALSE)&lt;S65+1,"",S65+1)</f>
        <v>2011</v>
      </c>
      <c r="U7" s="274">
        <f>IF(VLOOKUP('Cover page'!$F$15,'Cover page'!$BD$1:$BF$15,3,FALSE)&lt;T65+1,"",T65+1)</f>
        <v>2012</v>
      </c>
      <c r="V7" s="274">
        <f>IF(VLOOKUP('Cover page'!$F$15,'Cover page'!$BD$1:$BF$15,3,FALSE)&lt;U65+1,"",U65+1)</f>
        <v>2013</v>
      </c>
      <c r="W7" s="274">
        <f>IF(VLOOKUP('Cover page'!$F$15,'Cover page'!$BD$1:$BF$15,3,FALSE)&lt;V65+1,"",V65+1)</f>
        <v>2014</v>
      </c>
      <c r="X7" s="274">
        <f>IF(VLOOKUP('Cover page'!$F$15,'Cover page'!$BD$1:$BF$15,3,FALSE)&lt;W65+1,"",W65+1)</f>
        <v>2015</v>
      </c>
      <c r="Y7" s="274">
        <f>IF(VLOOKUP('Cover page'!$F$15,'Cover page'!$BD$1:$BF$15,3,FALSE)&lt;X65+1,"",X65+1)</f>
        <v>2016</v>
      </c>
      <c r="Z7" s="274">
        <f>IF(VLOOKUP('Cover page'!$F$15,'Cover page'!$BD$1:$BF$15,3,FALSE)&lt;Y65+1,"",Y65+1)</f>
        <v>2017</v>
      </c>
      <c r="AA7" s="274">
        <f>IF(VLOOKUP('Cover page'!$F$15,'Cover page'!$BD$1:$BF$15,3,FALSE)&lt;Z65+1,"",Z65+1)</f>
        <v>2018</v>
      </c>
      <c r="AB7" s="274">
        <f>IF(VLOOKUP('Cover page'!$F$15,'Cover page'!$BD$1:$BF$15,3,FALSE)&lt;AA65+1,"",AA65+1)</f>
        <v>2019</v>
      </c>
      <c r="AC7" s="274">
        <f>IF(VLOOKUP('Cover page'!$F$15,'Cover page'!$BD$1:$BF$15,3,FALSE)&lt;AB65+1,"",AB65+1)</f>
        <v>2020</v>
      </c>
      <c r="AD7" s="274">
        <f>IF(VLOOKUP('Cover page'!$F$15,'Cover page'!$BD$1:$BF$15,3,FALSE)&lt;AC65+1,"",AC65+1)</f>
        <v>2021</v>
      </c>
      <c r="AE7" s="274" t="str">
        <f>IF(VLOOKUP('Cover page'!$F$15,'Cover page'!$BD$1:$BF$15,3,FALSE)&lt;AD65+1,"",AD65+1)</f>
        <v/>
      </c>
      <c r="AF7" s="274" t="str">
        <f>IF(VLOOKUP('Cover page'!$F$15,'Cover page'!$BD$1:$BF$15,3,FALSE)&lt;AE65+1,"",AE65+1)</f>
        <v/>
      </c>
      <c r="AG7" s="274" t="str">
        <f>IF(VLOOKUP('Cover page'!$F$15,'Cover page'!$BD$1:$BF$15,3,FALSE)&lt;AF65+1,"",AF65+1)</f>
        <v/>
      </c>
      <c r="AH7" s="274" t="str">
        <f>IF(VLOOKUP('Cover page'!$F$15,'Cover page'!$BD$1:$BF$15,3,FALSE)&lt;AG65+1,"",AG65+1)</f>
        <v/>
      </c>
      <c r="AI7" s="274" t="str">
        <f>IF(VLOOKUP('Cover page'!$F$15,'Cover page'!$BD$1:$BF$15,3,FALSE)&lt;AH65+1,"",AH65+1)</f>
        <v/>
      </c>
      <c r="AJ7" s="45"/>
      <c r="AK7" s="50"/>
    </row>
    <row r="8" spans="1:65" ht="15.75">
      <c r="A8" s="209"/>
      <c r="B8" s="263"/>
      <c r="C8" s="213" t="str">
        <f>'Cover page'!E14</f>
        <v>Date: 31/03/2026</v>
      </c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  <c r="AG8" s="455"/>
      <c r="AH8" s="455"/>
      <c r="AI8" s="455"/>
      <c r="AJ8" s="55"/>
      <c r="AK8" s="50"/>
    </row>
    <row r="9" spans="1:65" ht="10.5" customHeight="1" thickBot="1">
      <c r="A9" s="209"/>
      <c r="B9" s="264"/>
      <c r="C9" s="267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6"/>
      <c r="AJ9" s="63"/>
      <c r="AK9" s="50"/>
    </row>
    <row r="10" spans="1:65" ht="17.25" thickTop="1" thickBot="1">
      <c r="A10" s="265" t="s">
        <v>409</v>
      </c>
      <c r="B10" s="388" t="s">
        <v>862</v>
      </c>
      <c r="C10" s="287" t="s">
        <v>567</v>
      </c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3"/>
      <c r="O10" s="503"/>
      <c r="P10" s="503"/>
      <c r="Q10" s="503"/>
      <c r="R10" s="503"/>
      <c r="S10" s="503"/>
      <c r="T10" s="503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4"/>
      <c r="AF10" s="504"/>
      <c r="AG10" s="504"/>
      <c r="AH10" s="504"/>
      <c r="AI10" s="504"/>
      <c r="AJ10" s="4"/>
      <c r="AK10" s="50"/>
      <c r="BM10" s="258" t="str">
        <f>CountryCode &amp; ".T3.B9.S1314.MNAC." &amp; RefVintage</f>
        <v>SE.T3.B9.S1314.MNAC.W.2026</v>
      </c>
    </row>
    <row r="11" spans="1:65" ht="6" customHeight="1" thickTop="1">
      <c r="A11" s="265"/>
      <c r="B11" s="126"/>
      <c r="C11" s="326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7"/>
      <c r="AK11" s="50"/>
    </row>
    <row r="12" spans="1:65" s="18" customFormat="1" ht="16.5" customHeight="1">
      <c r="A12" s="265" t="s">
        <v>410</v>
      </c>
      <c r="B12" s="388" t="s">
        <v>863</v>
      </c>
      <c r="C12" s="327" t="s">
        <v>94</v>
      </c>
      <c r="D12" s="189" t="str">
        <f t="shared" ref="D12:AH12" si="1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/>
      </c>
      <c r="E12" s="189" t="str">
        <f t="shared" si="1"/>
        <v/>
      </c>
      <c r="F12" s="189" t="str">
        <f t="shared" si="1"/>
        <v/>
      </c>
      <c r="G12" s="189" t="str">
        <f t="shared" si="1"/>
        <v/>
      </c>
      <c r="H12" s="189" t="str">
        <f t="shared" si="1"/>
        <v/>
      </c>
      <c r="I12" s="189" t="str">
        <f t="shared" si="1"/>
        <v/>
      </c>
      <c r="J12" s="189" t="str">
        <f t="shared" si="1"/>
        <v/>
      </c>
      <c r="K12" s="189" t="str">
        <f t="shared" si="1"/>
        <v/>
      </c>
      <c r="L12" s="189" t="str">
        <f t="shared" si="1"/>
        <v/>
      </c>
      <c r="M12" s="189" t="str">
        <f t="shared" si="1"/>
        <v/>
      </c>
      <c r="N12" s="189" t="str">
        <f t="shared" si="1"/>
        <v/>
      </c>
      <c r="O12" s="189" t="str">
        <f t="shared" si="1"/>
        <v/>
      </c>
      <c r="P12" s="189" t="str">
        <f t="shared" si="1"/>
        <v/>
      </c>
      <c r="Q12" s="189" t="str">
        <f t="shared" si="1"/>
        <v/>
      </c>
      <c r="R12" s="189" t="str">
        <f t="shared" si="1"/>
        <v/>
      </c>
      <c r="S12" s="189" t="str">
        <f t="shared" si="1"/>
        <v/>
      </c>
      <c r="T12" s="189" t="str">
        <f t="shared" si="1"/>
        <v/>
      </c>
      <c r="U12" s="189" t="str">
        <f t="shared" si="1"/>
        <v/>
      </c>
      <c r="V12" s="189" t="str">
        <f t="shared" si="1"/>
        <v/>
      </c>
      <c r="W12" s="189" t="str">
        <f t="shared" si="1"/>
        <v/>
      </c>
      <c r="X12" s="189" t="str">
        <f t="shared" si="1"/>
        <v/>
      </c>
      <c r="Y12" s="189" t="str">
        <f t="shared" si="1"/>
        <v/>
      </c>
      <c r="Z12" s="189" t="str">
        <f t="shared" si="1"/>
        <v/>
      </c>
      <c r="AA12" s="189" t="str">
        <f t="shared" si="1"/>
        <v/>
      </c>
      <c r="AB12" s="189" t="str">
        <f t="shared" si="1"/>
        <v/>
      </c>
      <c r="AC12" s="189" t="str">
        <f t="shared" si="1"/>
        <v/>
      </c>
      <c r="AD12" s="189" t="str">
        <f t="shared" si="1"/>
        <v/>
      </c>
      <c r="AE12" s="189" t="str">
        <f t="shared" si="1"/>
        <v/>
      </c>
      <c r="AF12" s="189" t="str">
        <f t="shared" si="1"/>
        <v/>
      </c>
      <c r="AG12" s="189" t="str">
        <f t="shared" si="1"/>
        <v/>
      </c>
      <c r="AH12" s="189" t="str">
        <f t="shared" si="1"/>
        <v/>
      </c>
      <c r="AI12" s="189" t="str">
        <f>IF(AND(ISBLANK(AI13),ISBLANK(AI14),ISBLANK(AI15),ISBLANK(AI22),ISBLANK(AI27),ISBLANK(AI28),ISBLANK(AI29)),"",IF(AND(AI13="M",AI14="M",AI15="M",AI22="M",AI27="M",AI28="M",AI29="M"),"M",IF(AND(AI13="L",AI14="L",AI15="L",AI22="L",AI27="L",AI28="L",AI29="L"),"L",IF(AND(ISTEXT(AI13),ISTEXT(AI14),ISTEXT(AI15),ISTEXT(AI22),ISTEXT(AI27),ISTEXT(AI28),ISTEXT(AI29)),"M",AI13+AI14+AI15+AI22+AI27+AI28+AI29))))</f>
        <v/>
      </c>
      <c r="AJ12" s="116"/>
      <c r="AK12" s="64"/>
      <c r="BM12" s="473" t="str">
        <f>CountryCode &amp; ".T3.FA.S1314.MNAC." &amp; RefVintage</f>
        <v>SE.T3.FA.S1314.MNAC.W.2026</v>
      </c>
    </row>
    <row r="13" spans="1:65" s="18" customFormat="1" ht="16.5" customHeight="1">
      <c r="A13" s="265" t="s">
        <v>411</v>
      </c>
      <c r="B13" s="388" t="s">
        <v>864</v>
      </c>
      <c r="C13" s="328" t="s">
        <v>61</v>
      </c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5"/>
      <c r="Y13" s="505"/>
      <c r="Z13" s="505"/>
      <c r="AA13" s="505"/>
      <c r="AB13" s="505"/>
      <c r="AC13" s="505"/>
      <c r="AD13" s="505"/>
      <c r="AE13" s="505"/>
      <c r="AF13" s="505"/>
      <c r="AG13" s="505"/>
      <c r="AH13" s="505"/>
      <c r="AI13" s="505"/>
      <c r="AJ13" s="91"/>
      <c r="AK13" s="64"/>
      <c r="BM13" s="473" t="str">
        <f>CountryCode &amp; ".T3.F2.S1314.MNAC." &amp; RefVintage</f>
        <v>SE.T3.F2.S1314.MNAC.W.2026</v>
      </c>
    </row>
    <row r="14" spans="1:65" s="18" customFormat="1" ht="16.5" customHeight="1">
      <c r="A14" s="265" t="s">
        <v>412</v>
      </c>
      <c r="B14" s="388" t="s">
        <v>865</v>
      </c>
      <c r="C14" s="328" t="s">
        <v>473</v>
      </c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5"/>
      <c r="AI14" s="505"/>
      <c r="AJ14" s="91"/>
      <c r="AK14" s="64"/>
      <c r="BM14" s="473" t="str">
        <f>CountryCode &amp; ".T3.F3.S1314.MNAC." &amp; RefVintage</f>
        <v>SE.T3.F3.S1314.MNAC.W.2026</v>
      </c>
    </row>
    <row r="15" spans="1:65" s="18" customFormat="1" ht="16.5" customHeight="1">
      <c r="A15" s="265" t="s">
        <v>413</v>
      </c>
      <c r="B15" s="388" t="s">
        <v>866</v>
      </c>
      <c r="C15" s="328" t="s">
        <v>36</v>
      </c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5"/>
      <c r="Y15" s="505"/>
      <c r="Z15" s="505"/>
      <c r="AA15" s="505"/>
      <c r="AB15" s="505"/>
      <c r="AC15" s="505"/>
      <c r="AD15" s="505"/>
      <c r="AE15" s="505"/>
      <c r="AF15" s="505"/>
      <c r="AG15" s="505"/>
      <c r="AH15" s="505"/>
      <c r="AI15" s="505"/>
      <c r="AJ15" s="91"/>
      <c r="AK15" s="64"/>
      <c r="BM15" s="473" t="str">
        <f>CountryCode &amp; ".T3.F4.S1314.MNAC." &amp; RefVintage</f>
        <v>SE.T3.F4.S1314.MNAC.W.2026</v>
      </c>
    </row>
    <row r="16" spans="1:65" s="18" customFormat="1" ht="16.5" customHeight="1">
      <c r="A16" s="265" t="s">
        <v>414</v>
      </c>
      <c r="B16" s="388" t="s">
        <v>867</v>
      </c>
      <c r="C16" s="329" t="s">
        <v>55</v>
      </c>
      <c r="D16" s="507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507"/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91"/>
      <c r="AK16" s="64"/>
      <c r="BM16" s="473" t="str">
        <f>CountryCode &amp; ".T3.F4ACQ.S1314.MNAC." &amp; RefVintage</f>
        <v>SE.T3.F4ACQ.S1314.MNAC.W.2026</v>
      </c>
    </row>
    <row r="17" spans="1:65" s="18" customFormat="1" ht="16.5" customHeight="1">
      <c r="A17" s="265" t="s">
        <v>415</v>
      </c>
      <c r="B17" s="388" t="s">
        <v>868</v>
      </c>
      <c r="C17" s="329" t="s">
        <v>56</v>
      </c>
      <c r="D17" s="509"/>
      <c r="E17" s="509"/>
      <c r="F17" s="509"/>
      <c r="G17" s="509"/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09"/>
      <c r="X17" s="509"/>
      <c r="Y17" s="509"/>
      <c r="Z17" s="509"/>
      <c r="AA17" s="509"/>
      <c r="AB17" s="509"/>
      <c r="AC17" s="509"/>
      <c r="AD17" s="509"/>
      <c r="AE17" s="509"/>
      <c r="AF17" s="509"/>
      <c r="AG17" s="509"/>
      <c r="AH17" s="509"/>
      <c r="AI17" s="509"/>
      <c r="AJ17" s="91"/>
      <c r="AK17" s="64"/>
      <c r="BM17" s="473" t="str">
        <f>CountryCode &amp; ".T3.F4DIS.S1314.MNAC." &amp; RefVintage</f>
        <v>SE.T3.F4DIS.S1314.MNAC.W.2026</v>
      </c>
    </row>
    <row r="18" spans="1:65" s="18" customFormat="1" ht="16.5" customHeight="1">
      <c r="A18" s="265" t="s">
        <v>416</v>
      </c>
      <c r="B18" s="388" t="s">
        <v>869</v>
      </c>
      <c r="C18" s="330" t="s">
        <v>88</v>
      </c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5"/>
      <c r="Y18" s="505"/>
      <c r="Z18" s="505"/>
      <c r="AA18" s="505"/>
      <c r="AB18" s="505"/>
      <c r="AC18" s="505"/>
      <c r="AD18" s="505"/>
      <c r="AE18" s="505"/>
      <c r="AF18" s="505"/>
      <c r="AG18" s="505"/>
      <c r="AH18" s="505"/>
      <c r="AI18" s="505"/>
      <c r="AJ18" s="91"/>
      <c r="AK18" s="64"/>
      <c r="BM18" s="473" t="str">
        <f>CountryCode &amp; ".T3.F41.S1314.MNAC." &amp; RefVintage</f>
        <v>SE.T3.F41.S1314.MNAC.W.2026</v>
      </c>
    </row>
    <row r="19" spans="1:65" s="18" customFormat="1" ht="16.5" customHeight="1">
      <c r="A19" s="265" t="s">
        <v>417</v>
      </c>
      <c r="B19" s="388" t="s">
        <v>870</v>
      </c>
      <c r="C19" s="330" t="s">
        <v>83</v>
      </c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5"/>
      <c r="Z19" s="505"/>
      <c r="AA19" s="505"/>
      <c r="AB19" s="505"/>
      <c r="AC19" s="505"/>
      <c r="AD19" s="505"/>
      <c r="AE19" s="505"/>
      <c r="AF19" s="505"/>
      <c r="AG19" s="505"/>
      <c r="AH19" s="505"/>
      <c r="AI19" s="505"/>
      <c r="AJ19" s="91"/>
      <c r="AK19" s="64"/>
      <c r="BM19" s="473" t="str">
        <f>CountryCode &amp; ".T3.F42.S1314.MNAC." &amp; RefVintage</f>
        <v>SE.T3.F42.S1314.MNAC.W.2026</v>
      </c>
    </row>
    <row r="20" spans="1:65" s="18" customFormat="1" ht="16.5" customHeight="1">
      <c r="A20" s="265" t="s">
        <v>418</v>
      </c>
      <c r="B20" s="388" t="s">
        <v>871</v>
      </c>
      <c r="C20" s="331" t="s">
        <v>79</v>
      </c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511"/>
      <c r="AE20" s="511"/>
      <c r="AF20" s="511"/>
      <c r="AG20" s="511"/>
      <c r="AH20" s="511"/>
      <c r="AI20" s="511"/>
      <c r="AJ20" s="91"/>
      <c r="AK20" s="64"/>
      <c r="BM20" s="473" t="str">
        <f>CountryCode &amp; ".T3.F42ACQ.S1314.MNAC." &amp; RefVintage</f>
        <v>SE.T3.F42ACQ.S1314.MNAC.W.2026</v>
      </c>
    </row>
    <row r="21" spans="1:65" s="18" customFormat="1" ht="16.5" customHeight="1">
      <c r="A21" s="265" t="s">
        <v>419</v>
      </c>
      <c r="B21" s="388" t="s">
        <v>872</v>
      </c>
      <c r="C21" s="331" t="s">
        <v>80</v>
      </c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  <c r="AE21" s="513"/>
      <c r="AF21" s="513"/>
      <c r="AG21" s="513"/>
      <c r="AH21" s="513"/>
      <c r="AI21" s="513"/>
      <c r="AJ21" s="91"/>
      <c r="AK21" s="64"/>
      <c r="BM21" s="473" t="str">
        <f>CountryCode &amp; ".T3.F42DIS.S1314.MNAC." &amp; RefVintage</f>
        <v>SE.T3.F42DIS.S1314.MNAC.W.2026</v>
      </c>
    </row>
    <row r="22" spans="1:65" s="18" customFormat="1" ht="16.5" customHeight="1">
      <c r="A22" s="265" t="s">
        <v>420</v>
      </c>
      <c r="B22" s="388" t="s">
        <v>873</v>
      </c>
      <c r="C22" s="328" t="s">
        <v>474</v>
      </c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505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505"/>
      <c r="AJ22" s="91"/>
      <c r="AK22" s="64"/>
      <c r="BM22" s="473" t="str">
        <f>CountryCode &amp; ".T3.F5.S1314.MNAC." &amp; RefVintage</f>
        <v>SE.T3.F5.S1314.MNAC.W.2026</v>
      </c>
    </row>
    <row r="23" spans="1:65" s="18" customFormat="1" ht="16.5" customHeight="1">
      <c r="A23" s="265" t="s">
        <v>421</v>
      </c>
      <c r="B23" s="388" t="s">
        <v>874</v>
      </c>
      <c r="C23" s="330" t="s">
        <v>95</v>
      </c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  <c r="AE23" s="505"/>
      <c r="AF23" s="505"/>
      <c r="AG23" s="505"/>
      <c r="AH23" s="505"/>
      <c r="AI23" s="505"/>
      <c r="AJ23" s="91"/>
      <c r="AK23" s="64"/>
      <c r="BM23" s="473" t="str">
        <f>CountryCode &amp; ".T3.F5PN.S1314.MNAC." &amp; RefVintage</f>
        <v>SE.T3.F5PN.S1314.MNAC.W.2026</v>
      </c>
    </row>
    <row r="24" spans="1:65" s="18" customFormat="1" ht="16.5" customHeight="1">
      <c r="A24" s="265" t="s">
        <v>422</v>
      </c>
      <c r="B24" s="388" t="s">
        <v>875</v>
      </c>
      <c r="C24" s="330" t="s">
        <v>475</v>
      </c>
      <c r="D24" s="505"/>
      <c r="E24" s="505"/>
      <c r="F24" s="505"/>
      <c r="G24" s="505"/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05"/>
      <c r="AH24" s="505"/>
      <c r="AI24" s="505"/>
      <c r="AJ24" s="91"/>
      <c r="AK24" s="64"/>
      <c r="BM24" s="473" t="str">
        <f>CountryCode &amp; ".T3.F5OP.S1314.MNAC." &amp; RefVintage</f>
        <v>SE.T3.F5OP.S1314.MNAC.W.2026</v>
      </c>
    </row>
    <row r="25" spans="1:65" s="18" customFormat="1" ht="16.5" customHeight="1">
      <c r="A25" s="265" t="s">
        <v>423</v>
      </c>
      <c r="B25" s="388" t="s">
        <v>876</v>
      </c>
      <c r="C25" s="331" t="s">
        <v>84</v>
      </c>
      <c r="D25" s="515"/>
      <c r="E25" s="515"/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15"/>
      <c r="Q25" s="515"/>
      <c r="R25" s="515"/>
      <c r="S25" s="515"/>
      <c r="T25" s="515"/>
      <c r="U25" s="515"/>
      <c r="V25" s="515"/>
      <c r="W25" s="515"/>
      <c r="X25" s="515"/>
      <c r="Y25" s="515"/>
      <c r="Z25" s="515"/>
      <c r="AA25" s="515"/>
      <c r="AB25" s="515"/>
      <c r="AC25" s="515"/>
      <c r="AD25" s="515"/>
      <c r="AE25" s="515"/>
      <c r="AF25" s="515"/>
      <c r="AG25" s="515"/>
      <c r="AH25" s="515"/>
      <c r="AI25" s="515"/>
      <c r="AJ25" s="91"/>
      <c r="AK25" s="64"/>
      <c r="BM25" s="473" t="str">
        <f>CountryCode &amp; ".T3.F5OPACQ.S1314.MNAC." &amp; RefVintage</f>
        <v>SE.T3.F5OPACQ.S1314.MNAC.W.2026</v>
      </c>
    </row>
    <row r="26" spans="1:65" s="18" customFormat="1" ht="16.5" customHeight="1" thickBot="1">
      <c r="A26" s="265" t="s">
        <v>424</v>
      </c>
      <c r="B26" s="388" t="s">
        <v>877</v>
      </c>
      <c r="C26" s="331" t="s">
        <v>85</v>
      </c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5"/>
      <c r="X26" s="515"/>
      <c r="Y26" s="515"/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91"/>
      <c r="AK26" s="64"/>
      <c r="BM26" s="473" t="str">
        <f>CountryCode &amp; ".T3.F5OPDIS.S1314.MNAC." &amp; RefVintage</f>
        <v>SE.T3.F5OPDIS.S1314.MNAC.W.2026</v>
      </c>
    </row>
    <row r="27" spans="1:65" s="18" customFormat="1" ht="16.5" customHeight="1">
      <c r="A27" s="321" t="s">
        <v>494</v>
      </c>
      <c r="B27" s="388" t="s">
        <v>878</v>
      </c>
      <c r="C27" s="328" t="s">
        <v>460</v>
      </c>
      <c r="D27" s="518"/>
      <c r="E27" s="518"/>
      <c r="F27" s="518"/>
      <c r="G27" s="518"/>
      <c r="H27" s="518"/>
      <c r="I27" s="518"/>
      <c r="J27" s="518"/>
      <c r="K27" s="518"/>
      <c r="L27" s="518"/>
      <c r="M27" s="518"/>
      <c r="N27" s="518"/>
      <c r="O27" s="518"/>
      <c r="P27" s="518"/>
      <c r="Q27" s="518"/>
      <c r="R27" s="518"/>
      <c r="S27" s="518"/>
      <c r="T27" s="518"/>
      <c r="U27" s="518"/>
      <c r="V27" s="518"/>
      <c r="W27" s="518"/>
      <c r="X27" s="518"/>
      <c r="Y27" s="518"/>
      <c r="Z27" s="518"/>
      <c r="AA27" s="518"/>
      <c r="AB27" s="518"/>
      <c r="AC27" s="518"/>
      <c r="AD27" s="518"/>
      <c r="AE27" s="518"/>
      <c r="AF27" s="518"/>
      <c r="AG27" s="518"/>
      <c r="AH27" s="518"/>
      <c r="AI27" s="518"/>
      <c r="AJ27" s="91"/>
      <c r="AK27" s="64"/>
      <c r="BM27" s="473" t="str">
        <f>CountryCode &amp; ".T3.F71.S1314.MNAC." &amp; RefVintage</f>
        <v>SE.T3.F71.S1314.MNAC.W.2026</v>
      </c>
    </row>
    <row r="28" spans="1:65" s="18" customFormat="1" ht="16.5" customHeight="1" thickBot="1">
      <c r="A28" s="322" t="s">
        <v>495</v>
      </c>
      <c r="B28" s="388" t="s">
        <v>879</v>
      </c>
      <c r="C28" s="328" t="s">
        <v>462</v>
      </c>
      <c r="D28" s="518"/>
      <c r="E28" s="518"/>
      <c r="F28" s="518"/>
      <c r="G28" s="518"/>
      <c r="H28" s="518"/>
      <c r="I28" s="518"/>
      <c r="J28" s="518"/>
      <c r="K28" s="518"/>
      <c r="L28" s="518"/>
      <c r="M28" s="518"/>
      <c r="N28" s="518"/>
      <c r="O28" s="518"/>
      <c r="P28" s="518"/>
      <c r="Q28" s="518"/>
      <c r="R28" s="518"/>
      <c r="S28" s="518"/>
      <c r="T28" s="518"/>
      <c r="U28" s="518"/>
      <c r="V28" s="518"/>
      <c r="W28" s="518"/>
      <c r="X28" s="518"/>
      <c r="Y28" s="518"/>
      <c r="Z28" s="518"/>
      <c r="AA28" s="518"/>
      <c r="AB28" s="518"/>
      <c r="AC28" s="518"/>
      <c r="AD28" s="518"/>
      <c r="AE28" s="518"/>
      <c r="AF28" s="518"/>
      <c r="AG28" s="518"/>
      <c r="AH28" s="518"/>
      <c r="AI28" s="518"/>
      <c r="AJ28" s="91"/>
      <c r="AK28" s="64"/>
      <c r="BM28" s="473" t="str">
        <f>CountryCode &amp; ".T3.F8.S1314.MNAC." &amp; RefVintage</f>
        <v>SE.T3.F8.S1314.MNAC.W.2026</v>
      </c>
    </row>
    <row r="29" spans="1:65" s="18" customFormat="1" ht="16.5" customHeight="1">
      <c r="A29" s="265" t="s">
        <v>425</v>
      </c>
      <c r="B29" s="388" t="s">
        <v>880</v>
      </c>
      <c r="C29" s="328" t="s">
        <v>465</v>
      </c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91"/>
      <c r="AK29" s="64"/>
      <c r="BM29" s="473" t="str">
        <f>CountryCode &amp; ".T3.OFA.S1314.MNAC." &amp; RefVintage</f>
        <v>SE.T3.OFA.S1314.MNAC.W.2026</v>
      </c>
    </row>
    <row r="30" spans="1:65" s="18" customFormat="1" ht="16.5" customHeight="1">
      <c r="A30" s="265"/>
      <c r="B30" s="126"/>
      <c r="C30" s="332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1"/>
      <c r="AK30" s="64"/>
      <c r="BM30" s="473"/>
    </row>
    <row r="31" spans="1:65" s="18" customFormat="1" ht="16.5" customHeight="1">
      <c r="A31" s="265" t="s">
        <v>426</v>
      </c>
      <c r="B31" s="388" t="s">
        <v>881</v>
      </c>
      <c r="C31" s="333" t="s">
        <v>184</v>
      </c>
      <c r="D31" s="336" t="str">
        <f t="shared" ref="D31:AH31" si="2"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/>
      </c>
      <c r="E31" s="336" t="str">
        <f t="shared" si="2"/>
        <v/>
      </c>
      <c r="F31" s="336" t="str">
        <f t="shared" si="2"/>
        <v/>
      </c>
      <c r="G31" s="336" t="str">
        <f t="shared" si="2"/>
        <v/>
      </c>
      <c r="H31" s="336" t="str">
        <f t="shared" si="2"/>
        <v/>
      </c>
      <c r="I31" s="336" t="str">
        <f t="shared" si="2"/>
        <v/>
      </c>
      <c r="J31" s="336" t="str">
        <f t="shared" si="2"/>
        <v/>
      </c>
      <c r="K31" s="336" t="str">
        <f t="shared" si="2"/>
        <v/>
      </c>
      <c r="L31" s="336" t="str">
        <f t="shared" si="2"/>
        <v/>
      </c>
      <c r="M31" s="336" t="str">
        <f t="shared" si="2"/>
        <v/>
      </c>
      <c r="N31" s="336" t="str">
        <f t="shared" si="2"/>
        <v/>
      </c>
      <c r="O31" s="336" t="str">
        <f t="shared" si="2"/>
        <v/>
      </c>
      <c r="P31" s="336" t="str">
        <f t="shared" si="2"/>
        <v/>
      </c>
      <c r="Q31" s="336" t="str">
        <f t="shared" si="2"/>
        <v/>
      </c>
      <c r="R31" s="336" t="str">
        <f t="shared" si="2"/>
        <v/>
      </c>
      <c r="S31" s="336" t="str">
        <f t="shared" si="2"/>
        <v/>
      </c>
      <c r="T31" s="336" t="str">
        <f t="shared" si="2"/>
        <v/>
      </c>
      <c r="U31" s="336" t="str">
        <f t="shared" si="2"/>
        <v/>
      </c>
      <c r="V31" s="336" t="str">
        <f t="shared" si="2"/>
        <v/>
      </c>
      <c r="W31" s="336" t="str">
        <f t="shared" si="2"/>
        <v/>
      </c>
      <c r="X31" s="336" t="str">
        <f t="shared" si="2"/>
        <v/>
      </c>
      <c r="Y31" s="336" t="str">
        <f t="shared" si="2"/>
        <v/>
      </c>
      <c r="Z31" s="336" t="str">
        <f t="shared" si="2"/>
        <v/>
      </c>
      <c r="AA31" s="336" t="str">
        <f t="shared" si="2"/>
        <v/>
      </c>
      <c r="AB31" s="336" t="str">
        <f t="shared" si="2"/>
        <v/>
      </c>
      <c r="AC31" s="336" t="str">
        <f t="shared" si="2"/>
        <v/>
      </c>
      <c r="AD31" s="336" t="str">
        <f t="shared" si="2"/>
        <v/>
      </c>
      <c r="AE31" s="336" t="str">
        <f t="shared" si="2"/>
        <v/>
      </c>
      <c r="AF31" s="336" t="str">
        <f t="shared" si="2"/>
        <v/>
      </c>
      <c r="AG31" s="336" t="str">
        <f t="shared" si="2"/>
        <v/>
      </c>
      <c r="AH31" s="336" t="str">
        <f t="shared" si="2"/>
        <v/>
      </c>
      <c r="AI31" s="336" t="str">
        <f>IF(AND(ISBLANK(AI32),ISBLANK(AI33),ISBLANK(AI34),ISBLANK(AI36),ISBLANK(AI37),ISBLANK(AI38),ISBLANK(AI40),ISBLANK(AI41),ISBLANK(AI42)),"",IF(AND(AI32="M",AI33="M",AI34="M",AI36="M",AI37="M",AI38="M",AI40="M",AI41="M",AI42="M"),"M",IF(AND(AI32="L",AI33="L",AI34="L",AI36="L",AI37="L",AI38="L",AI40="L",AI41="L",AI42="L"),"L",IF(AND(ISTEXT(AI32),ISTEXT(AI33),ISTEXT(AI34),ISTEXT(AI36),ISTEXT(AI37),ISTEXT(AI38),ISTEXT(AI40),ISTEXT(AI41),ISTEXT(AI42)),"M",SUM(AI32:AI34)+SUM(AI36:AI38)+SUM(AI40:AI42)))))</f>
        <v/>
      </c>
      <c r="AJ31" s="91"/>
      <c r="AK31" s="64"/>
      <c r="BM31" s="473" t="str">
        <f>CountryCode &amp; ".T3.ADJ.S1314.MNAC." &amp; RefVintage</f>
        <v>SE.T3.ADJ.S1314.MNAC.W.2026</v>
      </c>
    </row>
    <row r="32" spans="1:65" s="18" customFormat="1" ht="16.5" customHeight="1" thickBot="1">
      <c r="A32" s="265" t="s">
        <v>427</v>
      </c>
      <c r="B32" s="388" t="s">
        <v>882</v>
      </c>
      <c r="C32" s="328" t="s">
        <v>476</v>
      </c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8"/>
      <c r="W32" s="518"/>
      <c r="X32" s="518"/>
      <c r="Y32" s="518"/>
      <c r="Z32" s="518"/>
      <c r="AA32" s="518"/>
      <c r="AB32" s="518"/>
      <c r="AC32" s="518"/>
      <c r="AD32" s="518"/>
      <c r="AE32" s="518"/>
      <c r="AF32" s="518"/>
      <c r="AG32" s="518"/>
      <c r="AH32" s="518"/>
      <c r="AI32" s="518"/>
      <c r="AJ32" s="91"/>
      <c r="AK32" s="64"/>
      <c r="BM32" s="473" t="str">
        <f>CountryCode &amp; ".T3.LIA.S1314.MNAC." &amp; RefVintage</f>
        <v>SE.T3.LIA.S1314.MNAC.W.2026</v>
      </c>
    </row>
    <row r="33" spans="1:65" s="18" customFormat="1" ht="16.5" customHeight="1" thickBot="1">
      <c r="A33" s="247" t="s">
        <v>505</v>
      </c>
      <c r="B33" s="388" t="s">
        <v>883</v>
      </c>
      <c r="C33" s="328" t="s">
        <v>463</v>
      </c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91"/>
      <c r="AK33" s="64"/>
      <c r="BM33" s="473" t="str">
        <f>CountryCode &amp; ".T3.OAP.S1314.MNAC." &amp; RefVintage</f>
        <v>SE.T3.OAP.S1314.MNAC.W.2026</v>
      </c>
    </row>
    <row r="34" spans="1:65" s="18" customFormat="1" ht="16.5" customHeight="1">
      <c r="A34" s="265" t="s">
        <v>428</v>
      </c>
      <c r="B34" s="388" t="s">
        <v>884</v>
      </c>
      <c r="C34" s="328" t="s">
        <v>477</v>
      </c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91"/>
      <c r="AK34" s="64"/>
      <c r="BM34" s="473" t="str">
        <f>CountryCode &amp; ".T3.OLIA.S1314.MNAC." &amp; RefVintage</f>
        <v>SE.T3.OLIA.S1314.MNAC.W.2026</v>
      </c>
    </row>
    <row r="35" spans="1:65" s="18" customFormat="1" ht="16.5" customHeight="1">
      <c r="A35" s="265"/>
      <c r="B35" s="126"/>
      <c r="C35" s="334"/>
      <c r="D35" s="94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1"/>
      <c r="AK35" s="64"/>
      <c r="BM35" s="473"/>
    </row>
    <row r="36" spans="1:65" s="18" customFormat="1" ht="16.5" customHeight="1">
      <c r="A36" s="265" t="s">
        <v>429</v>
      </c>
      <c r="B36" s="388" t="s">
        <v>885</v>
      </c>
      <c r="C36" s="328" t="s">
        <v>66</v>
      </c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91"/>
      <c r="AK36" s="64"/>
      <c r="BM36" s="473" t="str">
        <f>CountryCode &amp; ".T3.ISS_A.S1314.MNAC." &amp; RefVintage</f>
        <v>SE.T3.ISS_A.S1314.MNAC.W.2026</v>
      </c>
    </row>
    <row r="37" spans="1:65" s="18" customFormat="1" ht="16.5" customHeight="1">
      <c r="A37" s="265" t="s">
        <v>430</v>
      </c>
      <c r="B37" s="388" t="s">
        <v>886</v>
      </c>
      <c r="C37" s="328" t="s">
        <v>478</v>
      </c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8"/>
      <c r="X37" s="518"/>
      <c r="Y37" s="518"/>
      <c r="Z37" s="518"/>
      <c r="AA37" s="518"/>
      <c r="AB37" s="518"/>
      <c r="AC37" s="518"/>
      <c r="AD37" s="518"/>
      <c r="AE37" s="518"/>
      <c r="AF37" s="518"/>
      <c r="AG37" s="518"/>
      <c r="AH37" s="518"/>
      <c r="AI37" s="518"/>
      <c r="AJ37" s="91"/>
      <c r="AK37" s="64"/>
      <c r="BM37" s="473" t="str">
        <f>CountryCode &amp; ".T3.D41_A.S1314.MNAC." &amp; RefVintage</f>
        <v>SE.T3.D41_A.S1314.MNAC.W.2026</v>
      </c>
    </row>
    <row r="38" spans="1:65" s="167" customFormat="1" ht="16.5" customHeight="1">
      <c r="A38" s="265" t="s">
        <v>431</v>
      </c>
      <c r="B38" s="388" t="s">
        <v>887</v>
      </c>
      <c r="C38" s="335" t="s">
        <v>479</v>
      </c>
      <c r="D38" s="518"/>
      <c r="E38" s="518"/>
      <c r="F38" s="518"/>
      <c r="G38" s="518"/>
      <c r="H38" s="518"/>
      <c r="I38" s="518"/>
      <c r="J38" s="518"/>
      <c r="K38" s="518"/>
      <c r="L38" s="518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91"/>
      <c r="AK38" s="64"/>
      <c r="BM38" s="474" t="str">
        <f>CountryCode &amp; ".T3.RED_A.S1314.MNAC." &amp; RefVintage</f>
        <v>SE.T3.RED_A.S1314.MNAC.W.2026</v>
      </c>
    </row>
    <row r="39" spans="1:65" s="18" customFormat="1" ht="16.5" customHeight="1">
      <c r="A39" s="265"/>
      <c r="B39" s="126"/>
      <c r="C39" s="334"/>
      <c r="D39" s="94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1"/>
      <c r="AK39" s="64"/>
      <c r="BM39" s="473"/>
    </row>
    <row r="40" spans="1:65" s="18" customFormat="1" ht="16.5" customHeight="1">
      <c r="A40" s="265" t="s">
        <v>432</v>
      </c>
      <c r="B40" s="388" t="s">
        <v>888</v>
      </c>
      <c r="C40" s="328" t="s">
        <v>96</v>
      </c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8"/>
      <c r="AB40" s="518"/>
      <c r="AC40" s="518"/>
      <c r="AD40" s="518"/>
      <c r="AE40" s="518"/>
      <c r="AF40" s="518"/>
      <c r="AG40" s="518"/>
      <c r="AH40" s="518"/>
      <c r="AI40" s="518"/>
      <c r="AJ40" s="91"/>
      <c r="AK40" s="64"/>
      <c r="BM40" s="473" t="str">
        <f>CountryCode &amp; ".T3.FREV_A.S1314.MNAC." &amp; RefVintage</f>
        <v>SE.T3.FREV_A.S1314.MNAC.W.2026</v>
      </c>
    </row>
    <row r="41" spans="1:65" s="18" customFormat="1" ht="16.5" customHeight="1">
      <c r="A41" s="265" t="s">
        <v>525</v>
      </c>
      <c r="B41" s="388" t="s">
        <v>889</v>
      </c>
      <c r="C41" s="328" t="s">
        <v>480</v>
      </c>
      <c r="D41" s="518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91"/>
      <c r="AK41" s="64"/>
      <c r="BM41" s="473" t="str">
        <f>CountryCode &amp; ".T3.K61.S1314.MNAC." &amp; RefVintage</f>
        <v>SE.T3.K61.S1314.MNAC.W.2026</v>
      </c>
    </row>
    <row r="42" spans="1:65" s="18" customFormat="1" ht="16.5" customHeight="1">
      <c r="A42" s="265" t="s">
        <v>433</v>
      </c>
      <c r="B42" s="388" t="s">
        <v>890</v>
      </c>
      <c r="C42" s="328" t="s">
        <v>481</v>
      </c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  <c r="Q42" s="518"/>
      <c r="R42" s="518"/>
      <c r="S42" s="518"/>
      <c r="T42" s="518"/>
      <c r="U42" s="518"/>
      <c r="V42" s="518"/>
      <c r="W42" s="518"/>
      <c r="X42" s="518"/>
      <c r="Y42" s="518"/>
      <c r="Z42" s="518"/>
      <c r="AA42" s="518"/>
      <c r="AB42" s="518"/>
      <c r="AC42" s="518"/>
      <c r="AD42" s="518"/>
      <c r="AE42" s="518"/>
      <c r="AF42" s="518"/>
      <c r="AG42" s="518"/>
      <c r="AH42" s="518"/>
      <c r="AI42" s="518"/>
      <c r="AJ42" s="91"/>
      <c r="AK42" s="64"/>
      <c r="BM42" s="473" t="str">
        <f>CountryCode &amp; ".T3.OCVO_A.S1314.MNAC." &amp; RefVintage</f>
        <v>SE.T3.OCVO_A.S1314.MNAC.W.2026</v>
      </c>
    </row>
    <row r="43" spans="1:65" s="18" customFormat="1" ht="16.5" customHeight="1">
      <c r="A43" s="265"/>
      <c r="B43" s="126"/>
      <c r="C43" s="334"/>
      <c r="D43" s="94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1"/>
      <c r="AK43" s="64"/>
      <c r="BM43" s="473"/>
    </row>
    <row r="44" spans="1:65" s="18" customFormat="1" ht="16.5" customHeight="1">
      <c r="A44" s="265" t="s">
        <v>434</v>
      </c>
      <c r="B44" s="388" t="s">
        <v>891</v>
      </c>
      <c r="C44" s="333" t="s">
        <v>64</v>
      </c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18"/>
      <c r="X44" s="518"/>
      <c r="Y44" s="518"/>
      <c r="Z44" s="518"/>
      <c r="AA44" s="518"/>
      <c r="AB44" s="518"/>
      <c r="AC44" s="518"/>
      <c r="AD44" s="518"/>
      <c r="AE44" s="518"/>
      <c r="AF44" s="518"/>
      <c r="AG44" s="518"/>
      <c r="AH44" s="518"/>
      <c r="AI44" s="518"/>
      <c r="AJ44" s="91"/>
      <c r="AK44" s="64"/>
      <c r="BM44" s="473" t="str">
        <f>CountryCode &amp; ".T3.SD.S1314.MNAC." &amp; RefVintage</f>
        <v>SE.T3.SD.S1314.MNAC.W.2026</v>
      </c>
    </row>
    <row r="45" spans="1:65" s="18" customFormat="1" ht="16.5" customHeight="1">
      <c r="A45" s="265" t="s">
        <v>435</v>
      </c>
      <c r="B45" s="388" t="s">
        <v>892</v>
      </c>
      <c r="C45" s="328" t="s">
        <v>74</v>
      </c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  <c r="AG45" s="518"/>
      <c r="AH45" s="518"/>
      <c r="AI45" s="518"/>
      <c r="AJ45" s="91"/>
      <c r="AK45" s="64"/>
      <c r="BM45" s="473" t="str">
        <f>CountryCode &amp; ".T3.B9_SD.S1314.MNAC." &amp; RefVintage</f>
        <v>SE.T3.B9_SD.S1314.MNAC.W.2026</v>
      </c>
    </row>
    <row r="46" spans="1:65" s="18" customFormat="1" ht="16.5" customHeight="1">
      <c r="A46" s="265" t="s">
        <v>436</v>
      </c>
      <c r="B46" s="388" t="s">
        <v>893</v>
      </c>
      <c r="C46" s="328" t="s">
        <v>63</v>
      </c>
      <c r="D46" s="518"/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91"/>
      <c r="AK46" s="64"/>
      <c r="BM46" s="473" t="str">
        <f>CountryCode &amp; ".T3.OSD.S1314.MNAC." &amp; RefVintage</f>
        <v>SE.T3.OSD.S1314.MNAC.W.2026</v>
      </c>
    </row>
    <row r="47" spans="1:65" s="18" customFormat="1" ht="13.5" customHeight="1" thickBot="1">
      <c r="A47" s="265"/>
      <c r="B47" s="126"/>
      <c r="C47" s="332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8"/>
      <c r="AK47" s="64"/>
      <c r="BM47" s="473"/>
    </row>
    <row r="48" spans="1:65" s="18" customFormat="1" ht="19.5" customHeight="1" thickTop="1" thickBot="1">
      <c r="A48" s="265" t="s">
        <v>437</v>
      </c>
      <c r="B48" s="388" t="s">
        <v>894</v>
      </c>
      <c r="C48" s="287" t="s">
        <v>116</v>
      </c>
      <c r="D48" s="518"/>
      <c r="E48" s="518"/>
      <c r="F48" s="518"/>
      <c r="G48" s="518"/>
      <c r="H48" s="518"/>
      <c r="I48" s="518"/>
      <c r="J48" s="518"/>
      <c r="K48" s="518"/>
      <c r="L48" s="518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518"/>
      <c r="Z48" s="518"/>
      <c r="AA48" s="518"/>
      <c r="AB48" s="518"/>
      <c r="AC48" s="518"/>
      <c r="AD48" s="518"/>
      <c r="AE48" s="518"/>
      <c r="AF48" s="518"/>
      <c r="AG48" s="518"/>
      <c r="AH48" s="518"/>
      <c r="AI48" s="518"/>
      <c r="AJ48" s="6"/>
      <c r="AK48" s="64"/>
      <c r="BM48" s="473" t="str">
        <f>CountryCode &amp; ".T3.CHDEBT.S1314.MNAC." &amp; RefVintage</f>
        <v>SE.T3.CHDEBT.S1314.MNAC.W.2026</v>
      </c>
    </row>
    <row r="49" spans="1:65" ht="9" customHeight="1" thickTop="1" thickBot="1">
      <c r="A49" s="265"/>
      <c r="B49" s="126"/>
      <c r="C49" s="34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"/>
      <c r="AK49" s="50"/>
    </row>
    <row r="50" spans="1:65" ht="9" customHeight="1" thickTop="1" thickBot="1">
      <c r="A50" s="265"/>
      <c r="B50" s="126"/>
      <c r="C50" s="345"/>
      <c r="D50" s="86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9"/>
      <c r="AK50" s="50"/>
    </row>
    <row r="51" spans="1:65" ht="18.75" thickTop="1" thickBot="1">
      <c r="A51" s="265" t="s">
        <v>438</v>
      </c>
      <c r="B51" s="388" t="s">
        <v>895</v>
      </c>
      <c r="C51" s="287" t="s">
        <v>117</v>
      </c>
      <c r="D51" s="519"/>
      <c r="E51" s="520"/>
      <c r="F51" s="520"/>
      <c r="G51" s="520"/>
      <c r="H51" s="520"/>
      <c r="I51" s="520"/>
      <c r="J51" s="520"/>
      <c r="K51" s="520"/>
      <c r="L51" s="520"/>
      <c r="M51" s="520"/>
      <c r="N51" s="520"/>
      <c r="O51" s="520"/>
      <c r="P51" s="520"/>
      <c r="Q51" s="520"/>
      <c r="R51" s="520"/>
      <c r="S51" s="520"/>
      <c r="T51" s="520"/>
      <c r="U51" s="520"/>
      <c r="V51" s="520"/>
      <c r="W51" s="520"/>
      <c r="X51" s="520"/>
      <c r="Y51" s="520"/>
      <c r="Z51" s="520"/>
      <c r="AA51" s="520"/>
      <c r="AB51" s="520"/>
      <c r="AC51" s="520"/>
      <c r="AD51" s="520"/>
      <c r="AE51" s="520"/>
      <c r="AF51" s="520"/>
      <c r="AG51" s="520"/>
      <c r="AH51" s="520"/>
      <c r="AI51" s="520"/>
      <c r="AJ51" s="4"/>
      <c r="AK51" s="50"/>
      <c r="BM51" s="258" t="str">
        <f>CountryCode &amp; ".T3.CTDEBT.S1314.MNAC." &amp; RefVintage</f>
        <v>SE.T3.CTDEBT.S1314.MNAC.W.2026</v>
      </c>
    </row>
    <row r="52" spans="1:65" ht="15.75" thickTop="1">
      <c r="A52" s="265" t="s">
        <v>439</v>
      </c>
      <c r="B52" s="388" t="s">
        <v>896</v>
      </c>
      <c r="C52" s="328" t="s">
        <v>118</v>
      </c>
      <c r="D52" s="521"/>
      <c r="E52" s="521"/>
      <c r="F52" s="521"/>
      <c r="G52" s="521"/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  <c r="S52" s="521"/>
      <c r="T52" s="521"/>
      <c r="U52" s="521"/>
      <c r="V52" s="521"/>
      <c r="W52" s="521"/>
      <c r="X52" s="521"/>
      <c r="Y52" s="521"/>
      <c r="Z52" s="521"/>
      <c r="AA52" s="521"/>
      <c r="AB52" s="521"/>
      <c r="AC52" s="521"/>
      <c r="AD52" s="521"/>
      <c r="AE52" s="521"/>
      <c r="AF52" s="521"/>
      <c r="AG52" s="521"/>
      <c r="AH52" s="521"/>
      <c r="AI52" s="521"/>
      <c r="AJ52" s="457"/>
      <c r="AK52" s="50"/>
      <c r="BM52" s="258" t="str">
        <f>CountryCode &amp; ".T3.DEBT.S1314.MNAC." &amp; RefVintage</f>
        <v>SE.T3.DEBT.S1314.MNAC.W.2026</v>
      </c>
    </row>
    <row r="53" spans="1:65" ht="18.75" customHeight="1">
      <c r="A53" s="265" t="s">
        <v>440</v>
      </c>
      <c r="B53" s="388" t="s">
        <v>897</v>
      </c>
      <c r="C53" s="346" t="s">
        <v>119</v>
      </c>
      <c r="D53" s="518"/>
      <c r="E53" s="518"/>
      <c r="F53" s="518"/>
      <c r="G53" s="518"/>
      <c r="H53" s="518"/>
      <c r="I53" s="518"/>
      <c r="J53" s="518"/>
      <c r="K53" s="518"/>
      <c r="L53" s="518"/>
      <c r="M53" s="518"/>
      <c r="N53" s="518"/>
      <c r="O53" s="518"/>
      <c r="P53" s="518"/>
      <c r="Q53" s="518"/>
      <c r="R53" s="518"/>
      <c r="S53" s="518"/>
      <c r="T53" s="518"/>
      <c r="U53" s="518"/>
      <c r="V53" s="518"/>
      <c r="W53" s="518"/>
      <c r="X53" s="518"/>
      <c r="Y53" s="518"/>
      <c r="Z53" s="518"/>
      <c r="AA53" s="518"/>
      <c r="AB53" s="518"/>
      <c r="AC53" s="518"/>
      <c r="AD53" s="518"/>
      <c r="AE53" s="518"/>
      <c r="AF53" s="518"/>
      <c r="AG53" s="518"/>
      <c r="AH53" s="518"/>
      <c r="AI53" s="518"/>
      <c r="AJ53" s="115"/>
      <c r="AK53" s="50"/>
      <c r="BM53" s="258" t="str">
        <f>CountryCode &amp; ".T3.HOLD.S1314.MNAC." &amp; RefVintage</f>
        <v>SE.T3.HOLD.S1314.MNAC.W.2026</v>
      </c>
    </row>
    <row r="54" spans="1:65" ht="9.75" customHeight="1" thickBot="1">
      <c r="A54" s="127"/>
      <c r="B54" s="126"/>
      <c r="C54" s="14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71"/>
      <c r="AK54" s="50"/>
    </row>
    <row r="55" spans="1:65" ht="20.25" thickTop="1" thickBot="1">
      <c r="A55" s="127"/>
      <c r="B55" s="126"/>
      <c r="C55" s="343" t="str">
        <f>'Table 3A'!$C$50</f>
        <v xml:space="preserve">*Please note that the sign convention for net lending/ net borrowing is different from tables 1 and 2. </v>
      </c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325"/>
      <c r="AK55" s="50"/>
      <c r="AM55" s="13"/>
    </row>
    <row r="56" spans="1:65" ht="8.25" customHeight="1" thickTop="1">
      <c r="A56" s="127"/>
      <c r="B56" s="126"/>
      <c r="C56" s="151"/>
      <c r="D56" s="68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77"/>
      <c r="AK56" s="50"/>
      <c r="AM56" s="13"/>
    </row>
    <row r="57" spans="1:65" ht="15.75">
      <c r="A57" s="127"/>
      <c r="B57" s="126"/>
      <c r="C57" s="156"/>
      <c r="D57" s="13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50"/>
      <c r="AM57" s="13"/>
    </row>
    <row r="58" spans="1:65" ht="15.75">
      <c r="A58" s="127"/>
      <c r="B58" s="126"/>
      <c r="C58" s="201" t="s">
        <v>97</v>
      </c>
      <c r="D58" s="201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50"/>
      <c r="AM58" s="13"/>
    </row>
    <row r="59" spans="1:65" ht="15.75">
      <c r="A59" s="127"/>
      <c r="B59" s="126"/>
      <c r="C59" s="199" t="s">
        <v>115</v>
      </c>
      <c r="D59" s="201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50"/>
      <c r="AM59" s="13"/>
    </row>
    <row r="60" spans="1:65" ht="16.5" customHeight="1">
      <c r="A60" s="127"/>
      <c r="B60" s="126"/>
      <c r="C60" s="199" t="s">
        <v>464</v>
      </c>
      <c r="D60" s="130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50"/>
      <c r="AM60" s="13"/>
    </row>
    <row r="61" spans="1:65" ht="9.75" customHeight="1" thickBot="1">
      <c r="A61" s="153"/>
      <c r="B61" s="146"/>
      <c r="C61" s="350"/>
      <c r="D61" s="351"/>
      <c r="E61" s="349"/>
      <c r="F61" s="349"/>
      <c r="G61" s="349"/>
      <c r="H61" s="349"/>
      <c r="I61" s="349"/>
      <c r="J61" s="349"/>
      <c r="K61" s="349"/>
      <c r="L61" s="349"/>
      <c r="M61" s="349"/>
      <c r="N61" s="349"/>
      <c r="O61" s="349"/>
      <c r="P61" s="349"/>
      <c r="Q61" s="349"/>
      <c r="R61" s="349"/>
      <c r="S61" s="349"/>
      <c r="T61" s="349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349"/>
      <c r="AK61" s="52"/>
      <c r="AM61" s="13"/>
    </row>
    <row r="62" spans="1:65" ht="16.5" thickTop="1">
      <c r="B62" s="188"/>
      <c r="C62" s="31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13"/>
      <c r="AL62" s="13"/>
      <c r="AM62" s="13"/>
    </row>
    <row r="63" spans="1:65"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8"/>
    </row>
    <row r="64" spans="1:65" s="23" customFormat="1" ht="60.6" customHeight="1">
      <c r="A64" s="30"/>
      <c r="B64" s="20"/>
      <c r="C64" s="298" t="s">
        <v>121</v>
      </c>
      <c r="D64" s="550" t="str">
        <f t="shared" ref="D64:AI64" si="3">IF(OR(COUNTA(D10:D10,D12:D29,D31:D34,D36:D38,D40:D42,D44:D46,D48:D48,D51:D53)=36,NOT(ISNUMBER(D7))),"OK","NOT fully completed, pls.fill with L, M or 0")</f>
        <v>NOT fully completed, pls.fill with L, M or 0</v>
      </c>
      <c r="E64" s="550" t="str">
        <f t="shared" si="3"/>
        <v>NOT fully completed, pls.fill with L, M or 0</v>
      </c>
      <c r="F64" s="550" t="str">
        <f t="shared" si="3"/>
        <v>NOT fully completed, pls.fill with L, M or 0</v>
      </c>
      <c r="G64" s="550" t="str">
        <f t="shared" si="3"/>
        <v>NOT fully completed, pls.fill with L, M or 0</v>
      </c>
      <c r="H64" s="550" t="str">
        <f t="shared" si="3"/>
        <v>NOT fully completed, pls.fill with L, M or 0</v>
      </c>
      <c r="I64" s="550" t="str">
        <f t="shared" si="3"/>
        <v>NOT fully completed, pls.fill with L, M or 0</v>
      </c>
      <c r="J64" s="550" t="str">
        <f t="shared" si="3"/>
        <v>NOT fully completed, pls.fill with L, M or 0</v>
      </c>
      <c r="K64" s="550" t="str">
        <f t="shared" si="3"/>
        <v>NOT fully completed, pls.fill with L, M or 0</v>
      </c>
      <c r="L64" s="550" t="str">
        <f t="shared" si="3"/>
        <v>NOT fully completed, pls.fill with L, M or 0</v>
      </c>
      <c r="M64" s="550" t="str">
        <f t="shared" si="3"/>
        <v>NOT fully completed, pls.fill with L, M or 0</v>
      </c>
      <c r="N64" s="550" t="str">
        <f t="shared" si="3"/>
        <v>NOT fully completed, pls.fill with L, M or 0</v>
      </c>
      <c r="O64" s="550" t="str">
        <f t="shared" si="3"/>
        <v>NOT fully completed, pls.fill with L, M or 0</v>
      </c>
      <c r="P64" s="550" t="str">
        <f t="shared" si="3"/>
        <v>NOT fully completed, pls.fill with L, M or 0</v>
      </c>
      <c r="Q64" s="550" t="str">
        <f t="shared" si="3"/>
        <v>NOT fully completed, pls.fill with L, M or 0</v>
      </c>
      <c r="R64" s="550" t="str">
        <f t="shared" si="3"/>
        <v>NOT fully completed, pls.fill with L, M or 0</v>
      </c>
      <c r="S64" s="550" t="str">
        <f t="shared" si="3"/>
        <v>NOT fully completed, pls.fill with L, M or 0</v>
      </c>
      <c r="T64" s="550" t="str">
        <f t="shared" si="3"/>
        <v>NOT fully completed, pls.fill with L, M or 0</v>
      </c>
      <c r="U64" s="550" t="str">
        <f t="shared" si="3"/>
        <v>NOT fully completed, pls.fill with L, M or 0</v>
      </c>
      <c r="V64" s="550" t="str">
        <f t="shared" si="3"/>
        <v>NOT fully completed, pls.fill with L, M or 0</v>
      </c>
      <c r="W64" s="550" t="str">
        <f t="shared" si="3"/>
        <v>NOT fully completed, pls.fill with L, M or 0</v>
      </c>
      <c r="X64" s="550" t="str">
        <f t="shared" si="3"/>
        <v>NOT fully completed, pls.fill with L, M or 0</v>
      </c>
      <c r="Y64" s="550" t="str">
        <f t="shared" si="3"/>
        <v>NOT fully completed, pls.fill with L, M or 0</v>
      </c>
      <c r="Z64" s="550" t="str">
        <f t="shared" si="3"/>
        <v>NOT fully completed, pls.fill with L, M or 0</v>
      </c>
      <c r="AA64" s="550" t="str">
        <f t="shared" si="3"/>
        <v>NOT fully completed, pls.fill with L, M or 0</v>
      </c>
      <c r="AB64" s="550" t="str">
        <f t="shared" si="3"/>
        <v>NOT fully completed, pls.fill with L, M or 0</v>
      </c>
      <c r="AC64" s="550" t="str">
        <f t="shared" si="3"/>
        <v>NOT fully completed, pls.fill with L, M or 0</v>
      </c>
      <c r="AD64" s="550" t="str">
        <f t="shared" si="3"/>
        <v>NOT fully completed, pls.fill with L, M or 0</v>
      </c>
      <c r="AE64" s="550" t="str">
        <f t="shared" si="3"/>
        <v>OK</v>
      </c>
      <c r="AF64" s="550" t="str">
        <f t="shared" si="3"/>
        <v>OK</v>
      </c>
      <c r="AG64" s="550" t="str">
        <f t="shared" si="3"/>
        <v>OK</v>
      </c>
      <c r="AH64" s="550" t="str">
        <f t="shared" si="3"/>
        <v>OK</v>
      </c>
      <c r="AI64" s="550" t="str">
        <f t="shared" si="3"/>
        <v>OK</v>
      </c>
      <c r="AJ64" s="291"/>
      <c r="AK64" s="171"/>
      <c r="AL64" s="29"/>
      <c r="BM64" s="290"/>
    </row>
    <row r="65" spans="1:65" s="23" customFormat="1">
      <c r="A65" s="30"/>
      <c r="B65" s="20"/>
      <c r="C65" s="172" t="s">
        <v>122</v>
      </c>
      <c r="D65" s="242">
        <v>1995</v>
      </c>
      <c r="E65" s="242">
        <f>D65+1</f>
        <v>1996</v>
      </c>
      <c r="F65" s="242">
        <f t="shared" ref="F65:AI65" si="4">E65+1</f>
        <v>1997</v>
      </c>
      <c r="G65" s="242">
        <f t="shared" si="4"/>
        <v>1998</v>
      </c>
      <c r="H65" s="242">
        <f t="shared" si="4"/>
        <v>1999</v>
      </c>
      <c r="I65" s="242">
        <f t="shared" si="4"/>
        <v>2000</v>
      </c>
      <c r="J65" s="242">
        <f t="shared" si="4"/>
        <v>2001</v>
      </c>
      <c r="K65" s="242">
        <f t="shared" si="4"/>
        <v>2002</v>
      </c>
      <c r="L65" s="242">
        <f t="shared" si="4"/>
        <v>2003</v>
      </c>
      <c r="M65" s="242">
        <f t="shared" si="4"/>
        <v>2004</v>
      </c>
      <c r="N65" s="242">
        <f t="shared" si="4"/>
        <v>2005</v>
      </c>
      <c r="O65" s="242">
        <f t="shared" si="4"/>
        <v>2006</v>
      </c>
      <c r="P65" s="242">
        <f t="shared" si="4"/>
        <v>2007</v>
      </c>
      <c r="Q65" s="242">
        <f t="shared" si="4"/>
        <v>2008</v>
      </c>
      <c r="R65" s="242">
        <f t="shared" si="4"/>
        <v>2009</v>
      </c>
      <c r="S65" s="242">
        <f t="shared" si="4"/>
        <v>2010</v>
      </c>
      <c r="T65" s="242">
        <f t="shared" si="4"/>
        <v>2011</v>
      </c>
      <c r="U65" s="242">
        <f t="shared" si="4"/>
        <v>2012</v>
      </c>
      <c r="V65" s="242">
        <f t="shared" si="4"/>
        <v>2013</v>
      </c>
      <c r="W65" s="242">
        <f t="shared" si="4"/>
        <v>2014</v>
      </c>
      <c r="X65" s="242">
        <f t="shared" si="4"/>
        <v>2015</v>
      </c>
      <c r="Y65" s="242">
        <f t="shared" si="4"/>
        <v>2016</v>
      </c>
      <c r="Z65" s="242">
        <f t="shared" si="4"/>
        <v>2017</v>
      </c>
      <c r="AA65" s="242">
        <f t="shared" si="4"/>
        <v>2018</v>
      </c>
      <c r="AB65" s="242">
        <f t="shared" si="4"/>
        <v>2019</v>
      </c>
      <c r="AC65" s="242">
        <f t="shared" si="4"/>
        <v>2020</v>
      </c>
      <c r="AD65" s="242">
        <f t="shared" si="4"/>
        <v>2021</v>
      </c>
      <c r="AE65" s="242">
        <f t="shared" si="4"/>
        <v>2022</v>
      </c>
      <c r="AF65" s="242">
        <f t="shared" si="4"/>
        <v>2023</v>
      </c>
      <c r="AG65" s="242">
        <f t="shared" si="4"/>
        <v>2024</v>
      </c>
      <c r="AH65" s="242">
        <f t="shared" si="4"/>
        <v>2025</v>
      </c>
      <c r="AI65" s="242">
        <f t="shared" si="4"/>
        <v>2026</v>
      </c>
      <c r="AJ65" s="173"/>
      <c r="AK65" s="174"/>
      <c r="AL65" s="29"/>
      <c r="BM65" s="290"/>
    </row>
    <row r="66" spans="1:65" s="23" customFormat="1" ht="15.75">
      <c r="A66" s="30"/>
      <c r="B66" s="20"/>
      <c r="C66" s="292" t="s">
        <v>152</v>
      </c>
      <c r="D66" s="293">
        <f>IF(AND(D48="0",D10="0",D12="0",D31="0",D44="0")=0,IF(AND(D48="L",D10="L",D12="L",D31="L",D44="L")="NC",IF(D48="M",0,D48)-IF(D10="M",0,D10)-IF(D12="M",0,D12)-IF(D31="M",0,D31)-IF(D44="M",0,D44)))</f>
        <v>0</v>
      </c>
      <c r="E66" s="293">
        <f t="shared" ref="E66:S66" si="5">IF(AND(E48="0",E10="0",E12="0",E31="0",E44="0")=0,IF(AND(E48="L",E10="L",E12="L",E31="L",E44="L")="NC",IF(E48="M",0,E48)-IF(E10="M",0,E10)-IF(E12="M",0,E12)-IF(E31="M",0,E31)-IF(E44="M",0,E44)))</f>
        <v>0</v>
      </c>
      <c r="F66" s="293">
        <f t="shared" si="5"/>
        <v>0</v>
      </c>
      <c r="G66" s="293">
        <f t="shared" si="5"/>
        <v>0</v>
      </c>
      <c r="H66" s="293">
        <f t="shared" si="5"/>
        <v>0</v>
      </c>
      <c r="I66" s="293">
        <f t="shared" si="5"/>
        <v>0</v>
      </c>
      <c r="J66" s="293">
        <f t="shared" si="5"/>
        <v>0</v>
      </c>
      <c r="K66" s="293">
        <f t="shared" si="5"/>
        <v>0</v>
      </c>
      <c r="L66" s="293">
        <f t="shared" si="5"/>
        <v>0</v>
      </c>
      <c r="M66" s="293">
        <f t="shared" si="5"/>
        <v>0</v>
      </c>
      <c r="N66" s="293">
        <f t="shared" si="5"/>
        <v>0</v>
      </c>
      <c r="O66" s="293">
        <f t="shared" si="5"/>
        <v>0</v>
      </c>
      <c r="P66" s="293">
        <f t="shared" si="5"/>
        <v>0</v>
      </c>
      <c r="Q66" s="293">
        <f t="shared" si="5"/>
        <v>0</v>
      </c>
      <c r="R66" s="293">
        <f t="shared" si="5"/>
        <v>0</v>
      </c>
      <c r="S66" s="293">
        <f t="shared" si="5"/>
        <v>0</v>
      </c>
      <c r="T66" s="293">
        <f t="shared" ref="T66:AI66" si="6">IF(AND(T48="0",T10="0",T12="0",T31="0",T44="0")=0,IF(AND(T48="L",T10="L",T12="L",T31="L",T44="L")="NC",IF(T48="M",0,T48)-IF(T10="M",0,T10)-IF(T12="M",0,T12)-IF(T31="M",0,T31)-IF(T44="M",0,T44)))</f>
        <v>0</v>
      </c>
      <c r="U66" s="293">
        <f t="shared" si="6"/>
        <v>0</v>
      </c>
      <c r="V66" s="293">
        <f t="shared" si="6"/>
        <v>0</v>
      </c>
      <c r="W66" s="293">
        <f t="shared" si="6"/>
        <v>0</v>
      </c>
      <c r="X66" s="293">
        <f t="shared" si="6"/>
        <v>0</v>
      </c>
      <c r="Y66" s="293">
        <f t="shared" si="6"/>
        <v>0</v>
      </c>
      <c r="Z66" s="293">
        <f t="shared" si="6"/>
        <v>0</v>
      </c>
      <c r="AA66" s="293">
        <f t="shared" si="6"/>
        <v>0</v>
      </c>
      <c r="AB66" s="293">
        <f t="shared" si="6"/>
        <v>0</v>
      </c>
      <c r="AC66" s="293">
        <f t="shared" si="6"/>
        <v>0</v>
      </c>
      <c r="AD66" s="293">
        <f t="shared" si="6"/>
        <v>0</v>
      </c>
      <c r="AE66" s="293">
        <f t="shared" si="6"/>
        <v>0</v>
      </c>
      <c r="AF66" s="293">
        <f t="shared" si="6"/>
        <v>0</v>
      </c>
      <c r="AG66" s="293">
        <f t="shared" si="6"/>
        <v>0</v>
      </c>
      <c r="AH66" s="293">
        <f t="shared" si="6"/>
        <v>0</v>
      </c>
      <c r="AI66" s="293">
        <f t="shared" si="6"/>
        <v>0</v>
      </c>
      <c r="AJ66" s="337"/>
      <c r="AK66" s="174"/>
      <c r="AL66" s="29"/>
      <c r="BM66" s="290"/>
    </row>
    <row r="67" spans="1:65" s="23" customFormat="1" ht="15.75">
      <c r="A67" s="30"/>
      <c r="B67" s="20"/>
      <c r="C67" s="292" t="s">
        <v>526</v>
      </c>
      <c r="D67" s="293">
        <f>IF(AND(D12="0",D13="0",D14="0",D15="0",D22="0",D27="0",D28="0",D29="0"),0,IF(AND(D12="L",D13="L",D14="L",D15="L",D22="L",D27="L",D28="L",D29="L"),"NC",IF(D12="M",0,D12)-IF(D13="M",0,D13)-IF(D14="M",0,D14)-IF(D15="M",0,D15)-IF(D22="M",0,D22)-IF(D27="M",0,D27)-IF(D28="M",0,D28)-IF(D29="M",0,D29)))</f>
        <v>0</v>
      </c>
      <c r="E67" s="293">
        <f t="shared" ref="E67:S67" si="7">IF(AND(E12="0",E13="0",E14="0",E15="0",E22="0",E27="0",E28="0",E29="0"),0,IF(AND(E12="L",E13="L",E14="L",E15="L",E22="L",E27="L",E28="L",E29="L"),"NC",IF(E12="M",0,E12)-IF(E13="M",0,E13)-IF(E14="M",0,E14)-IF(E15="M",0,E15)-IF(E22="M",0,E22)-IF(E27="M",0,E27)-IF(E28="M",0,E28)-IF(E29="M",0,E29)))</f>
        <v>0</v>
      </c>
      <c r="F67" s="293">
        <f t="shared" si="7"/>
        <v>0</v>
      </c>
      <c r="G67" s="293">
        <f t="shared" si="7"/>
        <v>0</v>
      </c>
      <c r="H67" s="293">
        <f t="shared" si="7"/>
        <v>0</v>
      </c>
      <c r="I67" s="293">
        <f t="shared" si="7"/>
        <v>0</v>
      </c>
      <c r="J67" s="293">
        <f t="shared" si="7"/>
        <v>0</v>
      </c>
      <c r="K67" s="293">
        <f t="shared" si="7"/>
        <v>0</v>
      </c>
      <c r="L67" s="293">
        <f t="shared" si="7"/>
        <v>0</v>
      </c>
      <c r="M67" s="293">
        <f t="shared" si="7"/>
        <v>0</v>
      </c>
      <c r="N67" s="293">
        <f t="shared" si="7"/>
        <v>0</v>
      </c>
      <c r="O67" s="293">
        <f t="shared" si="7"/>
        <v>0</v>
      </c>
      <c r="P67" s="293">
        <f t="shared" si="7"/>
        <v>0</v>
      </c>
      <c r="Q67" s="293">
        <f t="shared" si="7"/>
        <v>0</v>
      </c>
      <c r="R67" s="293">
        <f t="shared" si="7"/>
        <v>0</v>
      </c>
      <c r="S67" s="293">
        <f t="shared" si="7"/>
        <v>0</v>
      </c>
      <c r="T67" s="293">
        <f t="shared" ref="T67:AI67" si="8">IF(AND(T12="0",T13="0",T14="0",T15="0",T22="0",T27="0",T28="0",T29="0"),0,IF(AND(T12="L",T13="L",T14="L",T15="L",T22="L",T27="L",T28="L",T29="L"),"NC",IF(T12="M",0,T12)-IF(T13="M",0,T13)-IF(T14="M",0,T14)-IF(T15="M",0,T15)-IF(T22="M",0,T22)-IF(T27="M",0,T27)-IF(T28="M",0,T28)-IF(T29="M",0,T29)))</f>
        <v>0</v>
      </c>
      <c r="U67" s="293">
        <f t="shared" si="8"/>
        <v>0</v>
      </c>
      <c r="V67" s="293">
        <f t="shared" si="8"/>
        <v>0</v>
      </c>
      <c r="W67" s="293">
        <f t="shared" si="8"/>
        <v>0</v>
      </c>
      <c r="X67" s="293">
        <f t="shared" si="8"/>
        <v>0</v>
      </c>
      <c r="Y67" s="293">
        <f t="shared" si="8"/>
        <v>0</v>
      </c>
      <c r="Z67" s="293">
        <f t="shared" si="8"/>
        <v>0</v>
      </c>
      <c r="AA67" s="293">
        <f t="shared" si="8"/>
        <v>0</v>
      </c>
      <c r="AB67" s="293">
        <f t="shared" si="8"/>
        <v>0</v>
      </c>
      <c r="AC67" s="293">
        <f t="shared" si="8"/>
        <v>0</v>
      </c>
      <c r="AD67" s="293">
        <f t="shared" si="8"/>
        <v>0</v>
      </c>
      <c r="AE67" s="293">
        <f t="shared" si="8"/>
        <v>0</v>
      </c>
      <c r="AF67" s="293">
        <f t="shared" si="8"/>
        <v>0</v>
      </c>
      <c r="AG67" s="293">
        <f t="shared" si="8"/>
        <v>0</v>
      </c>
      <c r="AH67" s="293">
        <f t="shared" si="8"/>
        <v>0</v>
      </c>
      <c r="AI67" s="293">
        <f t="shared" si="8"/>
        <v>0</v>
      </c>
      <c r="AJ67" s="337"/>
      <c r="AK67" s="174"/>
      <c r="AL67" s="29"/>
      <c r="BM67" s="290"/>
    </row>
    <row r="68" spans="1:65" s="23" customFormat="1" ht="15.75">
      <c r="A68" s="30"/>
      <c r="B68" s="20"/>
      <c r="C68" s="339" t="s">
        <v>153</v>
      </c>
      <c r="D68" s="293">
        <f>IF(AND(D15="0",D18="0",D19="0"),0,IF(AND(D15="L",D18="L",D19="L"),"NC",IF(D15="M",0,D15)-IF(D18="M",0,D18)-IF(D19="M",0,D19)))</f>
        <v>0</v>
      </c>
      <c r="E68" s="293">
        <f t="shared" ref="E68:S68" si="9">IF(AND(E15="0",E18="0",E19="0"),0,IF(AND(E15="L",E18="L",E19="L"),"NC",IF(E15="M",0,E15)-IF(E18="M",0,E18)-IF(E19="M",0,E19)))</f>
        <v>0</v>
      </c>
      <c r="F68" s="293">
        <f t="shared" si="9"/>
        <v>0</v>
      </c>
      <c r="G68" s="293">
        <f t="shared" si="9"/>
        <v>0</v>
      </c>
      <c r="H68" s="293">
        <f t="shared" si="9"/>
        <v>0</v>
      </c>
      <c r="I68" s="293">
        <f t="shared" si="9"/>
        <v>0</v>
      </c>
      <c r="J68" s="293">
        <f t="shared" si="9"/>
        <v>0</v>
      </c>
      <c r="K68" s="293">
        <f t="shared" si="9"/>
        <v>0</v>
      </c>
      <c r="L68" s="293">
        <f t="shared" si="9"/>
        <v>0</v>
      </c>
      <c r="M68" s="293">
        <f t="shared" si="9"/>
        <v>0</v>
      </c>
      <c r="N68" s="293">
        <f t="shared" si="9"/>
        <v>0</v>
      </c>
      <c r="O68" s="293">
        <f t="shared" si="9"/>
        <v>0</v>
      </c>
      <c r="P68" s="293">
        <f t="shared" si="9"/>
        <v>0</v>
      </c>
      <c r="Q68" s="293">
        <f t="shared" si="9"/>
        <v>0</v>
      </c>
      <c r="R68" s="293">
        <f t="shared" si="9"/>
        <v>0</v>
      </c>
      <c r="S68" s="293">
        <f t="shared" si="9"/>
        <v>0</v>
      </c>
      <c r="T68" s="293">
        <f t="shared" ref="T68:AI68" si="10">IF(AND(T15="0",T18="0",T19="0"),0,IF(AND(T15="L",T18="L",T19="L"),"NC",IF(T15="M",0,T15)-IF(T18="M",0,T18)-IF(T19="M",0,T19)))</f>
        <v>0</v>
      </c>
      <c r="U68" s="293">
        <f t="shared" si="10"/>
        <v>0</v>
      </c>
      <c r="V68" s="293">
        <f t="shared" si="10"/>
        <v>0</v>
      </c>
      <c r="W68" s="293">
        <f t="shared" si="10"/>
        <v>0</v>
      </c>
      <c r="X68" s="293">
        <f t="shared" si="10"/>
        <v>0</v>
      </c>
      <c r="Y68" s="293">
        <f t="shared" si="10"/>
        <v>0</v>
      </c>
      <c r="Z68" s="293">
        <f t="shared" si="10"/>
        <v>0</v>
      </c>
      <c r="AA68" s="293">
        <f t="shared" si="10"/>
        <v>0</v>
      </c>
      <c r="AB68" s="293">
        <f t="shared" si="10"/>
        <v>0</v>
      </c>
      <c r="AC68" s="293">
        <f t="shared" si="10"/>
        <v>0</v>
      </c>
      <c r="AD68" s="293">
        <f t="shared" si="10"/>
        <v>0</v>
      </c>
      <c r="AE68" s="293">
        <f t="shared" si="10"/>
        <v>0</v>
      </c>
      <c r="AF68" s="293">
        <f t="shared" si="10"/>
        <v>0</v>
      </c>
      <c r="AG68" s="293">
        <f t="shared" si="10"/>
        <v>0</v>
      </c>
      <c r="AH68" s="293">
        <f t="shared" si="10"/>
        <v>0</v>
      </c>
      <c r="AI68" s="293">
        <f t="shared" si="10"/>
        <v>0</v>
      </c>
      <c r="AJ68" s="337"/>
      <c r="AK68" s="174"/>
      <c r="AL68" s="29"/>
      <c r="BM68" s="290"/>
    </row>
    <row r="69" spans="1:65" s="23" customFormat="1" ht="15.75">
      <c r="A69" s="30"/>
      <c r="B69" s="20"/>
      <c r="C69" s="479" t="s">
        <v>154</v>
      </c>
      <c r="D69" s="293">
        <f>IF(AND(D16="",D17=""),0,IF(AND(D16="L",D17="L"),"NC",IF(D15="M",0,D15)-IF(D16="M",0,D16)-IF(D17="M",0,D17)))</f>
        <v>0</v>
      </c>
      <c r="E69" s="293">
        <f t="shared" ref="E69:S69" si="11">IF(AND(E16="",E17=""),0,IF(AND(E16="L",E17="L"),"NC",IF(E15="M",0,E15)-IF(E16="M",0,E16)-IF(E17="M",0,E17)))</f>
        <v>0</v>
      </c>
      <c r="F69" s="293">
        <f t="shared" si="11"/>
        <v>0</v>
      </c>
      <c r="G69" s="293">
        <f t="shared" si="11"/>
        <v>0</v>
      </c>
      <c r="H69" s="293">
        <f t="shared" si="11"/>
        <v>0</v>
      </c>
      <c r="I69" s="293">
        <f t="shared" si="11"/>
        <v>0</v>
      </c>
      <c r="J69" s="293">
        <f t="shared" si="11"/>
        <v>0</v>
      </c>
      <c r="K69" s="293">
        <f t="shared" si="11"/>
        <v>0</v>
      </c>
      <c r="L69" s="293">
        <f t="shared" si="11"/>
        <v>0</v>
      </c>
      <c r="M69" s="293">
        <f t="shared" si="11"/>
        <v>0</v>
      </c>
      <c r="N69" s="293">
        <f t="shared" si="11"/>
        <v>0</v>
      </c>
      <c r="O69" s="293">
        <f t="shared" si="11"/>
        <v>0</v>
      </c>
      <c r="P69" s="293">
        <f t="shared" si="11"/>
        <v>0</v>
      </c>
      <c r="Q69" s="293">
        <f t="shared" si="11"/>
        <v>0</v>
      </c>
      <c r="R69" s="293">
        <f t="shared" si="11"/>
        <v>0</v>
      </c>
      <c r="S69" s="293">
        <f t="shared" si="11"/>
        <v>0</v>
      </c>
      <c r="T69" s="293">
        <f t="shared" ref="T69:AI69" si="12">IF(AND(T16="",T17=""),0,IF(AND(T16="L",T17="L"),"NC",IF(T15="M",0,T15)-IF(T16="M",0,T16)-IF(T17="M",0,T17)))</f>
        <v>0</v>
      </c>
      <c r="U69" s="293">
        <f t="shared" si="12"/>
        <v>0</v>
      </c>
      <c r="V69" s="293">
        <f t="shared" si="12"/>
        <v>0</v>
      </c>
      <c r="W69" s="293">
        <f t="shared" si="12"/>
        <v>0</v>
      </c>
      <c r="X69" s="293">
        <f t="shared" si="12"/>
        <v>0</v>
      </c>
      <c r="Y69" s="293">
        <f t="shared" si="12"/>
        <v>0</v>
      </c>
      <c r="Z69" s="293">
        <f t="shared" si="12"/>
        <v>0</v>
      </c>
      <c r="AA69" s="293">
        <f t="shared" si="12"/>
        <v>0</v>
      </c>
      <c r="AB69" s="293">
        <f t="shared" si="12"/>
        <v>0</v>
      </c>
      <c r="AC69" s="293">
        <f t="shared" si="12"/>
        <v>0</v>
      </c>
      <c r="AD69" s="293">
        <f t="shared" si="12"/>
        <v>0</v>
      </c>
      <c r="AE69" s="293">
        <f t="shared" si="12"/>
        <v>0</v>
      </c>
      <c r="AF69" s="293">
        <f t="shared" si="12"/>
        <v>0</v>
      </c>
      <c r="AG69" s="293">
        <f t="shared" si="12"/>
        <v>0</v>
      </c>
      <c r="AH69" s="293">
        <f t="shared" si="12"/>
        <v>0</v>
      </c>
      <c r="AI69" s="293">
        <f t="shared" si="12"/>
        <v>0</v>
      </c>
      <c r="AJ69" s="337"/>
      <c r="AK69" s="174"/>
      <c r="AL69" s="29"/>
      <c r="BM69" s="290"/>
    </row>
    <row r="70" spans="1:65" s="23" customFormat="1" ht="15.75">
      <c r="A70" s="30"/>
      <c r="B70" s="20"/>
      <c r="C70" s="479" t="s">
        <v>155</v>
      </c>
      <c r="D70" s="293">
        <f>IF(AND(D20="",D21=""),0,IF(AND(D20="L",D21="L"),"NC",IF(D19="M",0,D19)-IF(D20="M",0,D20)-IF(D21="M",0,D21)))</f>
        <v>0</v>
      </c>
      <c r="E70" s="293">
        <f t="shared" ref="E70:S70" si="13">IF(AND(E20="",E21=""),0,IF(AND(E20="L",E21="L"),"NC",IF(E19="M",0,E19)-IF(E20="M",0,E20)-IF(E21="M",0,E21)))</f>
        <v>0</v>
      </c>
      <c r="F70" s="293">
        <f t="shared" si="13"/>
        <v>0</v>
      </c>
      <c r="G70" s="293">
        <f t="shared" si="13"/>
        <v>0</v>
      </c>
      <c r="H70" s="293">
        <f t="shared" si="13"/>
        <v>0</v>
      </c>
      <c r="I70" s="293">
        <f t="shared" si="13"/>
        <v>0</v>
      </c>
      <c r="J70" s="293">
        <f t="shared" si="13"/>
        <v>0</v>
      </c>
      <c r="K70" s="293">
        <f t="shared" si="13"/>
        <v>0</v>
      </c>
      <c r="L70" s="293">
        <f t="shared" si="13"/>
        <v>0</v>
      </c>
      <c r="M70" s="293">
        <f t="shared" si="13"/>
        <v>0</v>
      </c>
      <c r="N70" s="293">
        <f t="shared" si="13"/>
        <v>0</v>
      </c>
      <c r="O70" s="293">
        <f t="shared" si="13"/>
        <v>0</v>
      </c>
      <c r="P70" s="293">
        <f t="shared" si="13"/>
        <v>0</v>
      </c>
      <c r="Q70" s="293">
        <f t="shared" si="13"/>
        <v>0</v>
      </c>
      <c r="R70" s="293">
        <f t="shared" si="13"/>
        <v>0</v>
      </c>
      <c r="S70" s="293">
        <f t="shared" si="13"/>
        <v>0</v>
      </c>
      <c r="T70" s="293">
        <f t="shared" ref="T70:AI70" si="14">IF(AND(T20="",T21=""),0,IF(AND(T20="L",T21="L"),"NC",IF(T19="M",0,T19)-IF(T20="M",0,T20)-IF(T21="M",0,T21)))</f>
        <v>0</v>
      </c>
      <c r="U70" s="293">
        <f t="shared" si="14"/>
        <v>0</v>
      </c>
      <c r="V70" s="293">
        <f t="shared" si="14"/>
        <v>0</v>
      </c>
      <c r="W70" s="293">
        <f t="shared" si="14"/>
        <v>0</v>
      </c>
      <c r="X70" s="293">
        <f t="shared" si="14"/>
        <v>0</v>
      </c>
      <c r="Y70" s="293">
        <f t="shared" si="14"/>
        <v>0</v>
      </c>
      <c r="Z70" s="293">
        <f t="shared" si="14"/>
        <v>0</v>
      </c>
      <c r="AA70" s="293">
        <f t="shared" si="14"/>
        <v>0</v>
      </c>
      <c r="AB70" s="293">
        <f t="shared" si="14"/>
        <v>0</v>
      </c>
      <c r="AC70" s="293">
        <f t="shared" si="14"/>
        <v>0</v>
      </c>
      <c r="AD70" s="293">
        <f t="shared" si="14"/>
        <v>0</v>
      </c>
      <c r="AE70" s="293">
        <f t="shared" si="14"/>
        <v>0</v>
      </c>
      <c r="AF70" s="293">
        <f t="shared" si="14"/>
        <v>0</v>
      </c>
      <c r="AG70" s="293">
        <f t="shared" si="14"/>
        <v>0</v>
      </c>
      <c r="AH70" s="293">
        <f t="shared" si="14"/>
        <v>0</v>
      </c>
      <c r="AI70" s="293">
        <f t="shared" si="14"/>
        <v>0</v>
      </c>
      <c r="AJ70" s="337"/>
      <c r="AK70" s="174"/>
      <c r="AL70" s="29"/>
      <c r="BM70" s="290"/>
    </row>
    <row r="71" spans="1:65" s="23" customFormat="1" ht="15.75">
      <c r="A71" s="30"/>
      <c r="B71" s="20"/>
      <c r="C71" s="479" t="s">
        <v>156</v>
      </c>
      <c r="D71" s="293">
        <f>IF(AND(D22="0",D23="0",D24="0"),0,IF(AND(D22="L",D23="L",D24="L"),"NC",IF(D22="M",0,D22)-IF(D23="M",0,D23)-IF(D24="M",0,D24)))</f>
        <v>0</v>
      </c>
      <c r="E71" s="293">
        <f t="shared" ref="E71:S71" si="15">IF(AND(E22="0",E23="0",E24="0"),0,IF(AND(E22="L",E23="L",E24="L"),"NC",IF(E22="M",0,E22)-IF(E23="M",0,E23)-IF(E24="M",0,E24)))</f>
        <v>0</v>
      </c>
      <c r="F71" s="293">
        <f t="shared" si="15"/>
        <v>0</v>
      </c>
      <c r="G71" s="293">
        <f t="shared" si="15"/>
        <v>0</v>
      </c>
      <c r="H71" s="293">
        <f t="shared" si="15"/>
        <v>0</v>
      </c>
      <c r="I71" s="293">
        <f t="shared" si="15"/>
        <v>0</v>
      </c>
      <c r="J71" s="293">
        <f t="shared" si="15"/>
        <v>0</v>
      </c>
      <c r="K71" s="293">
        <f t="shared" si="15"/>
        <v>0</v>
      </c>
      <c r="L71" s="293">
        <f t="shared" si="15"/>
        <v>0</v>
      </c>
      <c r="M71" s="293">
        <f t="shared" si="15"/>
        <v>0</v>
      </c>
      <c r="N71" s="293">
        <f t="shared" si="15"/>
        <v>0</v>
      </c>
      <c r="O71" s="293">
        <f t="shared" si="15"/>
        <v>0</v>
      </c>
      <c r="P71" s="293">
        <f t="shared" si="15"/>
        <v>0</v>
      </c>
      <c r="Q71" s="293">
        <f t="shared" si="15"/>
        <v>0</v>
      </c>
      <c r="R71" s="293">
        <f t="shared" si="15"/>
        <v>0</v>
      </c>
      <c r="S71" s="293">
        <f t="shared" si="15"/>
        <v>0</v>
      </c>
      <c r="T71" s="293">
        <f t="shared" ref="T71:AI71" si="16">IF(AND(T22="0",T23="0",T24="0"),0,IF(AND(T22="L",T23="L",T24="L"),"NC",IF(T22="M",0,T22)-IF(T23="M",0,T23)-IF(T24="M",0,T24)))</f>
        <v>0</v>
      </c>
      <c r="U71" s="293">
        <f t="shared" si="16"/>
        <v>0</v>
      </c>
      <c r="V71" s="293">
        <f t="shared" si="16"/>
        <v>0</v>
      </c>
      <c r="W71" s="293">
        <f t="shared" si="16"/>
        <v>0</v>
      </c>
      <c r="X71" s="293">
        <f t="shared" si="16"/>
        <v>0</v>
      </c>
      <c r="Y71" s="293">
        <f t="shared" si="16"/>
        <v>0</v>
      </c>
      <c r="Z71" s="293">
        <f t="shared" si="16"/>
        <v>0</v>
      </c>
      <c r="AA71" s="293">
        <f t="shared" si="16"/>
        <v>0</v>
      </c>
      <c r="AB71" s="293">
        <f t="shared" si="16"/>
        <v>0</v>
      </c>
      <c r="AC71" s="293">
        <f t="shared" si="16"/>
        <v>0</v>
      </c>
      <c r="AD71" s="293">
        <f t="shared" si="16"/>
        <v>0</v>
      </c>
      <c r="AE71" s="293">
        <f t="shared" si="16"/>
        <v>0</v>
      </c>
      <c r="AF71" s="293">
        <f t="shared" si="16"/>
        <v>0</v>
      </c>
      <c r="AG71" s="293">
        <f t="shared" si="16"/>
        <v>0</v>
      </c>
      <c r="AH71" s="293">
        <f t="shared" si="16"/>
        <v>0</v>
      </c>
      <c r="AI71" s="293">
        <f t="shared" si="16"/>
        <v>0</v>
      </c>
      <c r="AJ71" s="337"/>
      <c r="AK71" s="174"/>
      <c r="AL71" s="29"/>
      <c r="BM71" s="290"/>
    </row>
    <row r="72" spans="1:65" s="23" customFormat="1" ht="15.75">
      <c r="A72" s="30"/>
      <c r="B72" s="20"/>
      <c r="C72" s="479" t="s">
        <v>157</v>
      </c>
      <c r="D72" s="293">
        <f>IF(AND(D25="",D26=""),0,IF(AND(D25="L",D26="L"),"NC",IF(D24="M",0,D24)-IF(D25="M",0,D25)-IF(D26="M",0,D26)))</f>
        <v>0</v>
      </c>
      <c r="E72" s="293">
        <f t="shared" ref="E72:S72" si="17">IF(AND(E25="",E26=""),0,IF(AND(E25="L",E26="L"),"NC",IF(E24="M",0,E24)-IF(E25="M",0,E25)-IF(E26="M",0,E26)))</f>
        <v>0</v>
      </c>
      <c r="F72" s="293">
        <f t="shared" si="17"/>
        <v>0</v>
      </c>
      <c r="G72" s="293">
        <f t="shared" si="17"/>
        <v>0</v>
      </c>
      <c r="H72" s="293">
        <f t="shared" si="17"/>
        <v>0</v>
      </c>
      <c r="I72" s="293">
        <f t="shared" si="17"/>
        <v>0</v>
      </c>
      <c r="J72" s="293">
        <f t="shared" si="17"/>
        <v>0</v>
      </c>
      <c r="K72" s="293">
        <f t="shared" si="17"/>
        <v>0</v>
      </c>
      <c r="L72" s="293">
        <f t="shared" si="17"/>
        <v>0</v>
      </c>
      <c r="M72" s="293">
        <f t="shared" si="17"/>
        <v>0</v>
      </c>
      <c r="N72" s="293">
        <f t="shared" si="17"/>
        <v>0</v>
      </c>
      <c r="O72" s="293">
        <f t="shared" si="17"/>
        <v>0</v>
      </c>
      <c r="P72" s="293">
        <f t="shared" si="17"/>
        <v>0</v>
      </c>
      <c r="Q72" s="293">
        <f t="shared" si="17"/>
        <v>0</v>
      </c>
      <c r="R72" s="293">
        <f t="shared" si="17"/>
        <v>0</v>
      </c>
      <c r="S72" s="293">
        <f t="shared" si="17"/>
        <v>0</v>
      </c>
      <c r="T72" s="293">
        <f t="shared" ref="T72:AI72" si="18">IF(AND(T25="",T26=""),0,IF(AND(T25="L",T26="L"),"NC",IF(T24="M",0,T24)-IF(T25="M",0,T25)-IF(T26="M",0,T26)))</f>
        <v>0</v>
      </c>
      <c r="U72" s="293">
        <f t="shared" si="18"/>
        <v>0</v>
      </c>
      <c r="V72" s="293">
        <f t="shared" si="18"/>
        <v>0</v>
      </c>
      <c r="W72" s="293">
        <f t="shared" si="18"/>
        <v>0</v>
      </c>
      <c r="X72" s="293">
        <f t="shared" si="18"/>
        <v>0</v>
      </c>
      <c r="Y72" s="293">
        <f t="shared" si="18"/>
        <v>0</v>
      </c>
      <c r="Z72" s="293">
        <f t="shared" si="18"/>
        <v>0</v>
      </c>
      <c r="AA72" s="293">
        <f t="shared" si="18"/>
        <v>0</v>
      </c>
      <c r="AB72" s="293">
        <f t="shared" si="18"/>
        <v>0</v>
      </c>
      <c r="AC72" s="293">
        <f t="shared" si="18"/>
        <v>0</v>
      </c>
      <c r="AD72" s="293">
        <f t="shared" si="18"/>
        <v>0</v>
      </c>
      <c r="AE72" s="293">
        <f t="shared" si="18"/>
        <v>0</v>
      </c>
      <c r="AF72" s="293">
        <f t="shared" si="18"/>
        <v>0</v>
      </c>
      <c r="AG72" s="293">
        <f t="shared" si="18"/>
        <v>0</v>
      </c>
      <c r="AH72" s="293">
        <f t="shared" si="18"/>
        <v>0</v>
      </c>
      <c r="AI72" s="293">
        <f t="shared" si="18"/>
        <v>0</v>
      </c>
      <c r="AJ72" s="337"/>
      <c r="AK72" s="174"/>
      <c r="AL72" s="29"/>
      <c r="BM72" s="290"/>
    </row>
    <row r="73" spans="1:65" s="23" customFormat="1" ht="23.25">
      <c r="A73" s="30"/>
      <c r="B73" s="20"/>
      <c r="C73" s="292" t="s">
        <v>1016</v>
      </c>
      <c r="D73" s="293">
        <f>IF(AND(D31="0",D32="0",D33="0",D34="0",D36="0",D37="0",D38="0",D40="0",D41="0",D42="0"),0,IF(AND(D31="L",D32="L",D33="L",D34="L",D36="L",D37="L",D38="L",D40="L",D41="L",D42="L"),"NC",IF(D31="M",0,D31)-IF(D32="M",0,D32)-IF(D33="M",0,D33)-IF(D34="M",0,D34)-IF(D36="M",0,D36)-IF(D37="M",0,D37)-IF(D38="M",0,D38)-IF(D40="M",0,D40)-IF(D41="M",0,D41)-IF(D42="M",0,D42)))</f>
        <v>0</v>
      </c>
      <c r="E73" s="293">
        <f t="shared" ref="E73:S73" si="19">IF(AND(E31="0",E32="0",E33="0",E34="0",E36="0",E37="0",E38="0",E40="0",E41="0",E42="0"),0,IF(AND(E31="L",E32="L",E33="L",E34="L",E36="L",E37="L",E38="L",E40="L",E41="L",E42="L"),"NC",IF(E31="M",0,E31)-IF(E32="M",0,E32)-IF(E33="M",0,E33)-IF(E34="M",0,E34)-IF(E36="M",0,E36)-IF(E37="M",0,E37)-IF(E38="M",0,E38)-IF(E40="M",0,E40)-IF(E41="M",0,E41)-IF(E42="M",0,E42)))</f>
        <v>0</v>
      </c>
      <c r="F73" s="293">
        <f t="shared" si="19"/>
        <v>0</v>
      </c>
      <c r="G73" s="293">
        <f t="shared" si="19"/>
        <v>0</v>
      </c>
      <c r="H73" s="293">
        <f t="shared" si="19"/>
        <v>0</v>
      </c>
      <c r="I73" s="293">
        <f t="shared" si="19"/>
        <v>0</v>
      </c>
      <c r="J73" s="293">
        <f t="shared" si="19"/>
        <v>0</v>
      </c>
      <c r="K73" s="293">
        <f t="shared" si="19"/>
        <v>0</v>
      </c>
      <c r="L73" s="293">
        <f t="shared" si="19"/>
        <v>0</v>
      </c>
      <c r="M73" s="293">
        <f t="shared" si="19"/>
        <v>0</v>
      </c>
      <c r="N73" s="293">
        <f t="shared" si="19"/>
        <v>0</v>
      </c>
      <c r="O73" s="293">
        <f t="shared" si="19"/>
        <v>0</v>
      </c>
      <c r="P73" s="293">
        <f t="shared" si="19"/>
        <v>0</v>
      </c>
      <c r="Q73" s="293">
        <f t="shared" si="19"/>
        <v>0</v>
      </c>
      <c r="R73" s="293">
        <f t="shared" si="19"/>
        <v>0</v>
      </c>
      <c r="S73" s="293">
        <f t="shared" si="19"/>
        <v>0</v>
      </c>
      <c r="T73" s="293">
        <f t="shared" ref="T73:AI73" si="20">IF(AND(T31="0",T32="0",T33="0",T34="0",T36="0",T37="0",T38="0",T40="0",T41="0",T42="0"),0,IF(AND(T31="L",T32="L",T33="L",T34="L",T36="L",T37="L",T38="L",T40="L",T41="L",T42="L"),"NC",IF(T31="M",0,T31)-IF(T32="M",0,T32)-IF(T33="M",0,T33)-IF(T34="M",0,T34)-IF(T36="M",0,T36)-IF(T37="M",0,T37)-IF(T38="M",0,T38)-IF(T40="M",0,T40)-IF(T41="M",0,T41)-IF(T42="M",0,T42)))</f>
        <v>0</v>
      </c>
      <c r="U73" s="293">
        <f t="shared" si="20"/>
        <v>0</v>
      </c>
      <c r="V73" s="293">
        <f t="shared" si="20"/>
        <v>0</v>
      </c>
      <c r="W73" s="293">
        <f t="shared" si="20"/>
        <v>0</v>
      </c>
      <c r="X73" s="293">
        <f t="shared" si="20"/>
        <v>0</v>
      </c>
      <c r="Y73" s="293">
        <f t="shared" si="20"/>
        <v>0</v>
      </c>
      <c r="Z73" s="293">
        <f t="shared" si="20"/>
        <v>0</v>
      </c>
      <c r="AA73" s="293">
        <f t="shared" si="20"/>
        <v>0</v>
      </c>
      <c r="AB73" s="293">
        <f t="shared" si="20"/>
        <v>0</v>
      </c>
      <c r="AC73" s="293">
        <f t="shared" si="20"/>
        <v>0</v>
      </c>
      <c r="AD73" s="293">
        <f t="shared" si="20"/>
        <v>0</v>
      </c>
      <c r="AE73" s="293">
        <f t="shared" si="20"/>
        <v>0</v>
      </c>
      <c r="AF73" s="293">
        <f t="shared" si="20"/>
        <v>0</v>
      </c>
      <c r="AG73" s="293">
        <f t="shared" si="20"/>
        <v>0</v>
      </c>
      <c r="AH73" s="293">
        <f t="shared" si="20"/>
        <v>0</v>
      </c>
      <c r="AI73" s="293">
        <f t="shared" si="20"/>
        <v>0</v>
      </c>
      <c r="AJ73" s="337"/>
      <c r="AK73" s="174"/>
      <c r="AL73" s="29"/>
      <c r="BM73" s="290"/>
    </row>
    <row r="74" spans="1:65" s="23" customFormat="1" ht="15.75">
      <c r="A74" s="30"/>
      <c r="B74" s="20"/>
      <c r="C74" s="292" t="s">
        <v>158</v>
      </c>
      <c r="D74" s="293">
        <f>IF(AND(D44="0",D45="0",D46="0"),0,IF(AND(D44="L",D45="L",D46="L"),"NC",IF(D44="M",0,D44)-IF(D45="M",0,D45)-IF(D46="M",0,D46)))</f>
        <v>0</v>
      </c>
      <c r="E74" s="293">
        <f t="shared" ref="E74:S74" si="21">IF(AND(E44="0",E45="0",E46="0"),0,IF(AND(E44="L",E45="L",E46="L"),"NC",IF(E44="M",0,E44)-IF(E45="M",0,E45)-IF(E46="M",0,E46)))</f>
        <v>0</v>
      </c>
      <c r="F74" s="293">
        <f t="shared" si="21"/>
        <v>0</v>
      </c>
      <c r="G74" s="293">
        <f t="shared" si="21"/>
        <v>0</v>
      </c>
      <c r="H74" s="293">
        <f t="shared" si="21"/>
        <v>0</v>
      </c>
      <c r="I74" s="293">
        <f t="shared" si="21"/>
        <v>0</v>
      </c>
      <c r="J74" s="293">
        <f t="shared" si="21"/>
        <v>0</v>
      </c>
      <c r="K74" s="293">
        <f t="shared" si="21"/>
        <v>0</v>
      </c>
      <c r="L74" s="293">
        <f t="shared" si="21"/>
        <v>0</v>
      </c>
      <c r="M74" s="293">
        <f t="shared" si="21"/>
        <v>0</v>
      </c>
      <c r="N74" s="293">
        <f t="shared" si="21"/>
        <v>0</v>
      </c>
      <c r="O74" s="293">
        <f t="shared" si="21"/>
        <v>0</v>
      </c>
      <c r="P74" s="293">
        <f t="shared" si="21"/>
        <v>0</v>
      </c>
      <c r="Q74" s="293">
        <f t="shared" si="21"/>
        <v>0</v>
      </c>
      <c r="R74" s="293">
        <f t="shared" si="21"/>
        <v>0</v>
      </c>
      <c r="S74" s="293">
        <f t="shared" si="21"/>
        <v>0</v>
      </c>
      <c r="T74" s="293">
        <f t="shared" ref="T74:AI74" si="22">IF(AND(T44="0",T45="0",T46="0"),0,IF(AND(T44="L",T45="L",T46="L"),"NC",IF(T44="M",0,T44)-IF(T45="M",0,T45)-IF(T46="M",0,T46)))</f>
        <v>0</v>
      </c>
      <c r="U74" s="293">
        <f t="shared" si="22"/>
        <v>0</v>
      </c>
      <c r="V74" s="293">
        <f t="shared" si="22"/>
        <v>0</v>
      </c>
      <c r="W74" s="293">
        <f t="shared" si="22"/>
        <v>0</v>
      </c>
      <c r="X74" s="293">
        <f t="shared" si="22"/>
        <v>0</v>
      </c>
      <c r="Y74" s="293">
        <f t="shared" si="22"/>
        <v>0</v>
      </c>
      <c r="Z74" s="293">
        <f t="shared" si="22"/>
        <v>0</v>
      </c>
      <c r="AA74" s="293">
        <f t="shared" si="22"/>
        <v>0</v>
      </c>
      <c r="AB74" s="293">
        <f t="shared" si="22"/>
        <v>0</v>
      </c>
      <c r="AC74" s="293">
        <f t="shared" si="22"/>
        <v>0</v>
      </c>
      <c r="AD74" s="293">
        <f t="shared" si="22"/>
        <v>0</v>
      </c>
      <c r="AE74" s="293">
        <f t="shared" si="22"/>
        <v>0</v>
      </c>
      <c r="AF74" s="293">
        <f t="shared" si="22"/>
        <v>0</v>
      </c>
      <c r="AG74" s="293">
        <f t="shared" si="22"/>
        <v>0</v>
      </c>
      <c r="AH74" s="293">
        <f t="shared" si="22"/>
        <v>0</v>
      </c>
      <c r="AI74" s="293">
        <f t="shared" si="22"/>
        <v>0</v>
      </c>
      <c r="AJ74" s="173"/>
      <c r="AK74" s="174"/>
      <c r="BM74" s="290"/>
    </row>
    <row r="75" spans="1:65" s="23" customFormat="1" ht="15.75">
      <c r="A75" s="30"/>
      <c r="B75" s="20"/>
      <c r="C75" s="292" t="s">
        <v>145</v>
      </c>
      <c r="D75" s="293">
        <f>IF(AND(D51="0",D52="0",D53="0"),0,IF(AND(D51="L",D52="L",D53="L"),"NC",IF(D51="M",0,D51)-IF(D52="M",0,D52)+IF(D53="M",0,D53)))</f>
        <v>0</v>
      </c>
      <c r="E75" s="293">
        <f t="shared" ref="E75:S75" si="23">IF(AND(E51="0",E52="0",E53="0"),0,IF(AND(E51="L",E52="L",E53="L"),"NC",IF(E51="M",0,E51)-IF(E52="M",0,E52)+IF(E53="M",0,E53)))</f>
        <v>0</v>
      </c>
      <c r="F75" s="293">
        <f t="shared" si="23"/>
        <v>0</v>
      </c>
      <c r="G75" s="293">
        <f t="shared" si="23"/>
        <v>0</v>
      </c>
      <c r="H75" s="293">
        <f t="shared" si="23"/>
        <v>0</v>
      </c>
      <c r="I75" s="293">
        <f t="shared" si="23"/>
        <v>0</v>
      </c>
      <c r="J75" s="293">
        <f t="shared" si="23"/>
        <v>0</v>
      </c>
      <c r="K75" s="293">
        <f t="shared" si="23"/>
        <v>0</v>
      </c>
      <c r="L75" s="293">
        <f t="shared" si="23"/>
        <v>0</v>
      </c>
      <c r="M75" s="293">
        <f t="shared" si="23"/>
        <v>0</v>
      </c>
      <c r="N75" s="293">
        <f t="shared" si="23"/>
        <v>0</v>
      </c>
      <c r="O75" s="293">
        <f t="shared" si="23"/>
        <v>0</v>
      </c>
      <c r="P75" s="293">
        <f t="shared" si="23"/>
        <v>0</v>
      </c>
      <c r="Q75" s="293">
        <f t="shared" si="23"/>
        <v>0</v>
      </c>
      <c r="R75" s="293">
        <f t="shared" si="23"/>
        <v>0</v>
      </c>
      <c r="S75" s="293">
        <f t="shared" si="23"/>
        <v>0</v>
      </c>
      <c r="T75" s="293">
        <f t="shared" ref="T75:AI75" si="24">IF(AND(T51="0",T52="0",T53="0"),0,IF(AND(T51="L",T52="L",T53="L"),"NC",IF(T51="M",0,T51)-IF(T52="M",0,T52)+IF(T53="M",0,T53)))</f>
        <v>0</v>
      </c>
      <c r="U75" s="293">
        <f t="shared" si="24"/>
        <v>0</v>
      </c>
      <c r="V75" s="293">
        <f t="shared" si="24"/>
        <v>0</v>
      </c>
      <c r="W75" s="293">
        <f t="shared" si="24"/>
        <v>0</v>
      </c>
      <c r="X75" s="293">
        <f t="shared" si="24"/>
        <v>0</v>
      </c>
      <c r="Y75" s="293">
        <f t="shared" si="24"/>
        <v>0</v>
      </c>
      <c r="Z75" s="293">
        <f t="shared" si="24"/>
        <v>0</v>
      </c>
      <c r="AA75" s="293">
        <f t="shared" si="24"/>
        <v>0</v>
      </c>
      <c r="AB75" s="293">
        <f t="shared" si="24"/>
        <v>0</v>
      </c>
      <c r="AC75" s="293">
        <f t="shared" si="24"/>
        <v>0</v>
      </c>
      <c r="AD75" s="293">
        <f t="shared" si="24"/>
        <v>0</v>
      </c>
      <c r="AE75" s="293">
        <f t="shared" si="24"/>
        <v>0</v>
      </c>
      <c r="AF75" s="293">
        <f t="shared" si="24"/>
        <v>0</v>
      </c>
      <c r="AG75" s="293">
        <f t="shared" si="24"/>
        <v>0</v>
      </c>
      <c r="AH75" s="293">
        <f t="shared" si="24"/>
        <v>0</v>
      </c>
      <c r="AI75" s="293">
        <f t="shared" si="24"/>
        <v>0</v>
      </c>
      <c r="AJ75" s="173"/>
      <c r="AK75" s="174"/>
      <c r="BM75" s="290"/>
    </row>
    <row r="76" spans="1:65" s="23" customFormat="1" ht="15.75">
      <c r="A76" s="30"/>
      <c r="B76" s="20"/>
      <c r="C76" s="294" t="s">
        <v>128</v>
      </c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3"/>
      <c r="AK76" s="174"/>
      <c r="BM76" s="290"/>
    </row>
    <row r="77" spans="1:65" s="23" customFormat="1" ht="15.75">
      <c r="A77" s="30"/>
      <c r="B77" s="20"/>
      <c r="C77" s="295" t="s">
        <v>159</v>
      </c>
      <c r="D77" s="179">
        <f>IF(AND('Table 1'!E14="0",D10="0"),0,IF(AND('Table 1'!E14="L",D10="L"),"NC",IF('Table 1'!E14="M",0,'Table 1'!E14)+IF(D10="M",0,D10)))</f>
        <v>14875</v>
      </c>
      <c r="E77" s="179">
        <f>IF(AND('Table 1'!F14="0",E10="0"),0,IF(AND('Table 1'!F14="L",E10="L"),"NC",IF('Table 1'!F14="M",0,'Table 1'!F14)+IF(E10="M",0,E10)))</f>
        <v>12457</v>
      </c>
      <c r="F77" s="179">
        <f>IF(AND('Table 1'!G14="0",F10="0"),0,IF(AND('Table 1'!G14="L",F10="L"),"NC",IF('Table 1'!G14="M",0,'Table 1'!G14)+IF(F10="M",0,F10)))</f>
        <v>9917</v>
      </c>
      <c r="G77" s="179">
        <f>IF(AND('Table 1'!H14="0",G10="0"),0,IF(AND('Table 1'!H14="L",G10="L"),"NC",IF('Table 1'!H14="M",0,'Table 1'!H14)+IF(G10="M",0,G10)))</f>
        <v>24855</v>
      </c>
      <c r="H77" s="179">
        <f>IF(AND('Table 1'!I14="0",H10="0"),0,IF(AND('Table 1'!I14="L",H10="L"),"NC",IF('Table 1'!I14="M",0,'Table 1'!I14)+IF(H10="M",0,H10)))</f>
        <v>-40710</v>
      </c>
      <c r="I77" s="179">
        <f>IF(AND('Table 1'!J14="0",I10="0"),0,IF(AND('Table 1'!J14="L",I10="L"),"NC",IF('Table 1'!J14="M",0,'Table 1'!J14)+IF(I10="M",0,I10)))</f>
        <v>-8431</v>
      </c>
      <c r="J77" s="179">
        <f>IF(AND('Table 1'!K14="0",J10="0"),0,IF(AND('Table 1'!K14="L",J10="L"),"NC",IF('Table 1'!K14="M",0,'Table 1'!K14)+IF(J10="M",0,J10)))</f>
        <v>-123939</v>
      </c>
      <c r="K77" s="179">
        <f>IF(AND('Table 1'!L14="0",K10="0"),0,IF(AND('Table 1'!L14="L",K10="L"),"NC",IF('Table 1'!L14="M",0,'Table 1'!L14)+IF(K10="M",0,K10)))</f>
        <v>23596</v>
      </c>
      <c r="L77" s="179">
        <f>IF(AND('Table 1'!M14="0",L10="0"),0,IF(AND('Table 1'!M14="L",L10="L"),"NC",IF('Table 1'!M14="M",0,'Table 1'!M14)+IF(L10="M",0,L10)))</f>
        <v>24419</v>
      </c>
      <c r="M77" s="179">
        <f>IF(AND('Table 1'!N14="0",M10="0"),0,IF(AND('Table 1'!N14="L",M10="L"),"NC",IF('Table 1'!N14="M",0,'Table 1'!N14)+IF(M10="M",0,M10)))</f>
        <v>24038</v>
      </c>
      <c r="N77" s="179">
        <f>IF(AND('Table 1'!O14="0",N10="0"),0,IF(AND('Table 1'!O14="L",N10="L"),"NC",IF('Table 1'!O14="M",0,'Table 1'!O14)+IF(N10="M",0,N10)))</f>
        <v>28363</v>
      </c>
      <c r="O77" s="179">
        <f>IF(AND('Table 1'!P14="0",O10="0"),0,IF(AND('Table 1'!P14="L",O10="L"),"NC",IF('Table 1'!P14="M",0,'Table 1'!P14)+IF(O10="M",0,O10)))</f>
        <v>28933</v>
      </c>
      <c r="P77" s="179">
        <f>IF(AND('Table 1'!Q14="0",P10="0"),0,IF(AND('Table 1'!Q14="L",P10="L"),"NC",IF('Table 1'!Q14="M",0,'Table 1'!Q14)+IF(P10="M",0,P10)))</f>
        <v>33684</v>
      </c>
      <c r="Q77" s="179">
        <f>IF(AND('Table 1'!R14="0",Q10="0"),0,IF(AND('Table 1'!R14="L",Q10="L"),"NC",IF('Table 1'!R14="M",0,'Table 1'!R14)+IF(Q10="M",0,Q10)))</f>
        <v>33410</v>
      </c>
      <c r="R77" s="179">
        <f>IF(AND('Table 1'!S14="0",R10="0"),0,IF(AND('Table 1'!S14="L",R10="L"),"NC",IF('Table 1'!S14="M",0,'Table 1'!S14)+IF(R10="M",0,R10)))</f>
        <v>6891</v>
      </c>
      <c r="S77" s="179">
        <f>IF(AND('Table 1'!T14="0",S10="0"),0,IF(AND('Table 1'!T14="L",S10="L"),"NC",IF('Table 1'!T14="M",0,'Table 1'!T14)+IF(S10="M",0,S10)))</f>
        <v>3956</v>
      </c>
      <c r="T77" s="179">
        <f>IF(AND('Table 1'!U14="0",T10="0"),0,IF(AND('Table 1'!U14="L",T10="L"),"NC",IF('Table 1'!U14="M",0,'Table 1'!U14)+IF(T10="M",0,T10)))</f>
        <v>19189</v>
      </c>
      <c r="U77" s="179">
        <f>IF(AND('Table 1'!V14="0",U10="0"),0,IF(AND('Table 1'!V14="L",U10="L"),"NC",IF('Table 1'!V14="M",0,'Table 1'!V14)+IF(U10="M",0,U10)))</f>
        <v>9316</v>
      </c>
      <c r="V77" s="179">
        <f>IF(AND('Table 1'!W14="0",V10="0"),0,IF(AND('Table 1'!W14="L",V10="L"),"NC",IF('Table 1'!W14="M",0,'Table 1'!W14)+IF(V10="M",0,V10)))</f>
        <v>-4562</v>
      </c>
      <c r="W77" s="179">
        <f>IF(AND('Table 1'!X14="0",W10="0"),0,IF(AND('Table 1'!X14="L",W10="L"),"NC",IF('Table 1'!X14="M",0,'Table 1'!X14)+IF(W10="M",0,W10)))</f>
        <v>6114</v>
      </c>
      <c r="X77" s="179">
        <f>IF(AND('Table 1'!Y14="0",X10="0"),0,IF(AND('Table 1'!Y14="L",X10="L"),"NC",IF('Table 1'!Y14="M",0,'Table 1'!Y14)+IF(X10="M",0,X10)))</f>
        <v>9983</v>
      </c>
      <c r="Y77" s="179">
        <f>IF(AND('Table 1'!Z14="0",Y10="0"),0,IF(AND('Table 1'!Z14="L",Y10="L"),"NC",IF('Table 1'!Z14="M",0,'Table 1'!Z14)+IF(Y10="M",0,Y10)))</f>
        <v>5280</v>
      </c>
      <c r="Z77" s="179">
        <f>IF(AND('Table 1'!AA14="0",Z10="0"),0,IF(AND('Table 1'!AA14="L",Z10="L"),"NC",IF('Table 1'!AA14="M",0,'Table 1'!AA14)+IF(Z10="M",0,Z10)))</f>
        <v>6</v>
      </c>
      <c r="AA77" s="179">
        <f>IF(AND('Table 1'!AB14="0",AA10="0"),0,IF(AND('Table 1'!AB14="L",AA10="L"),"NC",IF('Table 1'!AB14="M",0,'Table 1'!AB14)+IF(AA10="M",0,AA10)))</f>
        <v>5958</v>
      </c>
      <c r="AB77" s="179">
        <f>IF(AND('Table 1'!AC14="0",AB10="0"),0,IF(AND('Table 1'!AC14="L",AB10="L"),"NC",IF('Table 1'!AC14="M",0,'Table 1'!AC14)+IF(AB10="M",0,AB10)))</f>
        <v>8013</v>
      </c>
      <c r="AC77" s="179">
        <f>IF(AND('Table 1'!AD14="0",AC10="0"),0,IF(AND('Table 1'!AD14="L",AC10="L"),"NC",IF('Table 1'!AD14="M",0,'Table 1'!AD14)+IF(AC10="M",0,AC10)))</f>
        <v>-8237</v>
      </c>
      <c r="AD77" s="179">
        <f>IF(AND('Table 1'!AE14="0",AD10="0"),0,IF(AND('Table 1'!AE14="L",AD10="L"),"NC",IF('Table 1'!AE14="M",0,'Table 1'!AE14)+IF(AD10="M",0,AD10)))</f>
        <v>-181</v>
      </c>
      <c r="AE77" s="179">
        <f>IF(AND('Table 1'!AF14="0",AE10="0"),0,IF(AND('Table 1'!AF14="L",AE10="L"),"NC",IF('Table 1'!AF14="M",0,'Table 1'!AF14)+IF(AE10="M",0,AE10)))</f>
        <v>0</v>
      </c>
      <c r="AF77" s="179">
        <f>IF(AND('Table 1'!AG14="0",AF10="0"),0,IF(AND('Table 1'!AG14="L",AF10="L"),"NC",IF('Table 1'!AG14="M",0,'Table 1'!AG14)+IF(AF10="M",0,AF10)))</f>
        <v>0</v>
      </c>
      <c r="AG77" s="179">
        <f>IF(AND('Table 1'!AH14="0",AG10="0"),0,IF(AND('Table 1'!AH14="L",AG10="L"),"NC",IF('Table 1'!AH14="M",0,'Table 1'!AH14)+IF(AG10="M",0,AG10)))</f>
        <v>0</v>
      </c>
      <c r="AH77" s="179">
        <f>IF(AND('Table 1'!AI14="0",AH10="0"),0,IF(AND('Table 1'!AI14="L",AH10="L"),"NC",IF('Table 1'!AI14="M",0,'Table 1'!AI14)+IF(AH10="M",0,AH10)))</f>
        <v>0</v>
      </c>
      <c r="AI77" s="179">
        <f>IF(AND('Table 1'!AJ14="0",AI10="0"),0,IF(AND('Table 1'!AJ14="L",AI10="L"),"NC",IF('Table 1'!AJ14="M",0,'Table 1'!AJ14)+IF(AI10="M",0,AI10)))</f>
        <v>0</v>
      </c>
      <c r="AJ77" s="296"/>
      <c r="AK77" s="297"/>
      <c r="BM77" s="290"/>
    </row>
  </sheetData>
  <sheetProtection algorithmName="SHA-512" hashValue="56RBOH5iQ6J3Z438bRapUKVnTN27HjHG6sNyxMf1NQYmYK3t4mv+X1dixmqjRpGy+GYaawM32J62qw9eKKLPqw==" saltValue="tpqOKW1WCLyqJqu3jvUopg==" spinCount="100000" sheet="1" objects="1" formatColumns="0" formatRows="0" insertHyperlinks="0"/>
  <mergeCells count="1">
    <mergeCell ref="D6:AI6"/>
  </mergeCells>
  <phoneticPr fontId="35" type="noConversion"/>
  <conditionalFormatting sqref="D10:AI10 D13:AI29 D32:AI34 D36:AI38 D40:AI42 D44:AI46 D48:AI48 D51:AI53">
    <cfRule type="cellIs" dxfId="5" priority="3" operator="equal">
      <formula>""</formula>
    </cfRule>
  </conditionalFormatting>
  <conditionalFormatting sqref="D64:AI64">
    <cfRule type="containsText" dxfId="4" priority="1" operator="containsText" text="NOT">
      <formula>NOT(ISERROR(SEARCH("NOT",D64)))</formula>
    </cfRule>
  </conditionalFormatting>
  <conditionalFormatting sqref="U7:AI7 U10:AI10 U12:AI29 U31:AI34 U36:AI38 U40:AI42 U44:AI46 U48:AI48 U51:AI53">
    <cfRule type="expression" dxfId="3" priority="2">
      <formula>LEN(U$7)=0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1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2">
    <tabColor rgb="FF00FF00"/>
    <pageSetUpPr fitToPage="1"/>
  </sheetPr>
  <dimension ref="A1:BM45"/>
  <sheetViews>
    <sheetView showGridLines="0" defaultGridColor="0" colorId="22" zoomScale="80" zoomScaleNormal="80" zoomScaleSheetLayoutView="80" workbookViewId="0">
      <pane xSplit="5" topLeftCell="Y1" activePane="topRight" state="frozen"/>
      <selection activeCell="C1" sqref="C1"/>
      <selection pane="topRight" activeCell="AF8" sqref="AF8"/>
    </sheetView>
  </sheetViews>
  <sheetFormatPr defaultColWidth="9.77734375" defaultRowHeight="15.75" outlineLevelCol="1"/>
  <cols>
    <col min="1" max="1" width="30.77734375" style="187" hidden="1" customWidth="1"/>
    <col min="2" max="2" width="35.77734375" style="187" hidden="1" customWidth="1"/>
    <col min="3" max="3" width="17.88671875" style="13" customWidth="1"/>
    <col min="4" max="4" width="40.77734375" style="13" customWidth="1"/>
    <col min="5" max="5" width="31.88671875" style="13" customWidth="1"/>
    <col min="6" max="32" width="10.77734375" style="13" customWidth="1"/>
    <col min="33" max="37" width="10.77734375" style="13" hidden="1" customWidth="1" outlineLevel="1"/>
    <col min="38" max="38" width="9.77734375" style="13" collapsed="1"/>
    <col min="39" max="41" width="9.77734375" style="13"/>
    <col min="42" max="42" width="13.109375" style="13" customWidth="1"/>
    <col min="43" max="43" width="9.21875" style="13" customWidth="1"/>
    <col min="44" max="64" width="9.77734375" style="13"/>
    <col min="65" max="65" width="9.77734375" style="201"/>
    <col min="66" max="16384" width="9.77734375" style="13"/>
  </cols>
  <sheetData>
    <row r="1" spans="1:65" ht="7.5" customHeight="1">
      <c r="A1" s="406" t="s">
        <v>443</v>
      </c>
      <c r="B1" s="406"/>
      <c r="AM1" s="194" t="s">
        <v>1054</v>
      </c>
      <c r="AN1" s="407" t="s">
        <v>451</v>
      </c>
      <c r="AO1" s="407">
        <v>5</v>
      </c>
      <c r="AP1" s="407">
        <v>6</v>
      </c>
      <c r="AQ1" s="407">
        <v>7</v>
      </c>
      <c r="AR1" s="407">
        <v>8</v>
      </c>
      <c r="AS1" s="407">
        <v>9</v>
      </c>
      <c r="AT1" s="194">
        <f>AS1+1</f>
        <v>10</v>
      </c>
      <c r="AU1" s="194">
        <f t="shared" ref="AU1:BF1" si="0">AT1+1</f>
        <v>11</v>
      </c>
      <c r="AV1" s="194">
        <f t="shared" si="0"/>
        <v>12</v>
      </c>
      <c r="AW1" s="194">
        <f t="shared" si="0"/>
        <v>13</v>
      </c>
      <c r="AX1" s="194">
        <f t="shared" si="0"/>
        <v>14</v>
      </c>
      <c r="AY1" s="194">
        <f t="shared" si="0"/>
        <v>15</v>
      </c>
      <c r="AZ1" s="194">
        <f t="shared" si="0"/>
        <v>16</v>
      </c>
      <c r="BA1" s="194">
        <f t="shared" si="0"/>
        <v>17</v>
      </c>
      <c r="BB1" s="194">
        <f t="shared" si="0"/>
        <v>18</v>
      </c>
      <c r="BC1" s="194">
        <f t="shared" si="0"/>
        <v>19</v>
      </c>
      <c r="BD1" s="194">
        <f t="shared" si="0"/>
        <v>20</v>
      </c>
      <c r="BE1" s="194">
        <f t="shared" si="0"/>
        <v>21</v>
      </c>
      <c r="BF1" s="194">
        <f t="shared" si="0"/>
        <v>22</v>
      </c>
    </row>
    <row r="2" spans="1:65" ht="18.75">
      <c r="A2" s="406"/>
      <c r="B2" s="406"/>
      <c r="C2" s="408" t="s">
        <v>1</v>
      </c>
      <c r="D2" s="201"/>
      <c r="E2" s="409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486"/>
      <c r="AM2" s="485">
        <f>IF($AM$1='Cover page'!$N$2,0,1)</f>
        <v>0</v>
      </c>
      <c r="AN2" s="489" t="s">
        <v>452</v>
      </c>
    </row>
    <row r="3" spans="1:65" ht="16.5" thickBot="1">
      <c r="A3" s="406"/>
      <c r="B3" s="406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N3" s="407" t="s">
        <v>453</v>
      </c>
    </row>
    <row r="4" spans="1:65" ht="16.5" thickTop="1">
      <c r="A4" s="410"/>
      <c r="B4" s="411"/>
      <c r="C4" s="354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412"/>
    </row>
    <row r="5" spans="1:65">
      <c r="A5" s="220"/>
      <c r="B5" s="413"/>
      <c r="C5" s="355"/>
      <c r="D5" s="199" t="str">
        <f>'Cover page'!E13</f>
        <v>Member State: Sweden</v>
      </c>
      <c r="E5" s="201"/>
      <c r="F5" s="559" t="s">
        <v>2</v>
      </c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560"/>
      <c r="X5" s="560"/>
      <c r="Y5" s="560"/>
      <c r="Z5" s="560"/>
      <c r="AA5" s="536"/>
      <c r="AB5" s="536"/>
      <c r="AC5" s="536"/>
      <c r="AD5" s="536"/>
      <c r="AE5" s="536"/>
      <c r="AF5" s="536"/>
      <c r="AG5" s="536"/>
      <c r="AH5" s="536"/>
      <c r="AI5" s="536"/>
      <c r="AJ5" s="536"/>
      <c r="AK5" s="536"/>
      <c r="AL5" s="414"/>
    </row>
    <row r="6" spans="1:65">
      <c r="A6" s="220"/>
      <c r="B6" s="390" t="s">
        <v>485</v>
      </c>
      <c r="C6" s="355"/>
      <c r="D6" s="306" t="s">
        <v>68</v>
      </c>
      <c r="E6" s="415"/>
      <c r="F6" s="274">
        <f>'Table 1'!E5</f>
        <v>1995</v>
      </c>
      <c r="G6" s="274">
        <f>IF(VLOOKUP('Cover page'!$F$15,'Cover page'!$BD$1:$BF$15,3,FALSE)&lt;F45+1,"",F45+1)</f>
        <v>1996</v>
      </c>
      <c r="H6" s="274">
        <f>IF(VLOOKUP('Cover page'!$F$15,'Cover page'!$BD$1:$BF$15,3,FALSE)&lt;G45+1,"",G45+1)</f>
        <v>1997</v>
      </c>
      <c r="I6" s="274">
        <f>IF(VLOOKUP('Cover page'!$F$15,'Cover page'!$BD$1:$BF$15,3,FALSE)&lt;H45+1,"",H45+1)</f>
        <v>1998</v>
      </c>
      <c r="J6" s="274">
        <f>IF(VLOOKUP('Cover page'!$F$15,'Cover page'!$BD$1:$BF$15,3,FALSE)&lt;I45+1,"",I45+1)</f>
        <v>1999</v>
      </c>
      <c r="K6" s="274">
        <f>IF(VLOOKUP('Cover page'!$F$15,'Cover page'!$BD$1:$BF$15,3,FALSE)&lt;J45+1,"",J45+1)</f>
        <v>2000</v>
      </c>
      <c r="L6" s="274">
        <f>IF(VLOOKUP('Cover page'!$F$15,'Cover page'!$BD$1:$BF$15,3,FALSE)&lt;K45+1,"",K45+1)</f>
        <v>2001</v>
      </c>
      <c r="M6" s="274">
        <f>IF(VLOOKUP('Cover page'!$F$15,'Cover page'!$BD$1:$BF$15,3,FALSE)&lt;L45+1,"",L45+1)</f>
        <v>2002</v>
      </c>
      <c r="N6" s="274">
        <f>IF(VLOOKUP('Cover page'!$F$15,'Cover page'!$BD$1:$BF$15,3,FALSE)&lt;M45+1,"",M45+1)</f>
        <v>2003</v>
      </c>
      <c r="O6" s="274">
        <f>IF(VLOOKUP('Cover page'!$F$15,'Cover page'!$BD$1:$BF$15,3,FALSE)&lt;N45+1,"",N45+1)</f>
        <v>2004</v>
      </c>
      <c r="P6" s="274">
        <f>IF(VLOOKUP('Cover page'!$F$15,'Cover page'!$BD$1:$BF$15,3,FALSE)&lt;O45+1,"",O45+1)</f>
        <v>2005</v>
      </c>
      <c r="Q6" s="274">
        <f>IF(VLOOKUP('Cover page'!$F$15,'Cover page'!$BD$1:$BF$15,3,FALSE)&lt;P45+1,"",P45+1)</f>
        <v>2006</v>
      </c>
      <c r="R6" s="274">
        <f>IF(VLOOKUP('Cover page'!$F$15,'Cover page'!$BD$1:$BF$15,3,FALSE)&lt;Q45+1,"",Q45+1)</f>
        <v>2007</v>
      </c>
      <c r="S6" s="274">
        <f>IF(VLOOKUP('Cover page'!$F$15,'Cover page'!$BD$1:$BF$15,3,FALSE)&lt;R45+1,"",R45+1)</f>
        <v>2008</v>
      </c>
      <c r="T6" s="274">
        <f>IF(VLOOKUP('Cover page'!$F$15,'Cover page'!$BD$1:$BF$15,3,FALSE)&lt;S45+1,"",S45+1)</f>
        <v>2009</v>
      </c>
      <c r="U6" s="274">
        <f>IF(VLOOKUP('Cover page'!$F$15,'Cover page'!$BD$1:$BF$15,3,FALSE)&lt;T45+1,"",T45+1)</f>
        <v>2010</v>
      </c>
      <c r="V6" s="274">
        <f>IF(VLOOKUP('Cover page'!$F$15,'Cover page'!$BD$1:$BF$15,3,FALSE)&lt;U45+1,"",U45+1)</f>
        <v>2011</v>
      </c>
      <c r="W6" s="274">
        <f>IF(VLOOKUP('Cover page'!$F$15,'Cover page'!$BD$1:$BF$15,3,FALSE)&lt;V45+1,"",V45+1)</f>
        <v>2012</v>
      </c>
      <c r="X6" s="274">
        <f>IF(VLOOKUP('Cover page'!$F$15,'Cover page'!$BD$1:$BF$15,3,FALSE)&lt;W45+1,"",W45+1)</f>
        <v>2013</v>
      </c>
      <c r="Y6" s="274">
        <f>IF(VLOOKUP('Cover page'!$F$15,'Cover page'!$BD$1:$BF$15,3,FALSE)&lt;X45+1,"",X45+1)</f>
        <v>2014</v>
      </c>
      <c r="Z6" s="274">
        <f>IF(VLOOKUP('Cover page'!$F$15,'Cover page'!$BD$1:$BF$15,3,FALSE)&lt;Y45+1,"",Y45+1)</f>
        <v>2015</v>
      </c>
      <c r="AA6" s="274">
        <f>IF(VLOOKUP('Cover page'!$F$15,'Cover page'!$BD$1:$BF$15,3,FALSE)&lt;Z45+1,"",Z45+1)</f>
        <v>2016</v>
      </c>
      <c r="AB6" s="274">
        <f>IF(VLOOKUP('Cover page'!$F$15,'Cover page'!$BD$1:$BF$15,3,FALSE)&lt;AA45+1,"",AA45+1)</f>
        <v>2017</v>
      </c>
      <c r="AC6" s="274">
        <f>IF(VLOOKUP('Cover page'!$F$15,'Cover page'!$BD$1:$BF$15,3,FALSE)&lt;AB45+1,"",AB45+1)</f>
        <v>2018</v>
      </c>
      <c r="AD6" s="274">
        <f>IF(VLOOKUP('Cover page'!$F$15,'Cover page'!$BD$1:$BF$15,3,FALSE)&lt;AC45+1,"",AC45+1)</f>
        <v>2019</v>
      </c>
      <c r="AE6" s="274">
        <f>IF(VLOOKUP('Cover page'!$F$15,'Cover page'!$BD$1:$BF$15,3,FALSE)&lt;AD45+1,"",AD45+1)</f>
        <v>2020</v>
      </c>
      <c r="AF6" s="274">
        <f>IF(VLOOKUP('Cover page'!$F$15,'Cover page'!$BD$1:$BF$15,3,FALSE)&lt;AE45+1,"",AE45+1)</f>
        <v>2021</v>
      </c>
      <c r="AG6" s="274" t="str">
        <f>IF(VLOOKUP('Cover page'!$F$15,'Cover page'!$BD$1:$BF$15,3,FALSE)&lt;AF45+1,"",AF45+1)</f>
        <v/>
      </c>
      <c r="AH6" s="274" t="str">
        <f>IF(VLOOKUP('Cover page'!$F$15,'Cover page'!$BD$1:$BF$15,3,FALSE)&lt;AG45+1,"",AG45+1)</f>
        <v/>
      </c>
      <c r="AI6" s="274" t="str">
        <f>IF(VLOOKUP('Cover page'!$F$15,'Cover page'!$BD$1:$BF$15,3,FALSE)&lt;AH45+1,"",AH45+1)</f>
        <v/>
      </c>
      <c r="AJ6" s="274" t="str">
        <f>IF(VLOOKUP('Cover page'!$F$15,'Cover page'!$BD$1:$BF$15,3,FALSE)&lt;AI45+1,"",AI45+1)</f>
        <v/>
      </c>
      <c r="AK6" s="274" t="str">
        <f>IF(VLOOKUP('Cover page'!$F$15,'Cover page'!$BD$1:$BF$15,3,FALSE)&lt;AJ45+1,"",AJ45+1)</f>
        <v/>
      </c>
      <c r="AL6" s="414"/>
    </row>
    <row r="7" spans="1:65">
      <c r="A7" s="220"/>
      <c r="B7" s="416"/>
      <c r="C7" s="355"/>
      <c r="D7" s="213" t="str">
        <f>'Cover page'!E14</f>
        <v>Date: 31/03/2026</v>
      </c>
      <c r="E7" s="417"/>
      <c r="F7" s="400" t="s">
        <v>4</v>
      </c>
      <c r="G7" s="400" t="s">
        <v>4</v>
      </c>
      <c r="H7" s="400" t="s">
        <v>4</v>
      </c>
      <c r="I7" s="400" t="s">
        <v>4</v>
      </c>
      <c r="J7" s="400" t="s">
        <v>4</v>
      </c>
      <c r="K7" s="400" t="s">
        <v>4</v>
      </c>
      <c r="L7" s="400" t="s">
        <v>4</v>
      </c>
      <c r="M7" s="400" t="s">
        <v>4</v>
      </c>
      <c r="N7" s="400" t="s">
        <v>4</v>
      </c>
      <c r="O7" s="400" t="s">
        <v>4</v>
      </c>
      <c r="P7" s="400" t="s">
        <v>4</v>
      </c>
      <c r="Q7" s="400" t="s">
        <v>4</v>
      </c>
      <c r="R7" s="400" t="s">
        <v>4</v>
      </c>
      <c r="S7" s="400" t="s">
        <v>4</v>
      </c>
      <c r="T7" s="400" t="s">
        <v>4</v>
      </c>
      <c r="U7" s="400" t="s">
        <v>4</v>
      </c>
      <c r="V7" s="458" t="s">
        <v>4</v>
      </c>
      <c r="W7" s="458" t="s">
        <v>4</v>
      </c>
      <c r="X7" s="458" t="s">
        <v>4</v>
      </c>
      <c r="Y7" s="458" t="s">
        <v>4</v>
      </c>
      <c r="Z7" s="458" t="s">
        <v>4</v>
      </c>
      <c r="AA7" s="458" t="s">
        <v>4</v>
      </c>
      <c r="AB7" s="458" t="s">
        <v>4</v>
      </c>
      <c r="AC7" s="458" t="s">
        <v>4</v>
      </c>
      <c r="AD7" s="458" t="s">
        <v>4</v>
      </c>
      <c r="AE7" s="458" t="s">
        <v>4</v>
      </c>
      <c r="AF7" s="458" t="s">
        <v>4</v>
      </c>
      <c r="AG7" s="458" t="s">
        <v>4</v>
      </c>
      <c r="AH7" s="458" t="s">
        <v>4</v>
      </c>
      <c r="AI7" s="458" t="s">
        <v>4</v>
      </c>
      <c r="AJ7" s="458" t="s">
        <v>4</v>
      </c>
      <c r="AK7" s="458" t="s">
        <v>4</v>
      </c>
      <c r="AL7" s="414"/>
    </row>
    <row r="8" spans="1:65" ht="16.5" thickBot="1">
      <c r="A8" s="220"/>
      <c r="B8" s="413"/>
      <c r="C8" s="356" t="s">
        <v>37</v>
      </c>
      <c r="D8" s="418"/>
      <c r="E8" s="419"/>
      <c r="F8" s="472">
        <f t="shared" ref="F8:R8" si="1">IFERROR(VLOOKUP(F7,StatusTable,2,FALSE), -1)</f>
        <v>0</v>
      </c>
      <c r="G8" s="472">
        <f t="shared" si="1"/>
        <v>0</v>
      </c>
      <c r="H8" s="472">
        <f t="shared" si="1"/>
        <v>0</v>
      </c>
      <c r="I8" s="472">
        <f t="shared" si="1"/>
        <v>0</v>
      </c>
      <c r="J8" s="472">
        <f t="shared" si="1"/>
        <v>0</v>
      </c>
      <c r="K8" s="472">
        <f t="shared" si="1"/>
        <v>0</v>
      </c>
      <c r="L8" s="472">
        <f t="shared" si="1"/>
        <v>0</v>
      </c>
      <c r="M8" s="472">
        <f t="shared" si="1"/>
        <v>0</v>
      </c>
      <c r="N8" s="472">
        <f t="shared" si="1"/>
        <v>0</v>
      </c>
      <c r="O8" s="472">
        <f t="shared" si="1"/>
        <v>0</v>
      </c>
      <c r="P8" s="472">
        <f t="shared" si="1"/>
        <v>0</v>
      </c>
      <c r="Q8" s="472">
        <f t="shared" si="1"/>
        <v>0</v>
      </c>
      <c r="R8" s="472">
        <f t="shared" si="1"/>
        <v>0</v>
      </c>
      <c r="S8" s="472">
        <f t="shared" ref="S8" si="2">IFERROR(VLOOKUP(S7,StatusTable,2,FALSE), -1)</f>
        <v>0</v>
      </c>
      <c r="T8" s="472">
        <f t="shared" ref="T8" si="3">IFERROR(VLOOKUP(T7,StatusTable,2,FALSE), -1)</f>
        <v>0</v>
      </c>
      <c r="U8" s="472">
        <f t="shared" ref="U8:AF8" si="4">IFERROR(VLOOKUP(U7,StatusTable,2,FALSE), -1)</f>
        <v>0</v>
      </c>
      <c r="V8" s="472">
        <f t="shared" si="4"/>
        <v>0</v>
      </c>
      <c r="W8" s="472">
        <f t="shared" si="4"/>
        <v>0</v>
      </c>
      <c r="X8" s="472">
        <f t="shared" si="4"/>
        <v>0</v>
      </c>
      <c r="Y8" s="472">
        <f t="shared" si="4"/>
        <v>0</v>
      </c>
      <c r="Z8" s="472">
        <f t="shared" si="4"/>
        <v>0</v>
      </c>
      <c r="AA8" s="472">
        <f t="shared" si="4"/>
        <v>0</v>
      </c>
      <c r="AB8" s="472">
        <f t="shared" si="4"/>
        <v>0</v>
      </c>
      <c r="AC8" s="472">
        <f t="shared" si="4"/>
        <v>0</v>
      </c>
      <c r="AD8" s="472">
        <f t="shared" si="4"/>
        <v>0</v>
      </c>
      <c r="AE8" s="472">
        <f t="shared" si="4"/>
        <v>0</v>
      </c>
      <c r="AF8" s="472">
        <f t="shared" si="4"/>
        <v>0</v>
      </c>
      <c r="AG8" s="472"/>
      <c r="AH8" s="472"/>
      <c r="AI8" s="472"/>
      <c r="AJ8" s="472"/>
      <c r="AK8" s="472"/>
      <c r="AL8" s="414"/>
      <c r="BM8" s="201" t="str">
        <f>CountryCode &amp; ".T4.STATUS.S13.MNAC." &amp; RefVintage</f>
        <v>SE.T4.STATUS.S13.MNAC.W.2026</v>
      </c>
    </row>
    <row r="9" spans="1:65" ht="16.5" thickBot="1">
      <c r="A9" s="220"/>
      <c r="B9" s="413"/>
      <c r="C9" s="356" t="s">
        <v>38</v>
      </c>
      <c r="D9" s="420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  <c r="AC9" s="421"/>
      <c r="AD9" s="421"/>
      <c r="AE9" s="421"/>
      <c r="AF9" s="421"/>
      <c r="AG9" s="421"/>
      <c r="AH9" s="421"/>
      <c r="AI9" s="421"/>
      <c r="AJ9" s="421"/>
      <c r="AK9" s="421"/>
      <c r="AL9" s="414"/>
    </row>
    <row r="10" spans="1:65" ht="16.5" thickBot="1">
      <c r="A10" s="422" t="s">
        <v>512</v>
      </c>
      <c r="B10" s="394" t="s">
        <v>970</v>
      </c>
      <c r="C10" s="357">
        <v>2</v>
      </c>
      <c r="D10" s="423" t="s">
        <v>482</v>
      </c>
      <c r="E10" s="424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3"/>
      <c r="AA10" s="533"/>
      <c r="AB10" s="533"/>
      <c r="AC10" s="533"/>
      <c r="AD10" s="533"/>
      <c r="AE10" s="533"/>
      <c r="AF10" s="533"/>
      <c r="AG10" s="533"/>
      <c r="AH10" s="533"/>
      <c r="AI10" s="533"/>
      <c r="AJ10" s="533"/>
      <c r="AK10" s="533"/>
      <c r="AL10" s="414"/>
      <c r="BM10" s="201" t="str">
        <f>CountryCode &amp; ".T4.AF81L.S13.MNAC." &amp; RefVintage</f>
        <v>SE.T4.AF81L.S13.MNAC.W.2026</v>
      </c>
    </row>
    <row r="11" spans="1:65" ht="16.5" thickBot="1">
      <c r="A11" s="425"/>
      <c r="B11" s="426"/>
      <c r="C11" s="357"/>
      <c r="D11" s="2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401"/>
      <c r="AJ11" s="401"/>
      <c r="AK11" s="401"/>
      <c r="AL11" s="414"/>
    </row>
    <row r="12" spans="1:65">
      <c r="A12" s="425"/>
      <c r="B12" s="426"/>
      <c r="C12" s="357"/>
      <c r="D12" s="420"/>
      <c r="E12" s="421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2"/>
      <c r="AB12" s="402"/>
      <c r="AC12" s="402"/>
      <c r="AD12" s="402"/>
      <c r="AE12" s="402"/>
      <c r="AF12" s="402"/>
      <c r="AG12" s="402"/>
      <c r="AH12" s="402"/>
      <c r="AI12" s="402"/>
      <c r="AJ12" s="402"/>
      <c r="AK12" s="402"/>
      <c r="AL12" s="414"/>
    </row>
    <row r="13" spans="1:65">
      <c r="A13" s="220"/>
      <c r="B13" s="394"/>
      <c r="C13" s="357">
        <v>3</v>
      </c>
      <c r="D13" s="423" t="s">
        <v>39</v>
      </c>
      <c r="E13" s="424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1"/>
      <c r="AA13" s="401"/>
      <c r="AB13" s="401"/>
      <c r="AC13" s="401"/>
      <c r="AD13" s="401"/>
      <c r="AE13" s="401"/>
      <c r="AF13" s="401"/>
      <c r="AG13" s="401"/>
      <c r="AH13" s="401"/>
      <c r="AI13" s="401"/>
      <c r="AJ13" s="401"/>
      <c r="AK13" s="401"/>
      <c r="AL13" s="414"/>
    </row>
    <row r="14" spans="1:65">
      <c r="A14" s="220"/>
      <c r="B14" s="394"/>
      <c r="C14" s="157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1"/>
      <c r="AA14" s="401"/>
      <c r="AB14" s="401"/>
      <c r="AC14" s="401"/>
      <c r="AD14" s="401"/>
      <c r="AE14" s="401"/>
      <c r="AF14" s="401"/>
      <c r="AG14" s="401"/>
      <c r="AH14" s="401"/>
      <c r="AI14" s="401"/>
      <c r="AJ14" s="401"/>
      <c r="AK14" s="401"/>
      <c r="AL14" s="414"/>
    </row>
    <row r="15" spans="1:65">
      <c r="A15" s="220"/>
      <c r="B15" s="394"/>
      <c r="C15" s="157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1"/>
      <c r="W15" s="401"/>
      <c r="X15" s="401"/>
      <c r="Y15" s="401"/>
      <c r="Z15" s="401"/>
      <c r="AA15" s="401"/>
      <c r="AB15" s="401"/>
      <c r="AC15" s="401"/>
      <c r="AD15" s="401"/>
      <c r="AE15" s="401"/>
      <c r="AF15" s="401"/>
      <c r="AG15" s="401"/>
      <c r="AH15" s="401"/>
      <c r="AI15" s="401"/>
      <c r="AJ15" s="401"/>
      <c r="AK15" s="401"/>
      <c r="AL15" s="414"/>
    </row>
    <row r="16" spans="1:65">
      <c r="A16" s="425" t="s">
        <v>441</v>
      </c>
      <c r="B16" s="394" t="s">
        <v>971</v>
      </c>
      <c r="C16" s="157"/>
      <c r="D16" s="59" t="s">
        <v>40</v>
      </c>
      <c r="E16" s="59"/>
      <c r="F16" s="533"/>
      <c r="G16" s="533"/>
      <c r="H16" s="533"/>
      <c r="I16" s="533"/>
      <c r="J16" s="533"/>
      <c r="K16" s="533"/>
      <c r="L16" s="533"/>
      <c r="M16" s="533"/>
      <c r="N16" s="533"/>
      <c r="O16" s="533"/>
      <c r="P16" s="533"/>
      <c r="Q16" s="533"/>
      <c r="R16" s="533"/>
      <c r="S16" s="533"/>
      <c r="T16" s="533"/>
      <c r="U16" s="533"/>
      <c r="V16" s="533"/>
      <c r="W16" s="533"/>
      <c r="X16" s="533"/>
      <c r="Y16" s="533"/>
      <c r="Z16" s="533"/>
      <c r="AA16" s="533"/>
      <c r="AB16" s="533"/>
      <c r="AC16" s="533"/>
      <c r="AD16" s="533"/>
      <c r="AE16" s="533"/>
      <c r="AF16" s="533"/>
      <c r="AG16" s="533"/>
      <c r="AH16" s="533"/>
      <c r="AI16" s="533"/>
      <c r="AJ16" s="533"/>
      <c r="AK16" s="533"/>
      <c r="AL16" s="414"/>
      <c r="BM16" s="201" t="str">
        <f>CountryCode &amp; ".T4.FPU.S13.MNAC." &amp; RefVintage</f>
        <v>SE.T4.FPU.S13.MNAC.W.2026</v>
      </c>
    </row>
    <row r="17" spans="1:38">
      <c r="A17" s="220"/>
      <c r="B17" s="394"/>
      <c r="C17" s="157"/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401"/>
      <c r="Z17" s="401"/>
      <c r="AA17" s="401"/>
      <c r="AB17" s="401"/>
      <c r="AC17" s="401"/>
      <c r="AD17" s="401"/>
      <c r="AE17" s="401"/>
      <c r="AF17" s="401"/>
      <c r="AG17" s="401"/>
      <c r="AH17" s="401"/>
      <c r="AI17" s="401"/>
      <c r="AJ17" s="401"/>
      <c r="AK17" s="401"/>
      <c r="AL17" s="414"/>
    </row>
    <row r="18" spans="1:38">
      <c r="A18" s="220"/>
      <c r="B18" s="394"/>
      <c r="C18" s="157"/>
      <c r="D18" s="59" t="s">
        <v>41</v>
      </c>
      <c r="E18" s="59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  <c r="X18" s="403"/>
      <c r="Y18" s="403"/>
      <c r="Z18" s="403"/>
      <c r="AA18" s="403"/>
      <c r="AB18" s="403"/>
      <c r="AC18" s="403"/>
      <c r="AD18" s="403"/>
      <c r="AE18" s="403"/>
      <c r="AF18" s="403"/>
      <c r="AG18" s="403"/>
      <c r="AH18" s="403"/>
      <c r="AI18" s="403"/>
      <c r="AJ18" s="403"/>
      <c r="AK18" s="403"/>
      <c r="AL18" s="414"/>
    </row>
    <row r="19" spans="1:38">
      <c r="A19" s="220"/>
      <c r="B19" s="394"/>
      <c r="C19" s="157"/>
      <c r="D19" s="59"/>
      <c r="E19" s="59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  <c r="X19" s="403"/>
      <c r="Y19" s="403"/>
      <c r="Z19" s="403"/>
      <c r="AA19" s="403"/>
      <c r="AB19" s="403"/>
      <c r="AC19" s="403"/>
      <c r="AD19" s="403"/>
      <c r="AE19" s="403"/>
      <c r="AF19" s="403"/>
      <c r="AG19" s="403"/>
      <c r="AH19" s="403"/>
      <c r="AI19" s="403"/>
      <c r="AJ19" s="403"/>
      <c r="AK19" s="403"/>
      <c r="AL19" s="414"/>
    </row>
    <row r="20" spans="1:38">
      <c r="A20" s="220"/>
      <c r="B20" s="394"/>
      <c r="C20" s="157"/>
      <c r="D20" s="59"/>
      <c r="E20" s="59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3"/>
      <c r="X20" s="403"/>
      <c r="Y20" s="403"/>
      <c r="Z20" s="403"/>
      <c r="AA20" s="403"/>
      <c r="AB20" s="403"/>
      <c r="AC20" s="403"/>
      <c r="AD20" s="403"/>
      <c r="AE20" s="403"/>
      <c r="AF20" s="403"/>
      <c r="AG20" s="403"/>
      <c r="AH20" s="403"/>
      <c r="AI20" s="403"/>
      <c r="AJ20" s="403"/>
      <c r="AK20" s="403"/>
      <c r="AL20" s="414"/>
    </row>
    <row r="21" spans="1:38">
      <c r="A21" s="220"/>
      <c r="B21" s="394"/>
      <c r="C21" s="157"/>
      <c r="D21" s="59"/>
      <c r="E21" s="59"/>
      <c r="F21" s="403"/>
      <c r="G21" s="403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03"/>
      <c r="AL21" s="414"/>
    </row>
    <row r="22" spans="1:38">
      <c r="A22" s="220"/>
      <c r="B22" s="394"/>
      <c r="C22" s="157"/>
      <c r="F22" s="403"/>
      <c r="G22" s="403"/>
      <c r="H22" s="403"/>
      <c r="I22" s="403"/>
      <c r="J22" s="403"/>
      <c r="K22" s="403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3"/>
      <c r="AD22" s="403"/>
      <c r="AE22" s="403"/>
      <c r="AF22" s="403"/>
      <c r="AG22" s="403"/>
      <c r="AH22" s="403"/>
      <c r="AI22" s="403"/>
      <c r="AJ22" s="403"/>
      <c r="AK22" s="403"/>
      <c r="AL22" s="414"/>
    </row>
    <row r="23" spans="1:38">
      <c r="A23" s="220"/>
      <c r="B23" s="394"/>
      <c r="C23" s="157"/>
      <c r="F23" s="403"/>
      <c r="G23" s="403"/>
      <c r="H23" s="403"/>
      <c r="I23" s="403"/>
      <c r="J23" s="403"/>
      <c r="K23" s="403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V23" s="403"/>
      <c r="W23" s="403"/>
      <c r="X23" s="403"/>
      <c r="Y23" s="403"/>
      <c r="Z23" s="403"/>
      <c r="AA23" s="403"/>
      <c r="AB23" s="403"/>
      <c r="AC23" s="403"/>
      <c r="AD23" s="403"/>
      <c r="AE23" s="403"/>
      <c r="AF23" s="403"/>
      <c r="AG23" s="403"/>
      <c r="AH23" s="403"/>
      <c r="AI23" s="403"/>
      <c r="AJ23" s="403"/>
      <c r="AK23" s="403"/>
      <c r="AL23" s="414"/>
    </row>
    <row r="24" spans="1:38">
      <c r="A24" s="220"/>
      <c r="B24" s="394"/>
      <c r="C24" s="157"/>
      <c r="F24" s="403"/>
      <c r="G24" s="403"/>
      <c r="H24" s="403"/>
      <c r="I24" s="403"/>
      <c r="J24" s="403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/>
      <c r="X24" s="403"/>
      <c r="Y24" s="403"/>
      <c r="Z24" s="403"/>
      <c r="AA24" s="403"/>
      <c r="AB24" s="403"/>
      <c r="AC24" s="403"/>
      <c r="AD24" s="403"/>
      <c r="AE24" s="403"/>
      <c r="AF24" s="403"/>
      <c r="AG24" s="403"/>
      <c r="AH24" s="403"/>
      <c r="AI24" s="403"/>
      <c r="AJ24" s="403"/>
      <c r="AK24" s="403"/>
      <c r="AL24" s="414"/>
    </row>
    <row r="25" spans="1:38" ht="16.5" thickBot="1">
      <c r="A25" s="220"/>
      <c r="B25" s="394"/>
      <c r="C25" s="157"/>
      <c r="F25" s="404"/>
      <c r="G25" s="404"/>
      <c r="H25" s="404"/>
      <c r="I25" s="404"/>
      <c r="J25" s="404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4"/>
      <c r="AJ25" s="404"/>
      <c r="AK25" s="404"/>
      <c r="AL25" s="414"/>
    </row>
    <row r="26" spans="1:38" ht="9.75" customHeight="1">
      <c r="A26" s="220"/>
      <c r="B26" s="394"/>
      <c r="C26" s="157"/>
      <c r="D26" s="421"/>
      <c r="E26" s="421"/>
      <c r="F26" s="402"/>
      <c r="G26" s="402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2"/>
      <c r="AI26" s="402"/>
      <c r="AJ26" s="402"/>
      <c r="AK26" s="402"/>
      <c r="AL26" s="414"/>
    </row>
    <row r="27" spans="1:38">
      <c r="A27" s="220"/>
      <c r="B27" s="394"/>
      <c r="C27" s="357">
        <v>4</v>
      </c>
      <c r="D27" s="423" t="s">
        <v>461</v>
      </c>
      <c r="E27" s="424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  <c r="T27" s="401"/>
      <c r="U27" s="401"/>
      <c r="V27" s="401"/>
      <c r="W27" s="401"/>
      <c r="X27" s="401"/>
      <c r="Y27" s="401"/>
      <c r="Z27" s="401"/>
      <c r="AA27" s="401"/>
      <c r="AB27" s="401"/>
      <c r="AC27" s="401"/>
      <c r="AD27" s="401"/>
      <c r="AE27" s="401"/>
      <c r="AF27" s="401"/>
      <c r="AG27" s="401"/>
      <c r="AH27" s="401"/>
      <c r="AI27" s="401"/>
      <c r="AJ27" s="401"/>
      <c r="AK27" s="401"/>
      <c r="AL27" s="414"/>
    </row>
    <row r="28" spans="1:38">
      <c r="A28" s="220"/>
      <c r="B28" s="394"/>
      <c r="C28" s="158"/>
      <c r="D28" s="423" t="s">
        <v>42</v>
      </c>
      <c r="E28" s="424"/>
      <c r="F28" s="401"/>
      <c r="G28" s="401"/>
      <c r="H28" s="401"/>
      <c r="I28" s="401"/>
      <c r="J28" s="401"/>
      <c r="K28" s="401"/>
      <c r="L28" s="401"/>
      <c r="M28" s="401"/>
      <c r="N28" s="401"/>
      <c r="O28" s="401"/>
      <c r="P28" s="401"/>
      <c r="Q28" s="401"/>
      <c r="R28" s="401"/>
      <c r="S28" s="401"/>
      <c r="T28" s="401"/>
      <c r="U28" s="401"/>
      <c r="V28" s="401"/>
      <c r="W28" s="401"/>
      <c r="X28" s="401"/>
      <c r="Y28" s="401"/>
      <c r="Z28" s="401"/>
      <c r="AA28" s="401"/>
      <c r="AB28" s="401"/>
      <c r="AC28" s="401"/>
      <c r="AD28" s="401"/>
      <c r="AE28" s="401"/>
      <c r="AF28" s="401"/>
      <c r="AG28" s="401"/>
      <c r="AH28" s="401"/>
      <c r="AI28" s="401"/>
      <c r="AJ28" s="401"/>
      <c r="AK28" s="401"/>
      <c r="AL28" s="414"/>
    </row>
    <row r="29" spans="1:38">
      <c r="A29" s="220"/>
      <c r="B29" s="394"/>
      <c r="C29" s="158"/>
      <c r="D29" s="13" t="s">
        <v>43</v>
      </c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403"/>
      <c r="AD29" s="403"/>
      <c r="AE29" s="403"/>
      <c r="AF29" s="403"/>
      <c r="AG29" s="403"/>
      <c r="AH29" s="403"/>
      <c r="AI29" s="403"/>
      <c r="AJ29" s="403"/>
      <c r="AK29" s="403"/>
      <c r="AL29" s="414"/>
    </row>
    <row r="30" spans="1:38">
      <c r="A30" s="220"/>
      <c r="B30" s="394"/>
      <c r="C30" s="158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3"/>
      <c r="AA30" s="403"/>
      <c r="AB30" s="403"/>
      <c r="AC30" s="403"/>
      <c r="AD30" s="403"/>
      <c r="AE30" s="403"/>
      <c r="AF30" s="403"/>
      <c r="AG30" s="403"/>
      <c r="AH30" s="403"/>
      <c r="AI30" s="403"/>
      <c r="AJ30" s="403"/>
      <c r="AK30" s="403"/>
      <c r="AL30" s="414"/>
    </row>
    <row r="31" spans="1:38">
      <c r="A31" s="220"/>
      <c r="B31" s="394"/>
      <c r="C31" s="158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  <c r="AB31" s="403"/>
      <c r="AC31" s="403"/>
      <c r="AD31" s="403"/>
      <c r="AE31" s="403"/>
      <c r="AF31" s="403"/>
      <c r="AG31" s="403"/>
      <c r="AH31" s="403"/>
      <c r="AI31" s="403"/>
      <c r="AJ31" s="403"/>
      <c r="AK31" s="403"/>
      <c r="AL31" s="414"/>
    </row>
    <row r="32" spans="1:38">
      <c r="A32" s="220"/>
      <c r="B32" s="394"/>
      <c r="C32" s="158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  <c r="AG32" s="403"/>
      <c r="AH32" s="403"/>
      <c r="AI32" s="403"/>
      <c r="AJ32" s="403"/>
      <c r="AK32" s="403"/>
      <c r="AL32" s="414"/>
    </row>
    <row r="33" spans="1:65">
      <c r="A33" s="220"/>
      <c r="B33" s="394"/>
      <c r="C33" s="158"/>
      <c r="D33" s="13" t="s">
        <v>44</v>
      </c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03"/>
      <c r="Z33" s="403"/>
      <c r="AA33" s="403"/>
      <c r="AB33" s="403"/>
      <c r="AC33" s="403"/>
      <c r="AD33" s="403"/>
      <c r="AE33" s="403"/>
      <c r="AF33" s="403"/>
      <c r="AG33" s="403"/>
      <c r="AH33" s="403"/>
      <c r="AI33" s="403"/>
      <c r="AJ33" s="403"/>
      <c r="AK33" s="403"/>
      <c r="AL33" s="414"/>
    </row>
    <row r="34" spans="1:65">
      <c r="A34" s="220"/>
      <c r="B34" s="394"/>
      <c r="C34" s="158"/>
      <c r="F34" s="403"/>
      <c r="G34" s="403"/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403"/>
      <c r="AJ34" s="403"/>
      <c r="AK34" s="403"/>
      <c r="AL34" s="414"/>
    </row>
    <row r="35" spans="1:65">
      <c r="A35" s="220"/>
      <c r="B35" s="394"/>
      <c r="C35" s="158"/>
      <c r="D35" s="424"/>
      <c r="E35" s="424"/>
      <c r="F35" s="403"/>
      <c r="G35" s="403"/>
      <c r="H35" s="403"/>
      <c r="I35" s="403"/>
      <c r="J35" s="403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3"/>
      <c r="X35" s="403"/>
      <c r="Y35" s="403"/>
      <c r="Z35" s="403"/>
      <c r="AA35" s="403"/>
      <c r="AB35" s="403"/>
      <c r="AC35" s="403"/>
      <c r="AD35" s="403"/>
      <c r="AE35" s="403"/>
      <c r="AF35" s="403"/>
      <c r="AG35" s="403"/>
      <c r="AH35" s="403"/>
      <c r="AI35" s="403"/>
      <c r="AJ35" s="403"/>
      <c r="AK35" s="403"/>
      <c r="AL35" s="414"/>
    </row>
    <row r="36" spans="1:65" ht="16.5" thickBot="1">
      <c r="A36" s="220"/>
      <c r="B36" s="394"/>
      <c r="C36" s="158"/>
      <c r="D36" s="427"/>
      <c r="E36" s="427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  <c r="R36" s="405"/>
      <c r="S36" s="405"/>
      <c r="T36" s="405"/>
      <c r="U36" s="405"/>
      <c r="V36" s="405"/>
      <c r="W36" s="405"/>
      <c r="X36" s="405"/>
      <c r="Y36" s="405"/>
      <c r="Z36" s="405"/>
      <c r="AA36" s="405"/>
      <c r="AB36" s="405"/>
      <c r="AC36" s="405"/>
      <c r="AD36" s="405"/>
      <c r="AE36" s="405"/>
      <c r="AF36" s="405"/>
      <c r="AG36" s="405"/>
      <c r="AH36" s="405"/>
      <c r="AI36" s="405"/>
      <c r="AJ36" s="405"/>
      <c r="AK36" s="405"/>
      <c r="AL36" s="414"/>
    </row>
    <row r="37" spans="1:65">
      <c r="A37" s="220"/>
      <c r="B37" s="394"/>
      <c r="C37" s="158"/>
      <c r="F37" s="401"/>
      <c r="G37" s="401"/>
      <c r="H37" s="401"/>
      <c r="I37" s="401"/>
      <c r="J37" s="401"/>
      <c r="K37" s="401"/>
      <c r="L37" s="401"/>
      <c r="M37" s="401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1"/>
      <c r="AA37" s="401"/>
      <c r="AB37" s="401"/>
      <c r="AC37" s="401"/>
      <c r="AD37" s="401"/>
      <c r="AE37" s="401"/>
      <c r="AF37" s="401"/>
      <c r="AG37" s="401"/>
      <c r="AH37" s="401"/>
      <c r="AI37" s="401"/>
      <c r="AJ37" s="401"/>
      <c r="AK37" s="401"/>
      <c r="AL37" s="414"/>
    </row>
    <row r="38" spans="1:65">
      <c r="A38" s="425" t="s">
        <v>442</v>
      </c>
      <c r="B38" s="394" t="s">
        <v>972</v>
      </c>
      <c r="C38" s="357">
        <v>10</v>
      </c>
      <c r="D38" s="423" t="s">
        <v>45</v>
      </c>
      <c r="F38" s="533"/>
      <c r="G38" s="533"/>
      <c r="H38" s="533"/>
      <c r="I38" s="533"/>
      <c r="J38" s="533"/>
      <c r="K38" s="533"/>
      <c r="L38" s="533"/>
      <c r="M38" s="533"/>
      <c r="N38" s="533"/>
      <c r="O38" s="533"/>
      <c r="P38" s="533"/>
      <c r="Q38" s="533"/>
      <c r="R38" s="533"/>
      <c r="S38" s="533"/>
      <c r="T38" s="533"/>
      <c r="U38" s="533"/>
      <c r="V38" s="533"/>
      <c r="W38" s="533"/>
      <c r="X38" s="533"/>
      <c r="Y38" s="533"/>
      <c r="Z38" s="533"/>
      <c r="AA38" s="533"/>
      <c r="AB38" s="533"/>
      <c r="AC38" s="533"/>
      <c r="AD38" s="533"/>
      <c r="AE38" s="533"/>
      <c r="AF38" s="533"/>
      <c r="AG38" s="533"/>
      <c r="AH38" s="533"/>
      <c r="AI38" s="533"/>
      <c r="AJ38" s="533"/>
      <c r="AK38" s="533"/>
      <c r="AL38" s="414"/>
      <c r="BM38" s="201" t="str">
        <f>CountryCode &amp; ".T4.GNI.S1.MNAC." &amp; RefVintage</f>
        <v>SE.T4.GNI.S1.MNAC.W.2026</v>
      </c>
    </row>
    <row r="39" spans="1:65">
      <c r="A39" s="220"/>
      <c r="B39" s="413"/>
      <c r="C39" s="428" t="s">
        <v>35</v>
      </c>
      <c r="AL39" s="414"/>
    </row>
    <row r="40" spans="1:65">
      <c r="A40" s="220"/>
      <c r="B40" s="413"/>
      <c r="C40" s="428"/>
      <c r="D40" s="429" t="s">
        <v>29</v>
      </c>
      <c r="AL40" s="414"/>
    </row>
    <row r="41" spans="1:65" ht="25.5">
      <c r="A41" s="220"/>
      <c r="B41" s="413"/>
      <c r="C41" s="158"/>
      <c r="D41" s="429" t="s">
        <v>67</v>
      </c>
      <c r="F41" s="430"/>
      <c r="AL41" s="414"/>
    </row>
    <row r="42" spans="1:65" ht="16.5" thickBot="1">
      <c r="A42" s="431"/>
      <c r="B42" s="432"/>
      <c r="C42" s="159"/>
      <c r="D42" s="433"/>
      <c r="E42" s="433"/>
      <c r="F42" s="433"/>
      <c r="G42" s="433"/>
      <c r="H42" s="433"/>
      <c r="I42" s="433"/>
      <c r="J42" s="433"/>
      <c r="K42" s="433"/>
      <c r="L42" s="433"/>
      <c r="M42" s="433"/>
      <c r="N42" s="433"/>
      <c r="O42" s="433"/>
      <c r="P42" s="433"/>
      <c r="Q42" s="433"/>
      <c r="R42" s="433"/>
      <c r="S42" s="433"/>
      <c r="T42" s="433"/>
      <c r="U42" s="433"/>
      <c r="V42" s="433"/>
      <c r="W42" s="433"/>
      <c r="X42" s="433"/>
      <c r="Y42" s="433"/>
      <c r="Z42" s="433"/>
      <c r="AA42" s="433"/>
      <c r="AB42" s="433"/>
      <c r="AC42" s="433"/>
      <c r="AD42" s="433"/>
      <c r="AE42" s="433"/>
      <c r="AF42" s="433"/>
      <c r="AG42" s="433"/>
      <c r="AH42" s="433"/>
      <c r="AI42" s="433"/>
      <c r="AJ42" s="433"/>
      <c r="AK42" s="433"/>
      <c r="AL42" s="434"/>
    </row>
    <row r="43" spans="1:65" ht="16.5" thickTop="1"/>
    <row r="44" spans="1:65" ht="59.45" customHeight="1">
      <c r="C44" s="435" t="s">
        <v>121</v>
      </c>
      <c r="D44" s="436"/>
      <c r="E44" s="436"/>
      <c r="F44" s="550" t="str">
        <f>IF(OR(COUNTA(F10,F16,F38)=3,NOT(ISNUMBER(F6))),"OK","NOT fully completed, pls.fill with L, M or 0")</f>
        <v>NOT fully completed, pls.fill with L, M or 0</v>
      </c>
      <c r="G44" s="550" t="str">
        <f t="shared" ref="G44:AK44" si="5">IF(OR(COUNTA(G10,G16,G38)=3,NOT(ISNUMBER(G6))),"OK","NOT fully completed, pls.fill with L, M or 0")</f>
        <v>NOT fully completed, pls.fill with L, M or 0</v>
      </c>
      <c r="H44" s="550" t="str">
        <f t="shared" si="5"/>
        <v>NOT fully completed, pls.fill with L, M or 0</v>
      </c>
      <c r="I44" s="550" t="str">
        <f t="shared" si="5"/>
        <v>NOT fully completed, pls.fill with L, M or 0</v>
      </c>
      <c r="J44" s="550" t="str">
        <f t="shared" si="5"/>
        <v>NOT fully completed, pls.fill with L, M or 0</v>
      </c>
      <c r="K44" s="550" t="str">
        <f t="shared" si="5"/>
        <v>NOT fully completed, pls.fill with L, M or 0</v>
      </c>
      <c r="L44" s="550" t="str">
        <f t="shared" si="5"/>
        <v>NOT fully completed, pls.fill with L, M or 0</v>
      </c>
      <c r="M44" s="550" t="str">
        <f t="shared" si="5"/>
        <v>NOT fully completed, pls.fill with L, M or 0</v>
      </c>
      <c r="N44" s="550" t="str">
        <f t="shared" si="5"/>
        <v>NOT fully completed, pls.fill with L, M or 0</v>
      </c>
      <c r="O44" s="550" t="str">
        <f t="shared" si="5"/>
        <v>NOT fully completed, pls.fill with L, M or 0</v>
      </c>
      <c r="P44" s="550" t="str">
        <f t="shared" si="5"/>
        <v>NOT fully completed, pls.fill with L, M or 0</v>
      </c>
      <c r="Q44" s="550" t="str">
        <f t="shared" si="5"/>
        <v>NOT fully completed, pls.fill with L, M or 0</v>
      </c>
      <c r="R44" s="550" t="str">
        <f t="shared" si="5"/>
        <v>NOT fully completed, pls.fill with L, M or 0</v>
      </c>
      <c r="S44" s="550" t="str">
        <f t="shared" si="5"/>
        <v>NOT fully completed, pls.fill with L, M or 0</v>
      </c>
      <c r="T44" s="550" t="str">
        <f t="shared" si="5"/>
        <v>NOT fully completed, pls.fill with L, M or 0</v>
      </c>
      <c r="U44" s="550" t="str">
        <f t="shared" si="5"/>
        <v>NOT fully completed, pls.fill with L, M or 0</v>
      </c>
      <c r="V44" s="550" t="str">
        <f t="shared" si="5"/>
        <v>NOT fully completed, pls.fill with L, M or 0</v>
      </c>
      <c r="W44" s="550" t="str">
        <f t="shared" si="5"/>
        <v>NOT fully completed, pls.fill with L, M or 0</v>
      </c>
      <c r="X44" s="550" t="str">
        <f t="shared" si="5"/>
        <v>NOT fully completed, pls.fill with L, M or 0</v>
      </c>
      <c r="Y44" s="550" t="str">
        <f t="shared" si="5"/>
        <v>NOT fully completed, pls.fill with L, M or 0</v>
      </c>
      <c r="Z44" s="550" t="str">
        <f t="shared" si="5"/>
        <v>NOT fully completed, pls.fill with L, M or 0</v>
      </c>
      <c r="AA44" s="550" t="str">
        <f t="shared" si="5"/>
        <v>NOT fully completed, pls.fill with L, M or 0</v>
      </c>
      <c r="AB44" s="550" t="str">
        <f t="shared" si="5"/>
        <v>NOT fully completed, pls.fill with L, M or 0</v>
      </c>
      <c r="AC44" s="550" t="str">
        <f t="shared" si="5"/>
        <v>NOT fully completed, pls.fill with L, M or 0</v>
      </c>
      <c r="AD44" s="550" t="str">
        <f t="shared" si="5"/>
        <v>NOT fully completed, pls.fill with L, M or 0</v>
      </c>
      <c r="AE44" s="550" t="str">
        <f t="shared" si="5"/>
        <v>NOT fully completed, pls.fill with L, M or 0</v>
      </c>
      <c r="AF44" s="550" t="str">
        <f t="shared" si="5"/>
        <v>NOT fully completed, pls.fill with L, M or 0</v>
      </c>
      <c r="AG44" s="550" t="str">
        <f t="shared" si="5"/>
        <v>OK</v>
      </c>
      <c r="AH44" s="550" t="str">
        <f t="shared" si="5"/>
        <v>OK</v>
      </c>
      <c r="AI44" s="550" t="str">
        <f t="shared" si="5"/>
        <v>OK</v>
      </c>
      <c r="AJ44" s="550" t="str">
        <f t="shared" si="5"/>
        <v>OK</v>
      </c>
      <c r="AK44" s="550" t="str">
        <f t="shared" si="5"/>
        <v>OK</v>
      </c>
    </row>
    <row r="45" spans="1:65">
      <c r="F45" s="242">
        <v>1995</v>
      </c>
      <c r="G45" s="242">
        <f>F45+1</f>
        <v>1996</v>
      </c>
      <c r="H45" s="242">
        <f t="shared" ref="H45:AK45" si="6">G45+1</f>
        <v>1997</v>
      </c>
      <c r="I45" s="242">
        <f t="shared" si="6"/>
        <v>1998</v>
      </c>
      <c r="J45" s="242">
        <f t="shared" si="6"/>
        <v>1999</v>
      </c>
      <c r="K45" s="242">
        <f t="shared" si="6"/>
        <v>2000</v>
      </c>
      <c r="L45" s="242">
        <f t="shared" si="6"/>
        <v>2001</v>
      </c>
      <c r="M45" s="242">
        <f t="shared" si="6"/>
        <v>2002</v>
      </c>
      <c r="N45" s="242">
        <f t="shared" si="6"/>
        <v>2003</v>
      </c>
      <c r="O45" s="242">
        <f t="shared" si="6"/>
        <v>2004</v>
      </c>
      <c r="P45" s="242">
        <f t="shared" si="6"/>
        <v>2005</v>
      </c>
      <c r="Q45" s="242">
        <f t="shared" si="6"/>
        <v>2006</v>
      </c>
      <c r="R45" s="242">
        <f t="shared" si="6"/>
        <v>2007</v>
      </c>
      <c r="S45" s="242">
        <f t="shared" si="6"/>
        <v>2008</v>
      </c>
      <c r="T45" s="242">
        <f t="shared" si="6"/>
        <v>2009</v>
      </c>
      <c r="U45" s="242">
        <f t="shared" si="6"/>
        <v>2010</v>
      </c>
      <c r="V45" s="242">
        <f t="shared" ref="V45:AJ45" si="7">U45+1</f>
        <v>2011</v>
      </c>
      <c r="W45" s="242">
        <f t="shared" si="7"/>
        <v>2012</v>
      </c>
      <c r="X45" s="242">
        <f t="shared" si="7"/>
        <v>2013</v>
      </c>
      <c r="Y45" s="242">
        <f t="shared" si="7"/>
        <v>2014</v>
      </c>
      <c r="Z45" s="242">
        <f t="shared" si="7"/>
        <v>2015</v>
      </c>
      <c r="AA45" s="242">
        <f t="shared" si="7"/>
        <v>2016</v>
      </c>
      <c r="AB45" s="242">
        <f t="shared" si="7"/>
        <v>2017</v>
      </c>
      <c r="AC45" s="242">
        <f t="shared" si="7"/>
        <v>2018</v>
      </c>
      <c r="AD45" s="242">
        <f t="shared" si="7"/>
        <v>2019</v>
      </c>
      <c r="AE45" s="242">
        <f t="shared" si="7"/>
        <v>2020</v>
      </c>
      <c r="AF45" s="242">
        <f t="shared" si="7"/>
        <v>2021</v>
      </c>
      <c r="AG45" s="242">
        <f t="shared" si="7"/>
        <v>2022</v>
      </c>
      <c r="AH45" s="242">
        <f t="shared" si="7"/>
        <v>2023</v>
      </c>
      <c r="AI45" s="242">
        <f t="shared" si="7"/>
        <v>2024</v>
      </c>
      <c r="AJ45" s="242">
        <f t="shared" si="7"/>
        <v>2025</v>
      </c>
      <c r="AK45" s="242">
        <f t="shared" si="6"/>
        <v>2026</v>
      </c>
    </row>
  </sheetData>
  <sheetProtection algorithmName="SHA-512" hashValue="yFjQKv1A10rzB/pa2/+QemSb86rYCaO1xRx04LrYo7u3LfugY9a9QbkJtsRTrchXR4AANSMvE0/F9ULrRYZ2+g==" saltValue="WBM/mkwP5wSMOACbLl7rCQ==" spinCount="100000" sheet="1" objects="1" formatColumns="0" formatRows="0" insertRows="0" insertHyperlinks="0" deleteRows="0"/>
  <mergeCells count="1">
    <mergeCell ref="F5:Z5"/>
  </mergeCells>
  <phoneticPr fontId="35" type="noConversion"/>
  <conditionalFormatting sqref="F10:AK10 F16:AK16 F38:AK38">
    <cfRule type="cellIs" dxfId="2" priority="5" operator="equal">
      <formula>""</formula>
    </cfRule>
  </conditionalFormatting>
  <conditionalFormatting sqref="F44:AK44">
    <cfRule type="containsText" dxfId="1" priority="1" operator="containsText" text="NOT">
      <formula>NOT(ISERROR(SEARCH("NOT",F44)))</formula>
    </cfRule>
  </conditionalFormatting>
  <conditionalFormatting sqref="V6:AK7 V10:AK10 V16:AK16 V18:AK24 V29:AK35 V38:AK38">
    <cfRule type="expression" dxfId="0" priority="2">
      <formula>LEN(V$6)=0</formula>
    </cfRule>
  </conditionalFormatting>
  <dataValidations count="2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F7:AK7" xr:uid="{00000000-0002-0000-0C00-000000000000}">
      <formula1>$AN$1:$AN$3</formula1>
    </dataValidation>
    <dataValidation type="list" allowBlank="1" showInputMessage="1" showErrorMessage="1" sqref="D1" xr:uid="{00000000-0002-0000-0C00-000001000000}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26" orientation="landscape" r:id="rId1"/>
  <headerFooter alignWithMargins="0"/>
  <ignoredErrors>
    <ignoredError sqref="F7:P7 Q7:U7 AK7 V7:AJ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>
    <tabColor rgb="FF00FF00"/>
  </sheetPr>
  <dimension ref="A1:C21"/>
  <sheetViews>
    <sheetView workbookViewId="0">
      <selection activeCell="G17" sqref="G17"/>
    </sheetView>
  </sheetViews>
  <sheetFormatPr defaultColWidth="8.77734375" defaultRowHeight="15"/>
  <cols>
    <col min="1" max="1" width="11.5546875" style="459" customWidth="1"/>
    <col min="2" max="16384" width="8.77734375" style="459"/>
  </cols>
  <sheetData>
    <row r="1" spans="1:3">
      <c r="A1" s="459" t="s">
        <v>974</v>
      </c>
      <c r="B1" s="460" t="s">
        <v>990</v>
      </c>
      <c r="C1" s="459" t="s">
        <v>975</v>
      </c>
    </row>
    <row r="2" spans="1:3">
      <c r="A2" s="459" t="s">
        <v>976</v>
      </c>
      <c r="B2" s="460" t="str">
        <f>VLOOKUP('Cover page'!$E$13,CountryArray,2,FALSE)</f>
        <v>SE</v>
      </c>
      <c r="C2" s="459" t="s">
        <v>977</v>
      </c>
    </row>
    <row r="3" spans="1:3">
      <c r="A3" s="459" t="s">
        <v>978</v>
      </c>
      <c r="B3" s="460" t="str">
        <f>IF(
         COUNTIF('Cover page'!$P$2:$R$7,"not fully completed*") &gt; 0,
         "no", "yes")</f>
        <v>no</v>
      </c>
      <c r="C3" s="459" t="s">
        <v>979</v>
      </c>
    </row>
    <row r="4" spans="1:3">
      <c r="A4" s="459" t="s">
        <v>980</v>
      </c>
      <c r="B4" s="460" t="str">
        <f>VLOOKUP('Cover page'!F15,'Cover page'!BD1:BE16,2,FALSE)</f>
        <v>W.2026</v>
      </c>
      <c r="C4" s="459" t="s">
        <v>981</v>
      </c>
    </row>
    <row r="5" spans="1:3">
      <c r="A5" s="459" t="s">
        <v>982</v>
      </c>
      <c r="B5" s="460" t="s">
        <v>983</v>
      </c>
      <c r="C5" s="459" t="s">
        <v>984</v>
      </c>
    </row>
    <row r="8" spans="1:3">
      <c r="A8" s="459" t="s">
        <v>985</v>
      </c>
      <c r="B8" s="459" t="s">
        <v>986</v>
      </c>
    </row>
    <row r="11" spans="1:3">
      <c r="A11" s="459" t="s">
        <v>987</v>
      </c>
    </row>
    <row r="12" spans="1:3">
      <c r="A12" s="461" t="s">
        <v>4</v>
      </c>
      <c r="B12" s="462">
        <v>0</v>
      </c>
    </row>
    <row r="13" spans="1:3">
      <c r="A13" s="463" t="s">
        <v>451</v>
      </c>
      <c r="B13" s="464">
        <v>1</v>
      </c>
    </row>
    <row r="14" spans="1:3">
      <c r="A14" s="463" t="s">
        <v>452</v>
      </c>
      <c r="B14" s="464">
        <v>2</v>
      </c>
    </row>
    <row r="15" spans="1:3">
      <c r="A15" s="463" t="s">
        <v>453</v>
      </c>
      <c r="B15" s="464">
        <v>3</v>
      </c>
    </row>
    <row r="16" spans="1:3">
      <c r="A16" s="463" t="s">
        <v>988</v>
      </c>
      <c r="B16" s="464">
        <v>4</v>
      </c>
    </row>
    <row r="17" spans="1:2">
      <c r="A17" s="463" t="s">
        <v>989</v>
      </c>
      <c r="B17" s="464">
        <v>5</v>
      </c>
    </row>
    <row r="18" spans="1:2">
      <c r="A18" s="463" t="s">
        <v>454</v>
      </c>
      <c r="B18" s="464">
        <v>10</v>
      </c>
    </row>
    <row r="19" spans="1:2">
      <c r="A19" s="463" t="s">
        <v>455</v>
      </c>
      <c r="B19" s="464">
        <v>11</v>
      </c>
    </row>
    <row r="20" spans="1:2">
      <c r="A20" s="463" t="s">
        <v>456</v>
      </c>
      <c r="B20" s="464">
        <v>12</v>
      </c>
    </row>
    <row r="21" spans="1:2">
      <c r="A21" s="465" t="s">
        <v>457</v>
      </c>
      <c r="B21" s="466">
        <v>13</v>
      </c>
    </row>
  </sheetData>
  <sheetProtection algorithmName="SHA-512" hashValue="e/bPY5nXxvMeisfNZqzjs3MIxEhReKcJpYH0FbBTTKp9chTHS5UMlKzPhZbLnYJByVxbiZw4CT/+aQPYvSeVTg==" saltValue="fMcmWpYf5ZUwOobUZwEfkQ==" spinCount="100000" sheet="1" object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12">
    <tabColor rgb="FF00FF00"/>
    <pageSetUpPr fitToPage="1"/>
  </sheetPr>
  <dimension ref="A1:BM443"/>
  <sheetViews>
    <sheetView showGridLines="0" tabSelected="1" defaultGridColor="0" colorId="22" zoomScale="80" zoomScaleNormal="80" zoomScaleSheetLayoutView="80" workbookViewId="0">
      <pane xSplit="4" topLeftCell="E1" activePane="topRight" state="frozen"/>
      <selection activeCell="C1" sqref="C1"/>
      <selection pane="topRight" activeCell="C5" sqref="C5"/>
    </sheetView>
  </sheetViews>
  <sheetFormatPr defaultColWidth="9.77734375" defaultRowHeight="15" outlineLevelCol="1"/>
  <cols>
    <col min="1" max="1" width="33.77734375" style="20" hidden="1" customWidth="1"/>
    <col min="2" max="2" width="37.77734375" style="25" hidden="1" customWidth="1"/>
    <col min="3" max="3" width="54.77734375" style="21" customWidth="1"/>
    <col min="4" max="4" width="10.5546875" style="10" customWidth="1"/>
    <col min="5" max="31" width="11.109375" style="10" customWidth="1"/>
    <col min="32" max="36" width="11.109375" style="10" hidden="1" customWidth="1" outlineLevel="1"/>
    <col min="37" max="37" width="9.77734375" style="10" customWidth="1" collapsed="1"/>
    <col min="38" max="38" width="8.21875" style="10" bestFit="1" customWidth="1"/>
    <col min="39" max="40" width="9.77734375" style="10"/>
    <col min="41" max="41" width="13.109375" style="10" customWidth="1"/>
    <col min="42" max="42" width="9.21875" style="10" customWidth="1"/>
    <col min="43" max="64" width="9.77734375" style="10"/>
    <col min="65" max="65" width="9.77734375" style="258"/>
    <col min="66" max="16384" width="9.77734375" style="10"/>
  </cols>
  <sheetData>
    <row r="1" spans="1:65" ht="18">
      <c r="A1" s="195"/>
      <c r="B1" s="196"/>
      <c r="C1" s="197" t="s">
        <v>569</v>
      </c>
      <c r="D1" s="198"/>
      <c r="AK1" s="14"/>
      <c r="AL1" s="194" t="s">
        <v>1054</v>
      </c>
      <c r="AM1" s="194" t="s">
        <v>451</v>
      </c>
      <c r="AN1" s="194">
        <v>4</v>
      </c>
      <c r="AO1" s="194">
        <v>5</v>
      </c>
      <c r="AP1" s="194">
        <v>6</v>
      </c>
      <c r="AQ1" s="194">
        <v>7</v>
      </c>
      <c r="AR1" s="194">
        <f>AQ1+1</f>
        <v>8</v>
      </c>
      <c r="AS1" s="194">
        <f t="shared" ref="AS1:BC1" si="0">AR1+1</f>
        <v>9</v>
      </c>
      <c r="AT1" s="194">
        <f t="shared" si="0"/>
        <v>10</v>
      </c>
      <c r="AU1" s="194">
        <f t="shared" si="0"/>
        <v>11</v>
      </c>
      <c r="AV1" s="194">
        <f t="shared" si="0"/>
        <v>12</v>
      </c>
      <c r="AW1" s="194">
        <f t="shared" si="0"/>
        <v>13</v>
      </c>
      <c r="AX1" s="194">
        <f t="shared" si="0"/>
        <v>14</v>
      </c>
      <c r="AY1" s="194">
        <f t="shared" si="0"/>
        <v>15</v>
      </c>
      <c r="AZ1" s="194">
        <f t="shared" si="0"/>
        <v>16</v>
      </c>
      <c r="BA1" s="194">
        <f t="shared" si="0"/>
        <v>17</v>
      </c>
      <c r="BB1" s="194">
        <f t="shared" si="0"/>
        <v>18</v>
      </c>
      <c r="BC1" s="194">
        <f t="shared" si="0"/>
        <v>19</v>
      </c>
    </row>
    <row r="2" spans="1:65" ht="17.100000000000001" customHeight="1" thickBot="1">
      <c r="A2" s="195"/>
      <c r="B2" s="199"/>
      <c r="C2" s="200"/>
      <c r="D2" s="201"/>
      <c r="AL2" s="485">
        <f>IF($AL$1='Cover page'!$N$2,0,1)</f>
        <v>0</v>
      </c>
      <c r="AM2" s="194" t="s">
        <v>452</v>
      </c>
    </row>
    <row r="3" spans="1:65" ht="11.25" customHeight="1" thickTop="1" thickBot="1">
      <c r="A3" s="202"/>
      <c r="B3" s="203"/>
      <c r="C3" s="204"/>
      <c r="D3" s="205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15"/>
      <c r="AL3" s="258"/>
      <c r="AM3" s="194" t="s">
        <v>453</v>
      </c>
    </row>
    <row r="4" spans="1:65" ht="16.5" thickBot="1">
      <c r="A4" s="206"/>
      <c r="B4" s="207"/>
      <c r="C4" s="199" t="str">
        <f>'Cover page'!E13</f>
        <v>Member State: Sweden</v>
      </c>
      <c r="D4" s="208"/>
      <c r="E4" s="556" t="s">
        <v>2</v>
      </c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557"/>
      <c r="AD4" s="557"/>
      <c r="AE4" s="557"/>
      <c r="AF4" s="557"/>
      <c r="AG4" s="557"/>
      <c r="AH4" s="557"/>
      <c r="AI4" s="557"/>
      <c r="AJ4" s="558"/>
      <c r="AK4" s="16"/>
    </row>
    <row r="5" spans="1:65" ht="15.75">
      <c r="A5" s="209"/>
      <c r="B5" s="210" t="s">
        <v>485</v>
      </c>
      <c r="C5" s="22" t="s">
        <v>1058</v>
      </c>
      <c r="D5" s="211" t="s">
        <v>466</v>
      </c>
      <c r="E5" s="211">
        <f>1995</f>
        <v>1995</v>
      </c>
      <c r="F5" s="483">
        <f>IF(VLOOKUP('Cover page'!$F$15,'Cover page'!$BD$1:$BF$15,3,FALSE)&lt;E42+1,"",E42+1)</f>
        <v>1996</v>
      </c>
      <c r="G5" s="483">
        <f>IF(VLOOKUP('Cover page'!$F$15,'Cover page'!$BD$1:$BF$15,3,FALSE)&lt;F42+1,"",F42+1)</f>
        <v>1997</v>
      </c>
      <c r="H5" s="483">
        <f>IF(VLOOKUP('Cover page'!$F$15,'Cover page'!$BD$1:$BF$15,3,FALSE)&lt;G42+1,"",G42+1)</f>
        <v>1998</v>
      </c>
      <c r="I5" s="483">
        <f>IF(VLOOKUP('Cover page'!$F$15,'Cover page'!$BD$1:$BF$15,3,FALSE)&lt;H42+1,"",H42+1)</f>
        <v>1999</v>
      </c>
      <c r="J5" s="483">
        <f>IF(VLOOKUP('Cover page'!$F$15,'Cover page'!$BD$1:$BF$15,3,FALSE)&lt;I42+1,"",I42+1)</f>
        <v>2000</v>
      </c>
      <c r="K5" s="483">
        <f>IF(VLOOKUP('Cover page'!$F$15,'Cover page'!$BD$1:$BF$15,3,FALSE)&lt;J42+1,"",J42+1)</f>
        <v>2001</v>
      </c>
      <c r="L5" s="483">
        <f>IF(VLOOKUP('Cover page'!$F$15,'Cover page'!$BD$1:$BF$15,3,FALSE)&lt;K42+1,"",K42+1)</f>
        <v>2002</v>
      </c>
      <c r="M5" s="483">
        <f>IF(VLOOKUP('Cover page'!$F$15,'Cover page'!$BD$1:$BF$15,3,FALSE)&lt;L42+1,"",L42+1)</f>
        <v>2003</v>
      </c>
      <c r="N5" s="483">
        <f>IF(VLOOKUP('Cover page'!$F$15,'Cover page'!$BD$1:$BF$15,3,FALSE)&lt;M42+1,"",M42+1)</f>
        <v>2004</v>
      </c>
      <c r="O5" s="483">
        <f>IF(VLOOKUP('Cover page'!$F$15,'Cover page'!$BD$1:$BF$15,3,FALSE)&lt;N42+1,"",N42+1)</f>
        <v>2005</v>
      </c>
      <c r="P5" s="483">
        <f>IF(VLOOKUP('Cover page'!$F$15,'Cover page'!$BD$1:$BF$15,3,FALSE)&lt;O42+1,"",O42+1)</f>
        <v>2006</v>
      </c>
      <c r="Q5" s="483">
        <f>IF(VLOOKUP('Cover page'!$F$15,'Cover page'!$BD$1:$BF$15,3,FALSE)&lt;P42+1,"",P42+1)</f>
        <v>2007</v>
      </c>
      <c r="R5" s="483">
        <f>IF(VLOOKUP('Cover page'!$F$15,'Cover page'!$BD$1:$BF$15,3,FALSE)&lt;Q42+1,"",Q42+1)</f>
        <v>2008</v>
      </c>
      <c r="S5" s="483">
        <f>IF(VLOOKUP('Cover page'!$F$15,'Cover page'!$BD$1:$BF$15,3,FALSE)&lt;R42+1,"",R42+1)</f>
        <v>2009</v>
      </c>
      <c r="T5" s="483">
        <f>IF(VLOOKUP('Cover page'!$F$15,'Cover page'!$BD$1:$BF$15,3,FALSE)&lt;S42+1,"",S42+1)</f>
        <v>2010</v>
      </c>
      <c r="U5" s="483">
        <f>IF(VLOOKUP('Cover page'!$F$15,'Cover page'!$BD$1:$BF$15,3,FALSE)&lt;T42+1,"",T42+1)</f>
        <v>2011</v>
      </c>
      <c r="V5" s="483">
        <f>IF(VLOOKUP('Cover page'!$F$15,'Cover page'!$BD$1:$BF$15,3,FALSE)&lt;U42+1,"",U42+1)</f>
        <v>2012</v>
      </c>
      <c r="W5" s="483">
        <f>IF(VLOOKUP('Cover page'!$F$15,'Cover page'!$BD$1:$BF$15,3,FALSE)&lt;V42+1,"",V42+1)</f>
        <v>2013</v>
      </c>
      <c r="X5" s="483">
        <f>IF(VLOOKUP('Cover page'!$F$15,'Cover page'!$BD$1:$BF$15,3,FALSE)&lt;W42+1,"",W42+1)</f>
        <v>2014</v>
      </c>
      <c r="Y5" s="483">
        <f>IF(VLOOKUP('Cover page'!$F$15,'Cover page'!$BD$1:$BF$15,3,FALSE)&lt;X42+1,"",X42+1)</f>
        <v>2015</v>
      </c>
      <c r="Z5" s="483">
        <f>IF(VLOOKUP('Cover page'!$F$15,'Cover page'!$BD$1:$BF$15,3,FALSE)&lt;Y42+1,"",Y42+1)</f>
        <v>2016</v>
      </c>
      <c r="AA5" s="483">
        <f>IF(VLOOKUP('Cover page'!$F$15,'Cover page'!$BD$1:$BF$15,3,FALSE)&lt;Z42+1,"",Z42+1)</f>
        <v>2017</v>
      </c>
      <c r="AB5" s="483">
        <f>IF(VLOOKUP('Cover page'!$F$15,'Cover page'!$BD$1:$BF$15,3,FALSE)&lt;AA42+1,"",AA42+1)</f>
        <v>2018</v>
      </c>
      <c r="AC5" s="483">
        <f>IF(VLOOKUP('Cover page'!$F$15,'Cover page'!$BD$1:$BF$15,3,FALSE)&lt;AB42+1,"",AB42+1)</f>
        <v>2019</v>
      </c>
      <c r="AD5" s="483">
        <f>IF(VLOOKUP('Cover page'!$F$15,'Cover page'!$BD$1:$BF$15,3,FALSE)&lt;AC42+1,"",AC42+1)</f>
        <v>2020</v>
      </c>
      <c r="AE5" s="483">
        <f>IF(VLOOKUP('Cover page'!$F$15,'Cover page'!$BD$1:$BF$15,3,FALSE)&lt;AD42+1,"",AD42+1)</f>
        <v>2021</v>
      </c>
      <c r="AF5" s="483" t="str">
        <f>IF(VLOOKUP('Cover page'!$F$15,'Cover page'!$BD$1:$BF$15,3,FALSE)&lt;AE42+1,"",AE42+1)</f>
        <v/>
      </c>
      <c r="AG5" s="483" t="str">
        <f>IF(VLOOKUP('Cover page'!$F$15,'Cover page'!$BD$1:$BF$15,3,FALSE)&lt;AF42+1,"",AF42+1)</f>
        <v/>
      </c>
      <c r="AH5" s="483" t="str">
        <f>IF(VLOOKUP('Cover page'!$F$15,'Cover page'!$BD$1:$BF$15,3,FALSE)&lt;AG42+1,"",AG42+1)</f>
        <v/>
      </c>
      <c r="AI5" s="483" t="str">
        <f>IF(VLOOKUP('Cover page'!$F$15,'Cover page'!$BD$1:$BF$15,3,FALSE)&lt;AH42+1,"",AH42+1)</f>
        <v/>
      </c>
      <c r="AJ5" s="483" t="str">
        <f>IF(VLOOKUP('Cover page'!$F$15,'Cover page'!$BD$1:$BF$15,3,FALSE)&lt;AI42+1,"",AI42+1)</f>
        <v/>
      </c>
      <c r="AK5" s="16"/>
    </row>
    <row r="6" spans="1:65" ht="15.75">
      <c r="A6" s="209"/>
      <c r="B6" s="212"/>
      <c r="C6" s="213" t="str">
        <f>'Cover page'!E14</f>
        <v>Date: 31/03/2026</v>
      </c>
      <c r="D6" s="211" t="s">
        <v>3</v>
      </c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16"/>
    </row>
    <row r="7" spans="1:65" ht="16.5" thickBot="1">
      <c r="A7" s="206"/>
      <c r="B7" s="207"/>
      <c r="C7" s="214"/>
      <c r="D7" s="215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16"/>
    </row>
    <row r="8" spans="1:65" ht="15.75">
      <c r="A8" s="209"/>
      <c r="B8" s="216"/>
      <c r="C8" s="217"/>
      <c r="D8" s="218"/>
      <c r="E8" s="118" t="s">
        <v>453</v>
      </c>
      <c r="F8" s="118" t="s">
        <v>453</v>
      </c>
      <c r="G8" s="118" t="s">
        <v>453</v>
      </c>
      <c r="H8" s="118" t="s">
        <v>453</v>
      </c>
      <c r="I8" s="118" t="s">
        <v>453</v>
      </c>
      <c r="J8" s="118" t="s">
        <v>453</v>
      </c>
      <c r="K8" s="118" t="s">
        <v>453</v>
      </c>
      <c r="L8" s="118" t="s">
        <v>453</v>
      </c>
      <c r="M8" s="118" t="s">
        <v>453</v>
      </c>
      <c r="N8" s="118" t="s">
        <v>453</v>
      </c>
      <c r="O8" s="118" t="s">
        <v>453</v>
      </c>
      <c r="P8" s="118" t="s">
        <v>453</v>
      </c>
      <c r="Q8" s="118" t="s">
        <v>453</v>
      </c>
      <c r="R8" s="118" t="s">
        <v>453</v>
      </c>
      <c r="S8" s="118" t="s">
        <v>453</v>
      </c>
      <c r="T8" s="118" t="s">
        <v>453</v>
      </c>
      <c r="U8" s="118" t="s">
        <v>453</v>
      </c>
      <c r="V8" s="118" t="s">
        <v>453</v>
      </c>
      <c r="W8" s="118" t="s">
        <v>453</v>
      </c>
      <c r="X8" s="118" t="s">
        <v>453</v>
      </c>
      <c r="Y8" s="118" t="s">
        <v>453</v>
      </c>
      <c r="Z8" s="118" t="s">
        <v>453</v>
      </c>
      <c r="AA8" s="118" t="s">
        <v>453</v>
      </c>
      <c r="AB8" s="118" t="s">
        <v>453</v>
      </c>
      <c r="AC8" s="118" t="s">
        <v>453</v>
      </c>
      <c r="AD8" s="118" t="s">
        <v>453</v>
      </c>
      <c r="AE8" s="118" t="s">
        <v>453</v>
      </c>
      <c r="AF8" s="118" t="s">
        <v>4</v>
      </c>
      <c r="AG8" s="118" t="s">
        <v>4</v>
      </c>
      <c r="AH8" s="118" t="s">
        <v>4</v>
      </c>
      <c r="AI8" s="118" t="s">
        <v>4</v>
      </c>
      <c r="AJ8" s="118" t="s">
        <v>4</v>
      </c>
      <c r="AK8" s="16"/>
    </row>
    <row r="9" spans="1:65" ht="16.5" thickBot="1">
      <c r="A9" s="219"/>
      <c r="B9" s="220"/>
      <c r="C9" s="221" t="s">
        <v>558</v>
      </c>
      <c r="D9" s="222" t="s">
        <v>467</v>
      </c>
      <c r="E9" s="468">
        <f t="shared" ref="E9:T9" si="1">IFERROR(VLOOKUP(E8,StatusTable,2,FALSE), -1)</f>
        <v>3</v>
      </c>
      <c r="F9" s="469">
        <f t="shared" si="1"/>
        <v>3</v>
      </c>
      <c r="G9" s="469">
        <f t="shared" si="1"/>
        <v>3</v>
      </c>
      <c r="H9" s="469">
        <f t="shared" si="1"/>
        <v>3</v>
      </c>
      <c r="I9" s="469">
        <f t="shared" si="1"/>
        <v>3</v>
      </c>
      <c r="J9" s="469">
        <f t="shared" si="1"/>
        <v>3</v>
      </c>
      <c r="K9" s="469">
        <f t="shared" si="1"/>
        <v>3</v>
      </c>
      <c r="L9" s="469">
        <f t="shared" si="1"/>
        <v>3</v>
      </c>
      <c r="M9" s="469">
        <f t="shared" si="1"/>
        <v>3</v>
      </c>
      <c r="N9" s="469">
        <f t="shared" si="1"/>
        <v>3</v>
      </c>
      <c r="O9" s="469">
        <f t="shared" si="1"/>
        <v>3</v>
      </c>
      <c r="P9" s="469">
        <f t="shared" si="1"/>
        <v>3</v>
      </c>
      <c r="Q9" s="469">
        <f t="shared" si="1"/>
        <v>3</v>
      </c>
      <c r="R9" s="469">
        <f t="shared" si="1"/>
        <v>3</v>
      </c>
      <c r="S9" s="469">
        <f t="shared" si="1"/>
        <v>3</v>
      </c>
      <c r="T9" s="469">
        <f t="shared" si="1"/>
        <v>3</v>
      </c>
      <c r="U9" s="469">
        <f t="shared" ref="U9:AE9" si="2">IFERROR(VLOOKUP(U8,StatusTable,2,FALSE), -1)</f>
        <v>3</v>
      </c>
      <c r="V9" s="469">
        <f t="shared" si="2"/>
        <v>3</v>
      </c>
      <c r="W9" s="469">
        <f t="shared" si="2"/>
        <v>3</v>
      </c>
      <c r="X9" s="469">
        <f t="shared" si="2"/>
        <v>3</v>
      </c>
      <c r="Y9" s="469">
        <f t="shared" si="2"/>
        <v>3</v>
      </c>
      <c r="Z9" s="469">
        <f t="shared" si="2"/>
        <v>3</v>
      </c>
      <c r="AA9" s="469">
        <f t="shared" si="2"/>
        <v>3</v>
      </c>
      <c r="AB9" s="469">
        <f t="shared" si="2"/>
        <v>3</v>
      </c>
      <c r="AC9" s="469">
        <f t="shared" si="2"/>
        <v>3</v>
      </c>
      <c r="AD9" s="469">
        <f t="shared" si="2"/>
        <v>3</v>
      </c>
      <c r="AE9" s="469">
        <f t="shared" si="2"/>
        <v>3</v>
      </c>
      <c r="AF9" s="469"/>
      <c r="AG9" s="469"/>
      <c r="AH9" s="469"/>
      <c r="AI9" s="469"/>
      <c r="AJ9" s="469"/>
      <c r="AK9" s="16"/>
      <c r="BM9" s="258" t="str">
        <f>CountryCode &amp; ".T1.B9_STATUS.S13.MNAC." &amp; RefVintage</f>
        <v>SE.T1.B9_STATUS.S13.MNAC.W.2026</v>
      </c>
    </row>
    <row r="10" spans="1:65" ht="17.25" thickTop="1" thickBot="1">
      <c r="A10" s="223" t="s">
        <v>185</v>
      </c>
      <c r="B10" s="388" t="s">
        <v>662</v>
      </c>
      <c r="C10" s="224" t="s">
        <v>5</v>
      </c>
      <c r="D10" s="399" t="s">
        <v>6</v>
      </c>
      <c r="E10" s="81">
        <v>-133513</v>
      </c>
      <c r="F10" s="81">
        <v>-60858</v>
      </c>
      <c r="G10" s="81">
        <v>-32172</v>
      </c>
      <c r="H10" s="81">
        <v>17689</v>
      </c>
      <c r="I10" s="81">
        <v>13525</v>
      </c>
      <c r="J10" s="81">
        <v>74743</v>
      </c>
      <c r="K10" s="81">
        <v>34402</v>
      </c>
      <c r="L10" s="81">
        <v>-37929</v>
      </c>
      <c r="M10" s="81">
        <v>-33686</v>
      </c>
      <c r="N10" s="81">
        <v>4307</v>
      </c>
      <c r="O10" s="81">
        <v>58299</v>
      </c>
      <c r="P10" s="81">
        <v>68603</v>
      </c>
      <c r="Q10" s="81">
        <v>111767</v>
      </c>
      <c r="R10" s="81">
        <v>63457</v>
      </c>
      <c r="S10" s="81">
        <v>-30497</v>
      </c>
      <c r="T10" s="81">
        <v>-5897</v>
      </c>
      <c r="U10" s="81">
        <v>-15668</v>
      </c>
      <c r="V10" s="81">
        <v>-44533</v>
      </c>
      <c r="W10" s="81">
        <v>-62267</v>
      </c>
      <c r="X10" s="81">
        <v>-73945</v>
      </c>
      <c r="Y10" s="81">
        <v>-12221</v>
      </c>
      <c r="Z10" s="81">
        <v>36915</v>
      </c>
      <c r="AA10" s="81">
        <v>58901</v>
      </c>
      <c r="AB10" s="81">
        <v>31609</v>
      </c>
      <c r="AC10" s="81">
        <v>21669</v>
      </c>
      <c r="AD10" s="81">
        <v>-159927</v>
      </c>
      <c r="AE10" s="81">
        <v>-11073</v>
      </c>
      <c r="AF10" s="81"/>
      <c r="AG10" s="81"/>
      <c r="AH10" s="81"/>
      <c r="AI10" s="81"/>
      <c r="AJ10" s="81"/>
      <c r="AK10" s="16"/>
      <c r="BM10" s="258" t="str">
        <f>CountryCode &amp; ".T1.B9.S13.MNAC." &amp; RefVintage</f>
        <v>SE.T1.B9.S13.MNAC.W.2026</v>
      </c>
    </row>
    <row r="11" spans="1:65" ht="16.5" thickTop="1">
      <c r="A11" s="223" t="s">
        <v>186</v>
      </c>
      <c r="B11" s="388" t="s">
        <v>663</v>
      </c>
      <c r="C11" s="225" t="s">
        <v>7</v>
      </c>
      <c r="D11" s="226" t="s">
        <v>8</v>
      </c>
      <c r="E11" s="82">
        <v>-141189</v>
      </c>
      <c r="F11" s="82">
        <v>-66773</v>
      </c>
      <c r="G11" s="82">
        <v>-32563</v>
      </c>
      <c r="H11" s="82">
        <v>-3650</v>
      </c>
      <c r="I11" s="82">
        <v>62110</v>
      </c>
      <c r="J11" s="82">
        <v>82491</v>
      </c>
      <c r="K11" s="82">
        <v>164557</v>
      </c>
      <c r="L11" s="82">
        <v>-46312</v>
      </c>
      <c r="M11" s="82">
        <v>-49495</v>
      </c>
      <c r="N11" s="82">
        <v>-19691</v>
      </c>
      <c r="O11" s="82">
        <v>21689</v>
      </c>
      <c r="P11" s="82">
        <v>37636</v>
      </c>
      <c r="Q11" s="82">
        <v>76543</v>
      </c>
      <c r="R11" s="82">
        <v>35368</v>
      </c>
      <c r="S11" s="82">
        <v>-27581</v>
      </c>
      <c r="T11" s="82">
        <v>-12860</v>
      </c>
      <c r="U11" s="82">
        <v>-18925</v>
      </c>
      <c r="V11" s="82">
        <v>-43849</v>
      </c>
      <c r="W11" s="82">
        <v>-47997</v>
      </c>
      <c r="X11" s="82">
        <v>-51874</v>
      </c>
      <c r="Y11" s="82">
        <v>4854</v>
      </c>
      <c r="Z11" s="82">
        <v>63641</v>
      </c>
      <c r="AA11" s="82">
        <v>76109</v>
      </c>
      <c r="AB11" s="82">
        <v>63439</v>
      </c>
      <c r="AC11" s="82">
        <v>65769</v>
      </c>
      <c r="AD11" s="82">
        <v>-143968</v>
      </c>
      <c r="AE11" s="82">
        <v>-35428</v>
      </c>
      <c r="AF11" s="82"/>
      <c r="AG11" s="82"/>
      <c r="AH11" s="82"/>
      <c r="AI11" s="82"/>
      <c r="AJ11" s="82"/>
      <c r="AK11" s="16"/>
      <c r="BM11" s="258" t="str">
        <f>CountryCode &amp; ".T1.B9.S1311.MNAC." &amp; RefVintage</f>
        <v>SE.T1.B9.S1311.MNAC.W.2026</v>
      </c>
    </row>
    <row r="12" spans="1:65" ht="15.75">
      <c r="A12" s="223" t="s">
        <v>187</v>
      </c>
      <c r="B12" s="388" t="s">
        <v>664</v>
      </c>
      <c r="C12" s="227" t="s">
        <v>9</v>
      </c>
      <c r="D12" s="228" t="s">
        <v>10</v>
      </c>
      <c r="E12" s="82" t="s">
        <v>1057</v>
      </c>
      <c r="F12" s="82" t="s">
        <v>1057</v>
      </c>
      <c r="G12" s="82" t="s">
        <v>1057</v>
      </c>
      <c r="H12" s="82" t="s">
        <v>1057</v>
      </c>
      <c r="I12" s="82" t="s">
        <v>1057</v>
      </c>
      <c r="J12" s="82" t="s">
        <v>1057</v>
      </c>
      <c r="K12" s="82" t="s">
        <v>1057</v>
      </c>
      <c r="L12" s="82" t="s">
        <v>1057</v>
      </c>
      <c r="M12" s="82" t="s">
        <v>1057</v>
      </c>
      <c r="N12" s="82" t="s">
        <v>1057</v>
      </c>
      <c r="O12" s="82" t="s">
        <v>1057</v>
      </c>
      <c r="P12" s="82" t="s">
        <v>1057</v>
      </c>
      <c r="Q12" s="82" t="s">
        <v>1057</v>
      </c>
      <c r="R12" s="82" t="s">
        <v>1057</v>
      </c>
      <c r="S12" s="82" t="s">
        <v>1057</v>
      </c>
      <c r="T12" s="82" t="s">
        <v>1057</v>
      </c>
      <c r="U12" s="82" t="s">
        <v>1057</v>
      </c>
      <c r="V12" s="82" t="s">
        <v>1057</v>
      </c>
      <c r="W12" s="82" t="s">
        <v>1057</v>
      </c>
      <c r="X12" s="82" t="s">
        <v>1057</v>
      </c>
      <c r="Y12" s="82" t="s">
        <v>1057</v>
      </c>
      <c r="Z12" s="82" t="s">
        <v>1057</v>
      </c>
      <c r="AA12" s="82" t="s">
        <v>1057</v>
      </c>
      <c r="AB12" s="82" t="s">
        <v>1057</v>
      </c>
      <c r="AC12" s="82" t="s">
        <v>1057</v>
      </c>
      <c r="AD12" s="82" t="s">
        <v>1057</v>
      </c>
      <c r="AE12" s="82" t="s">
        <v>1057</v>
      </c>
      <c r="AF12" s="82"/>
      <c r="AG12" s="82"/>
      <c r="AH12" s="82"/>
      <c r="AI12" s="82"/>
      <c r="AJ12" s="82"/>
      <c r="AK12" s="16"/>
      <c r="BM12" s="258" t="str">
        <f>CountryCode &amp; ".T1.B9.S1312.MNAC." &amp; RefVintage</f>
        <v>SE.T1.B9.S1312.MNAC.W.2026</v>
      </c>
    </row>
    <row r="13" spans="1:65" ht="15.75">
      <c r="A13" s="223" t="s">
        <v>188</v>
      </c>
      <c r="B13" s="388" t="s">
        <v>665</v>
      </c>
      <c r="C13" s="227" t="s">
        <v>11</v>
      </c>
      <c r="D13" s="228" t="s">
        <v>12</v>
      </c>
      <c r="E13" s="82">
        <v>-7199</v>
      </c>
      <c r="F13" s="82">
        <v>-6542</v>
      </c>
      <c r="G13" s="82">
        <v>-9526</v>
      </c>
      <c r="H13" s="82">
        <v>-3516</v>
      </c>
      <c r="I13" s="82">
        <v>-7875</v>
      </c>
      <c r="J13" s="82">
        <v>683</v>
      </c>
      <c r="K13" s="82">
        <v>-6216</v>
      </c>
      <c r="L13" s="82">
        <v>-15213</v>
      </c>
      <c r="M13" s="82">
        <v>-8610</v>
      </c>
      <c r="N13" s="82">
        <v>-40</v>
      </c>
      <c r="O13" s="82">
        <v>8247</v>
      </c>
      <c r="P13" s="82">
        <v>2034</v>
      </c>
      <c r="Q13" s="82">
        <v>1540</v>
      </c>
      <c r="R13" s="82">
        <v>-5321</v>
      </c>
      <c r="S13" s="82">
        <v>-9807</v>
      </c>
      <c r="T13" s="82">
        <v>3007</v>
      </c>
      <c r="U13" s="82">
        <v>-15932</v>
      </c>
      <c r="V13" s="82">
        <v>-10000</v>
      </c>
      <c r="W13" s="82">
        <v>-9708</v>
      </c>
      <c r="X13" s="82">
        <v>-28185</v>
      </c>
      <c r="Y13" s="82">
        <v>-27058</v>
      </c>
      <c r="Z13" s="82">
        <v>-32006</v>
      </c>
      <c r="AA13" s="82">
        <v>-17214</v>
      </c>
      <c r="AB13" s="82">
        <v>-37788</v>
      </c>
      <c r="AC13" s="82">
        <v>-52113</v>
      </c>
      <c r="AD13" s="82">
        <v>-7722</v>
      </c>
      <c r="AE13" s="82">
        <v>24536</v>
      </c>
      <c r="AF13" s="82"/>
      <c r="AG13" s="82"/>
      <c r="AH13" s="82"/>
      <c r="AI13" s="82"/>
      <c r="AJ13" s="82"/>
      <c r="AK13" s="16"/>
      <c r="BM13" s="258" t="str">
        <f>CountryCode &amp; ".T1.B9.S1313.MNAC." &amp; RefVintage</f>
        <v>SE.T1.B9.S1313.MNAC.W.2026</v>
      </c>
    </row>
    <row r="14" spans="1:65" ht="15.75">
      <c r="A14" s="223" t="s">
        <v>189</v>
      </c>
      <c r="B14" s="388" t="s">
        <v>666</v>
      </c>
      <c r="C14" s="227" t="s">
        <v>13</v>
      </c>
      <c r="D14" s="228" t="s">
        <v>14</v>
      </c>
      <c r="E14" s="82">
        <v>14875</v>
      </c>
      <c r="F14" s="82">
        <v>12457</v>
      </c>
      <c r="G14" s="82">
        <v>9917</v>
      </c>
      <c r="H14" s="82">
        <v>24855</v>
      </c>
      <c r="I14" s="82">
        <v>-40710</v>
      </c>
      <c r="J14" s="82">
        <v>-8431</v>
      </c>
      <c r="K14" s="82">
        <v>-123939</v>
      </c>
      <c r="L14" s="82">
        <v>23596</v>
      </c>
      <c r="M14" s="82">
        <v>24419</v>
      </c>
      <c r="N14" s="82">
        <v>24038</v>
      </c>
      <c r="O14" s="82">
        <v>28363</v>
      </c>
      <c r="P14" s="82">
        <v>28933</v>
      </c>
      <c r="Q14" s="82">
        <v>33684</v>
      </c>
      <c r="R14" s="82">
        <v>33410</v>
      </c>
      <c r="S14" s="82">
        <v>6891</v>
      </c>
      <c r="T14" s="82">
        <v>3956</v>
      </c>
      <c r="U14" s="82">
        <v>19189</v>
      </c>
      <c r="V14" s="82">
        <v>9316</v>
      </c>
      <c r="W14" s="82">
        <v>-4562</v>
      </c>
      <c r="X14" s="82">
        <v>6114</v>
      </c>
      <c r="Y14" s="82">
        <v>9983</v>
      </c>
      <c r="Z14" s="82">
        <v>5280</v>
      </c>
      <c r="AA14" s="82">
        <v>6</v>
      </c>
      <c r="AB14" s="82">
        <v>5958</v>
      </c>
      <c r="AC14" s="82">
        <v>8013</v>
      </c>
      <c r="AD14" s="82">
        <v>-8237</v>
      </c>
      <c r="AE14" s="82">
        <v>-181</v>
      </c>
      <c r="AF14" s="82"/>
      <c r="AG14" s="82"/>
      <c r="AH14" s="82"/>
      <c r="AI14" s="82"/>
      <c r="AJ14" s="82"/>
      <c r="AK14" s="16"/>
      <c r="BM14" s="258" t="str">
        <f>CountryCode &amp; ".T1.B9.S1314.MNAC." &amp; RefVintage</f>
        <v>SE.T1.B9.S1314.MNAC.W.2026</v>
      </c>
    </row>
    <row r="15" spans="1:65" ht="16.5" thickBot="1">
      <c r="A15" s="223"/>
      <c r="B15" s="388"/>
      <c r="C15" s="229"/>
      <c r="D15" s="230"/>
      <c r="E15" s="8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482"/>
      <c r="W15" s="482"/>
      <c r="X15" s="482"/>
      <c r="Y15" s="482"/>
      <c r="Z15" s="482"/>
      <c r="AA15" s="482"/>
      <c r="AB15" s="482"/>
      <c r="AC15" s="482"/>
      <c r="AD15" s="482"/>
      <c r="AE15" s="482"/>
      <c r="AF15" s="482"/>
      <c r="AG15" s="482"/>
      <c r="AH15" s="482"/>
      <c r="AI15" s="482"/>
      <c r="AJ15" s="482"/>
      <c r="AK15" s="16"/>
    </row>
    <row r="16" spans="1:65" ht="15.75">
      <c r="A16" s="223"/>
      <c r="B16" s="388"/>
      <c r="C16" s="231"/>
      <c r="D16" s="232"/>
      <c r="E16" s="118" t="s">
        <v>453</v>
      </c>
      <c r="F16" s="118" t="s">
        <v>453</v>
      </c>
      <c r="G16" s="118" t="s">
        <v>453</v>
      </c>
      <c r="H16" s="118" t="s">
        <v>453</v>
      </c>
      <c r="I16" s="118" t="s">
        <v>453</v>
      </c>
      <c r="J16" s="118" t="s">
        <v>453</v>
      </c>
      <c r="K16" s="118" t="s">
        <v>453</v>
      </c>
      <c r="L16" s="118" t="s">
        <v>453</v>
      </c>
      <c r="M16" s="118" t="s">
        <v>453</v>
      </c>
      <c r="N16" s="118" t="s">
        <v>453</v>
      </c>
      <c r="O16" s="118" t="s">
        <v>453</v>
      </c>
      <c r="P16" s="118" t="s">
        <v>453</v>
      </c>
      <c r="Q16" s="118" t="s">
        <v>453</v>
      </c>
      <c r="R16" s="118" t="s">
        <v>453</v>
      </c>
      <c r="S16" s="118" t="s">
        <v>453</v>
      </c>
      <c r="T16" s="118" t="s">
        <v>453</v>
      </c>
      <c r="U16" s="118" t="s">
        <v>453</v>
      </c>
      <c r="V16" s="118" t="s">
        <v>453</v>
      </c>
      <c r="W16" s="118" t="s">
        <v>453</v>
      </c>
      <c r="X16" s="118" t="s">
        <v>453</v>
      </c>
      <c r="Y16" s="118" t="s">
        <v>453</v>
      </c>
      <c r="Z16" s="118" t="s">
        <v>453</v>
      </c>
      <c r="AA16" s="118" t="s">
        <v>453</v>
      </c>
      <c r="AB16" s="118" t="s">
        <v>453</v>
      </c>
      <c r="AC16" s="118" t="s">
        <v>453</v>
      </c>
      <c r="AD16" s="118" t="s">
        <v>453</v>
      </c>
      <c r="AE16" s="118" t="s">
        <v>453</v>
      </c>
      <c r="AF16" s="118" t="s">
        <v>4</v>
      </c>
      <c r="AG16" s="118" t="s">
        <v>4</v>
      </c>
      <c r="AH16" s="118" t="s">
        <v>4</v>
      </c>
      <c r="AI16" s="118" t="s">
        <v>4</v>
      </c>
      <c r="AJ16" s="118" t="s">
        <v>4</v>
      </c>
      <c r="AK16" s="16"/>
    </row>
    <row r="17" spans="1:65" ht="16.5" thickBot="1">
      <c r="A17" s="223"/>
      <c r="B17" s="388"/>
      <c r="C17" s="221" t="s">
        <v>15</v>
      </c>
      <c r="D17" s="233"/>
      <c r="E17" s="467">
        <f t="shared" ref="E17:T17" si="3">IFERROR(VLOOKUP(E16,StatusTable,2,FALSE), -1)</f>
        <v>3</v>
      </c>
      <c r="F17" s="467">
        <f t="shared" si="3"/>
        <v>3</v>
      </c>
      <c r="G17" s="467">
        <f t="shared" si="3"/>
        <v>3</v>
      </c>
      <c r="H17" s="467">
        <f t="shared" si="3"/>
        <v>3</v>
      </c>
      <c r="I17" s="467">
        <f t="shared" si="3"/>
        <v>3</v>
      </c>
      <c r="J17" s="467">
        <f t="shared" si="3"/>
        <v>3</v>
      </c>
      <c r="K17" s="467">
        <f t="shared" si="3"/>
        <v>3</v>
      </c>
      <c r="L17" s="467">
        <f t="shared" si="3"/>
        <v>3</v>
      </c>
      <c r="M17" s="467">
        <f t="shared" si="3"/>
        <v>3</v>
      </c>
      <c r="N17" s="467">
        <f t="shared" si="3"/>
        <v>3</v>
      </c>
      <c r="O17" s="467">
        <f t="shared" si="3"/>
        <v>3</v>
      </c>
      <c r="P17" s="467">
        <f t="shared" si="3"/>
        <v>3</v>
      </c>
      <c r="Q17" s="467">
        <f t="shared" si="3"/>
        <v>3</v>
      </c>
      <c r="R17" s="467">
        <f t="shared" si="3"/>
        <v>3</v>
      </c>
      <c r="S17" s="467">
        <f t="shared" si="3"/>
        <v>3</v>
      </c>
      <c r="T17" s="467">
        <f t="shared" si="3"/>
        <v>3</v>
      </c>
      <c r="U17" s="467">
        <f t="shared" ref="U17:AE17" si="4">IFERROR(VLOOKUP(U16,StatusTable,2,FALSE), -1)</f>
        <v>3</v>
      </c>
      <c r="V17" s="467">
        <f t="shared" si="4"/>
        <v>3</v>
      </c>
      <c r="W17" s="467">
        <f t="shared" si="4"/>
        <v>3</v>
      </c>
      <c r="X17" s="467">
        <f t="shared" si="4"/>
        <v>3</v>
      </c>
      <c r="Y17" s="467">
        <f t="shared" si="4"/>
        <v>3</v>
      </c>
      <c r="Z17" s="467">
        <f t="shared" si="4"/>
        <v>3</v>
      </c>
      <c r="AA17" s="467">
        <f t="shared" si="4"/>
        <v>3</v>
      </c>
      <c r="AB17" s="467">
        <f t="shared" si="4"/>
        <v>3</v>
      </c>
      <c r="AC17" s="467">
        <f t="shared" si="4"/>
        <v>3</v>
      </c>
      <c r="AD17" s="467">
        <f t="shared" si="4"/>
        <v>3</v>
      </c>
      <c r="AE17" s="467">
        <f t="shared" si="4"/>
        <v>3</v>
      </c>
      <c r="AF17" s="467"/>
      <c r="AG17" s="467"/>
      <c r="AH17" s="467"/>
      <c r="AI17" s="467"/>
      <c r="AJ17" s="467"/>
      <c r="AK17" s="16"/>
      <c r="BM17" s="258" t="str">
        <f>CountryCode &amp; ".T1.DEBT_STATUS.S13.MNAC." &amp; RefVintage</f>
        <v>SE.T1.DEBT_STATUS.S13.MNAC.W.2026</v>
      </c>
    </row>
    <row r="18" spans="1:65" ht="17.25" thickTop="1" thickBot="1">
      <c r="A18" s="223" t="s">
        <v>190</v>
      </c>
      <c r="B18" s="388" t="s">
        <v>667</v>
      </c>
      <c r="C18" s="234" t="s">
        <v>483</v>
      </c>
      <c r="D18" s="398"/>
      <c r="E18" s="88">
        <v>1309950</v>
      </c>
      <c r="F18" s="88">
        <v>1357127</v>
      </c>
      <c r="G18" s="88">
        <v>1370800</v>
      </c>
      <c r="H18" s="88">
        <v>1424276</v>
      </c>
      <c r="I18" s="88">
        <v>1376861</v>
      </c>
      <c r="J18" s="88">
        <v>1215135</v>
      </c>
      <c r="K18" s="88">
        <v>1302354</v>
      </c>
      <c r="L18" s="88">
        <v>1297728</v>
      </c>
      <c r="M18" s="88">
        <v>1335922</v>
      </c>
      <c r="N18" s="88">
        <v>1375773</v>
      </c>
      <c r="O18" s="88">
        <v>1434126</v>
      </c>
      <c r="P18" s="88">
        <v>1369525</v>
      </c>
      <c r="Q18" s="88">
        <v>1301073</v>
      </c>
      <c r="R18" s="88">
        <v>1290187</v>
      </c>
      <c r="S18" s="88">
        <v>1372887</v>
      </c>
      <c r="T18" s="88">
        <v>1374837</v>
      </c>
      <c r="U18" s="88">
        <v>1400289</v>
      </c>
      <c r="V18" s="490">
        <v>1419953</v>
      </c>
      <c r="W18" s="490">
        <v>1566661</v>
      </c>
      <c r="X18" s="490">
        <v>1825921</v>
      </c>
      <c r="Y18" s="490">
        <v>1895073</v>
      </c>
      <c r="Z18" s="490">
        <v>1896769</v>
      </c>
      <c r="AA18" s="490">
        <v>1917556</v>
      </c>
      <c r="AB18" s="490">
        <v>1919259</v>
      </c>
      <c r="AC18" s="490">
        <v>1808407</v>
      </c>
      <c r="AD18" s="490">
        <v>2029284</v>
      </c>
      <c r="AE18" s="490">
        <v>2017609</v>
      </c>
      <c r="AF18" s="490"/>
      <c r="AG18" s="490"/>
      <c r="AH18" s="490"/>
      <c r="AI18" s="490"/>
      <c r="AJ18" s="490"/>
      <c r="AK18" s="16"/>
      <c r="BM18" s="258" t="str">
        <f>CountryCode &amp; ".T1.DEBT.S13.MNAC." &amp; RefVintage</f>
        <v>SE.T1.DEBT.S13.MNAC.W.2026</v>
      </c>
    </row>
    <row r="19" spans="1:65" ht="16.5" thickTop="1">
      <c r="A19" s="223"/>
      <c r="B19" s="388"/>
      <c r="C19" s="235" t="s">
        <v>16</v>
      </c>
      <c r="D19" s="236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"/>
    </row>
    <row r="20" spans="1:65" ht="15.75">
      <c r="A20" s="223" t="s">
        <v>191</v>
      </c>
      <c r="B20" s="388" t="s">
        <v>668</v>
      </c>
      <c r="C20" s="237" t="s">
        <v>17</v>
      </c>
      <c r="D20" s="228" t="s">
        <v>18</v>
      </c>
      <c r="E20" s="82">
        <v>49865</v>
      </c>
      <c r="F20" s="82">
        <v>63738</v>
      </c>
      <c r="G20" s="82">
        <v>63848</v>
      </c>
      <c r="H20" s="82">
        <v>50749</v>
      </c>
      <c r="I20" s="82">
        <v>77591</v>
      </c>
      <c r="J20" s="82">
        <v>32420</v>
      </c>
      <c r="K20" s="82">
        <v>54607</v>
      </c>
      <c r="L20" s="82">
        <v>50297</v>
      </c>
      <c r="M20" s="82">
        <v>58868</v>
      </c>
      <c r="N20" s="82">
        <v>68367</v>
      </c>
      <c r="O20" s="82">
        <v>62447</v>
      </c>
      <c r="P20" s="82">
        <v>43117</v>
      </c>
      <c r="Q20" s="82">
        <v>42573</v>
      </c>
      <c r="R20" s="82">
        <v>62318</v>
      </c>
      <c r="S20" s="82">
        <v>53975</v>
      </c>
      <c r="T20" s="82">
        <v>58242</v>
      </c>
      <c r="U20" s="82">
        <v>69008</v>
      </c>
      <c r="V20" s="83">
        <v>75301</v>
      </c>
      <c r="W20" s="83">
        <v>55797</v>
      </c>
      <c r="X20" s="83">
        <v>58586</v>
      </c>
      <c r="Y20" s="83">
        <v>50510</v>
      </c>
      <c r="Z20" s="83">
        <v>73511</v>
      </c>
      <c r="AA20" s="83">
        <v>68636</v>
      </c>
      <c r="AB20" s="83">
        <v>74896</v>
      </c>
      <c r="AC20" s="83">
        <v>68545</v>
      </c>
      <c r="AD20" s="83">
        <v>75177</v>
      </c>
      <c r="AE20" s="83">
        <v>115202</v>
      </c>
      <c r="AF20" s="83"/>
      <c r="AG20" s="83"/>
      <c r="AH20" s="83"/>
      <c r="AI20" s="83"/>
      <c r="AJ20" s="83"/>
      <c r="AK20" s="16"/>
      <c r="BM20" s="258" t="str">
        <f>CountryCode &amp; ".T1.AF2.S13.MNAC." &amp; RefVintage</f>
        <v>SE.T1.AF2.S13.MNAC.W.2026</v>
      </c>
    </row>
    <row r="21" spans="1:65" ht="15.75">
      <c r="A21" s="238" t="s">
        <v>506</v>
      </c>
      <c r="B21" s="388" t="s">
        <v>669</v>
      </c>
      <c r="C21" s="237" t="s">
        <v>458</v>
      </c>
      <c r="D21" s="228" t="s">
        <v>459</v>
      </c>
      <c r="E21" s="82">
        <v>1178372</v>
      </c>
      <c r="F21" s="82">
        <v>1200403</v>
      </c>
      <c r="G21" s="82">
        <v>1181015</v>
      </c>
      <c r="H21" s="82">
        <v>1254474</v>
      </c>
      <c r="I21" s="82">
        <v>1178290</v>
      </c>
      <c r="J21" s="82">
        <v>1042568</v>
      </c>
      <c r="K21" s="82">
        <v>1082151</v>
      </c>
      <c r="L21" s="82">
        <v>1083322</v>
      </c>
      <c r="M21" s="82">
        <v>1126515</v>
      </c>
      <c r="N21" s="82">
        <v>1143470</v>
      </c>
      <c r="O21" s="82">
        <v>1194646</v>
      </c>
      <c r="P21" s="82">
        <v>1112056</v>
      </c>
      <c r="Q21" s="82">
        <v>1007710</v>
      </c>
      <c r="R21" s="82">
        <v>970152</v>
      </c>
      <c r="S21" s="82">
        <v>999577</v>
      </c>
      <c r="T21" s="82">
        <v>1032975</v>
      </c>
      <c r="U21" s="82">
        <v>991811</v>
      </c>
      <c r="V21" s="82">
        <v>1015644</v>
      </c>
      <c r="W21" s="82">
        <v>1143029</v>
      </c>
      <c r="X21" s="82">
        <v>1294756</v>
      </c>
      <c r="Y21" s="82">
        <v>1377469</v>
      </c>
      <c r="Z21" s="82">
        <v>1314453</v>
      </c>
      <c r="AA21" s="82">
        <v>1263820</v>
      </c>
      <c r="AB21" s="82">
        <v>1241292</v>
      </c>
      <c r="AC21" s="82">
        <v>1105866</v>
      </c>
      <c r="AD21" s="82">
        <v>1260630</v>
      </c>
      <c r="AE21" s="82">
        <v>1252772</v>
      </c>
      <c r="AF21" s="82"/>
      <c r="AG21" s="82"/>
      <c r="AH21" s="82"/>
      <c r="AI21" s="82"/>
      <c r="AJ21" s="82"/>
      <c r="AK21" s="16"/>
      <c r="BM21" s="258" t="str">
        <f>CountryCode &amp; ".T1.AF3.S13.MNAC." &amp; RefVintage</f>
        <v>SE.T1.AF3.S13.MNAC.W.2026</v>
      </c>
    </row>
    <row r="22" spans="1:65" ht="15.75">
      <c r="A22" s="238" t="s">
        <v>507</v>
      </c>
      <c r="B22" s="388" t="s">
        <v>670</v>
      </c>
      <c r="C22" s="239" t="s">
        <v>19</v>
      </c>
      <c r="D22" s="228" t="s">
        <v>468</v>
      </c>
      <c r="E22" s="82">
        <v>260833</v>
      </c>
      <c r="F22" s="82">
        <v>257828</v>
      </c>
      <c r="G22" s="82">
        <v>199505</v>
      </c>
      <c r="H22" s="82">
        <v>260578</v>
      </c>
      <c r="I22" s="82">
        <v>229155</v>
      </c>
      <c r="J22" s="82">
        <v>228265</v>
      </c>
      <c r="K22" s="82">
        <v>232592</v>
      </c>
      <c r="L22" s="82">
        <v>242180</v>
      </c>
      <c r="M22" s="82">
        <v>271658</v>
      </c>
      <c r="N22" s="82">
        <v>211755</v>
      </c>
      <c r="O22" s="82">
        <v>305860</v>
      </c>
      <c r="P22" s="82">
        <v>268310</v>
      </c>
      <c r="Q22" s="82">
        <v>200733</v>
      </c>
      <c r="R22" s="82">
        <v>149695</v>
      </c>
      <c r="S22" s="82">
        <v>143622</v>
      </c>
      <c r="T22" s="82">
        <v>152684</v>
      </c>
      <c r="U22" s="82">
        <v>133870</v>
      </c>
      <c r="V22" s="82">
        <v>194027</v>
      </c>
      <c r="W22" s="82">
        <v>144366</v>
      </c>
      <c r="X22" s="82">
        <v>235674</v>
      </c>
      <c r="Y22" s="82">
        <v>251337</v>
      </c>
      <c r="Z22" s="82">
        <v>119988</v>
      </c>
      <c r="AA22" s="82">
        <v>118284</v>
      </c>
      <c r="AB22" s="82">
        <v>49381</v>
      </c>
      <c r="AC22" s="82">
        <v>45154</v>
      </c>
      <c r="AD22" s="82">
        <v>233996</v>
      </c>
      <c r="AE22" s="82">
        <v>133762</v>
      </c>
      <c r="AF22" s="82"/>
      <c r="AG22" s="82"/>
      <c r="AH22" s="82"/>
      <c r="AI22" s="82"/>
      <c r="AJ22" s="82"/>
      <c r="AK22" s="16"/>
      <c r="BM22" s="258" t="str">
        <f>CountryCode &amp; ".T1.AF31.S13.MNAC." &amp; RefVintage</f>
        <v>SE.T1.AF31.S13.MNAC.W.2026</v>
      </c>
    </row>
    <row r="23" spans="1:65" ht="15.75">
      <c r="A23" s="238" t="s">
        <v>508</v>
      </c>
      <c r="B23" s="388" t="s">
        <v>671</v>
      </c>
      <c r="C23" s="240" t="s">
        <v>20</v>
      </c>
      <c r="D23" s="228" t="s">
        <v>469</v>
      </c>
      <c r="E23" s="82">
        <v>917539</v>
      </c>
      <c r="F23" s="82">
        <v>942575</v>
      </c>
      <c r="G23" s="82">
        <v>981510</v>
      </c>
      <c r="H23" s="82">
        <v>993896</v>
      </c>
      <c r="I23" s="82">
        <v>949135</v>
      </c>
      <c r="J23" s="82">
        <v>814303</v>
      </c>
      <c r="K23" s="82">
        <v>849559</v>
      </c>
      <c r="L23" s="82">
        <v>841142</v>
      </c>
      <c r="M23" s="82">
        <v>854857</v>
      </c>
      <c r="N23" s="82">
        <v>931715</v>
      </c>
      <c r="O23" s="82">
        <v>888786</v>
      </c>
      <c r="P23" s="82">
        <v>843746</v>
      </c>
      <c r="Q23" s="82">
        <v>806977</v>
      </c>
      <c r="R23" s="82">
        <v>820457</v>
      </c>
      <c r="S23" s="82">
        <v>855955</v>
      </c>
      <c r="T23" s="82">
        <v>880291</v>
      </c>
      <c r="U23" s="82">
        <v>857941</v>
      </c>
      <c r="V23" s="82">
        <v>821617</v>
      </c>
      <c r="W23" s="82">
        <v>998663</v>
      </c>
      <c r="X23" s="82">
        <v>1059082</v>
      </c>
      <c r="Y23" s="82">
        <v>1126132</v>
      </c>
      <c r="Z23" s="82">
        <v>1194465</v>
      </c>
      <c r="AA23" s="82">
        <v>1145536</v>
      </c>
      <c r="AB23" s="82">
        <v>1191911</v>
      </c>
      <c r="AC23" s="82">
        <v>1060712</v>
      </c>
      <c r="AD23" s="82">
        <v>1026634</v>
      </c>
      <c r="AE23" s="82">
        <v>1119010</v>
      </c>
      <c r="AF23" s="82"/>
      <c r="AG23" s="82"/>
      <c r="AH23" s="82"/>
      <c r="AI23" s="82"/>
      <c r="AJ23" s="82"/>
      <c r="AK23" s="16"/>
      <c r="BM23" s="258" t="str">
        <f>CountryCode &amp; ".T1.AF32.S13.MNAC." &amp; RefVintage</f>
        <v>SE.T1.AF32.S13.MNAC.W.2026</v>
      </c>
    </row>
    <row r="24" spans="1:65" ht="15.75">
      <c r="A24" s="223" t="s">
        <v>192</v>
      </c>
      <c r="B24" s="388" t="s">
        <v>672</v>
      </c>
      <c r="C24" s="237" t="s">
        <v>21</v>
      </c>
      <c r="D24" s="228" t="s">
        <v>22</v>
      </c>
      <c r="E24" s="82">
        <v>81713</v>
      </c>
      <c r="F24" s="82">
        <v>92986</v>
      </c>
      <c r="G24" s="82">
        <v>125937</v>
      </c>
      <c r="H24" s="82">
        <v>119053</v>
      </c>
      <c r="I24" s="82">
        <v>120980</v>
      </c>
      <c r="J24" s="82">
        <v>140147</v>
      </c>
      <c r="K24" s="82">
        <v>165596</v>
      </c>
      <c r="L24" s="82">
        <v>164109</v>
      </c>
      <c r="M24" s="82">
        <v>150539</v>
      </c>
      <c r="N24" s="82">
        <v>163936</v>
      </c>
      <c r="O24" s="82">
        <v>177033</v>
      </c>
      <c r="P24" s="82">
        <v>214352</v>
      </c>
      <c r="Q24" s="82">
        <v>250790</v>
      </c>
      <c r="R24" s="82">
        <v>257717</v>
      </c>
      <c r="S24" s="82">
        <v>319335</v>
      </c>
      <c r="T24" s="82">
        <v>283620</v>
      </c>
      <c r="U24" s="82">
        <v>339470</v>
      </c>
      <c r="V24" s="82">
        <v>329008</v>
      </c>
      <c r="W24" s="82">
        <v>367835</v>
      </c>
      <c r="X24" s="82">
        <v>472579</v>
      </c>
      <c r="Y24" s="82">
        <v>467094</v>
      </c>
      <c r="Z24" s="82">
        <v>508805</v>
      </c>
      <c r="AA24" s="82">
        <v>585100</v>
      </c>
      <c r="AB24" s="82">
        <v>603071</v>
      </c>
      <c r="AC24" s="82">
        <v>633996</v>
      </c>
      <c r="AD24" s="82">
        <v>693477</v>
      </c>
      <c r="AE24" s="82">
        <v>649635</v>
      </c>
      <c r="AF24" s="82"/>
      <c r="AG24" s="82"/>
      <c r="AH24" s="82"/>
      <c r="AI24" s="82"/>
      <c r="AJ24" s="82"/>
      <c r="AK24" s="16"/>
      <c r="AO24" s="163"/>
      <c r="BM24" s="258" t="str">
        <f>CountryCode &amp; ".T1.AF4.S13.MNAC." &amp; RefVintage</f>
        <v>SE.T1.AF4.S13.MNAC.W.2026</v>
      </c>
    </row>
    <row r="25" spans="1:65" ht="15.75">
      <c r="A25" s="223" t="s">
        <v>193</v>
      </c>
      <c r="B25" s="388" t="s">
        <v>673</v>
      </c>
      <c r="C25" s="239" t="s">
        <v>19</v>
      </c>
      <c r="D25" s="228" t="s">
        <v>23</v>
      </c>
      <c r="E25" s="82">
        <v>3825</v>
      </c>
      <c r="F25" s="82">
        <v>6138</v>
      </c>
      <c r="G25" s="82">
        <v>33056</v>
      </c>
      <c r="H25" s="82">
        <v>23931</v>
      </c>
      <c r="I25" s="82">
        <v>18415</v>
      </c>
      <c r="J25" s="82">
        <v>34236</v>
      </c>
      <c r="K25" s="82">
        <v>58828</v>
      </c>
      <c r="L25" s="82">
        <v>51992</v>
      </c>
      <c r="M25" s="82">
        <v>32985</v>
      </c>
      <c r="N25" s="82">
        <v>49788</v>
      </c>
      <c r="O25" s="82">
        <v>56329</v>
      </c>
      <c r="P25" s="82">
        <v>91192</v>
      </c>
      <c r="Q25" s="82">
        <v>123180</v>
      </c>
      <c r="R25" s="82">
        <v>119114</v>
      </c>
      <c r="S25" s="82">
        <v>183229</v>
      </c>
      <c r="T25" s="82">
        <v>134953</v>
      </c>
      <c r="U25" s="82">
        <v>164693</v>
      </c>
      <c r="V25" s="82">
        <v>139950</v>
      </c>
      <c r="W25" s="82">
        <v>150756</v>
      </c>
      <c r="X25" s="82">
        <v>244096</v>
      </c>
      <c r="Y25" s="82">
        <v>206367</v>
      </c>
      <c r="Z25" s="82">
        <v>227808</v>
      </c>
      <c r="AA25" s="82">
        <v>281669</v>
      </c>
      <c r="AB25" s="82">
        <v>261274</v>
      </c>
      <c r="AC25" s="82">
        <v>248812</v>
      </c>
      <c r="AD25" s="82">
        <v>296508</v>
      </c>
      <c r="AE25" s="82">
        <v>240277</v>
      </c>
      <c r="AF25" s="82"/>
      <c r="AG25" s="82"/>
      <c r="AH25" s="82"/>
      <c r="AI25" s="82"/>
      <c r="AJ25" s="82"/>
      <c r="AK25" s="16"/>
      <c r="AO25" s="163"/>
      <c r="BM25" s="258" t="str">
        <f>CountryCode &amp; ".T1.AF41.S13.MNAC." &amp; RefVintage</f>
        <v>SE.T1.AF41.S13.MNAC.W.2026</v>
      </c>
    </row>
    <row r="26" spans="1:65" ht="15.75">
      <c r="A26" s="223" t="s">
        <v>194</v>
      </c>
      <c r="B26" s="388" t="s">
        <v>674</v>
      </c>
      <c r="C26" s="241" t="s">
        <v>20</v>
      </c>
      <c r="D26" s="228" t="s">
        <v>24</v>
      </c>
      <c r="E26" s="82">
        <v>77888</v>
      </c>
      <c r="F26" s="82">
        <v>86848</v>
      </c>
      <c r="G26" s="82">
        <v>92881</v>
      </c>
      <c r="H26" s="82">
        <v>95122</v>
      </c>
      <c r="I26" s="82">
        <v>102565</v>
      </c>
      <c r="J26" s="82">
        <v>105911</v>
      </c>
      <c r="K26" s="82">
        <v>106768</v>
      </c>
      <c r="L26" s="82">
        <v>112117</v>
      </c>
      <c r="M26" s="82">
        <v>117554</v>
      </c>
      <c r="N26" s="82">
        <v>114148</v>
      </c>
      <c r="O26" s="82">
        <v>120704</v>
      </c>
      <c r="P26" s="82">
        <v>123160</v>
      </c>
      <c r="Q26" s="82">
        <v>127610</v>
      </c>
      <c r="R26" s="82">
        <v>138603</v>
      </c>
      <c r="S26" s="82">
        <v>136106</v>
      </c>
      <c r="T26" s="82">
        <v>148667</v>
      </c>
      <c r="U26" s="82">
        <v>174777</v>
      </c>
      <c r="V26" s="82">
        <v>189058</v>
      </c>
      <c r="W26" s="82">
        <v>217079</v>
      </c>
      <c r="X26" s="82">
        <v>228483</v>
      </c>
      <c r="Y26" s="82">
        <v>260727</v>
      </c>
      <c r="Z26" s="82">
        <v>280997</v>
      </c>
      <c r="AA26" s="82">
        <v>303431</v>
      </c>
      <c r="AB26" s="82">
        <v>341797</v>
      </c>
      <c r="AC26" s="82">
        <v>385184</v>
      </c>
      <c r="AD26" s="82">
        <v>396969</v>
      </c>
      <c r="AE26" s="82">
        <v>409358</v>
      </c>
      <c r="AF26" s="82"/>
      <c r="AG26" s="82"/>
      <c r="AH26" s="82"/>
      <c r="AI26" s="82"/>
      <c r="AJ26" s="82"/>
      <c r="AK26" s="16"/>
      <c r="BM26" s="258" t="str">
        <f>CountryCode &amp; ".T1.AF42.S13.MNAC." &amp; RefVintage</f>
        <v>SE.T1.AF42.S13.MNAC.W.2026</v>
      </c>
    </row>
    <row r="27" spans="1:65">
      <c r="A27" s="223"/>
      <c r="B27" s="388"/>
      <c r="C27" s="242"/>
      <c r="D27" s="243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"/>
    </row>
    <row r="28" spans="1:65" ht="15.75" thickBot="1">
      <c r="A28" s="223"/>
      <c r="B28" s="388"/>
      <c r="C28" s="244"/>
      <c r="D28" s="245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"/>
    </row>
    <row r="29" spans="1:65">
      <c r="A29" s="223"/>
      <c r="B29" s="388"/>
      <c r="C29" s="242"/>
      <c r="D29" s="243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"/>
    </row>
    <row r="30" spans="1:65" ht="15.75">
      <c r="A30" s="223"/>
      <c r="B30" s="388"/>
      <c r="C30" s="221" t="s">
        <v>62</v>
      </c>
      <c r="D30" s="23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"/>
    </row>
    <row r="31" spans="1:65" ht="15.75">
      <c r="A31" s="223" t="s">
        <v>195</v>
      </c>
      <c r="B31" s="388" t="s">
        <v>675</v>
      </c>
      <c r="C31" s="246" t="s">
        <v>25</v>
      </c>
      <c r="D31" s="228" t="s">
        <v>470</v>
      </c>
      <c r="E31" s="82">
        <v>96669</v>
      </c>
      <c r="F31" s="82">
        <v>95591</v>
      </c>
      <c r="G31" s="82">
        <v>88354</v>
      </c>
      <c r="H31" s="82">
        <v>92479</v>
      </c>
      <c r="I31" s="82">
        <v>100206</v>
      </c>
      <c r="J31" s="82">
        <v>94463</v>
      </c>
      <c r="K31" s="82">
        <v>103671</v>
      </c>
      <c r="L31" s="82">
        <v>112890</v>
      </c>
      <c r="M31" s="82">
        <v>113122</v>
      </c>
      <c r="N31" s="82">
        <v>116529</v>
      </c>
      <c r="O31" s="82">
        <v>111867</v>
      </c>
      <c r="P31" s="82">
        <v>126754</v>
      </c>
      <c r="Q31" s="82">
        <v>134390</v>
      </c>
      <c r="R31" s="82">
        <v>147061</v>
      </c>
      <c r="S31" s="82">
        <v>149759</v>
      </c>
      <c r="T31" s="82">
        <v>161676</v>
      </c>
      <c r="U31" s="82">
        <v>165242</v>
      </c>
      <c r="V31" s="83">
        <v>171459</v>
      </c>
      <c r="W31" s="83">
        <v>175963</v>
      </c>
      <c r="X31" s="83">
        <v>186094</v>
      </c>
      <c r="Y31" s="83">
        <v>190676</v>
      </c>
      <c r="Z31" s="83">
        <v>202437</v>
      </c>
      <c r="AA31" s="83">
        <v>222084</v>
      </c>
      <c r="AB31" s="83">
        <v>243086</v>
      </c>
      <c r="AC31" s="549">
        <v>255118</v>
      </c>
      <c r="AD31" s="83">
        <v>269055</v>
      </c>
      <c r="AE31" s="83">
        <v>273683</v>
      </c>
      <c r="AF31" s="83"/>
      <c r="AG31" s="83"/>
      <c r="AH31" s="83"/>
      <c r="AI31" s="83"/>
      <c r="AJ31" s="83"/>
      <c r="AK31" s="16"/>
      <c r="BM31" s="258" t="str">
        <f>CountryCode &amp; ".T1.P51.S13.MNAC." &amp; RefVintage</f>
        <v>SE.T1.P51.S13.MNAC.W.2026</v>
      </c>
    </row>
    <row r="32" spans="1:65" ht="15.75">
      <c r="A32" s="238" t="s">
        <v>484</v>
      </c>
      <c r="B32" s="388" t="s">
        <v>676</v>
      </c>
      <c r="C32" s="246" t="s">
        <v>26</v>
      </c>
      <c r="D32" s="228" t="s">
        <v>54</v>
      </c>
      <c r="E32" s="82">
        <v>96674</v>
      </c>
      <c r="F32" s="82">
        <v>100877</v>
      </c>
      <c r="G32" s="82">
        <v>102286</v>
      </c>
      <c r="H32" s="82">
        <v>93301</v>
      </c>
      <c r="I32" s="82">
        <v>87080</v>
      </c>
      <c r="J32" s="82">
        <v>80204</v>
      </c>
      <c r="K32" s="82">
        <v>66424</v>
      </c>
      <c r="L32" s="82">
        <v>75875</v>
      </c>
      <c r="M32" s="82">
        <v>56974</v>
      </c>
      <c r="N32" s="82">
        <v>53147</v>
      </c>
      <c r="O32" s="82">
        <v>52987</v>
      </c>
      <c r="P32" s="82">
        <v>54939</v>
      </c>
      <c r="Q32" s="82">
        <v>56251</v>
      </c>
      <c r="R32" s="82">
        <v>54439</v>
      </c>
      <c r="S32" s="82">
        <v>43609</v>
      </c>
      <c r="T32" s="82">
        <v>38998</v>
      </c>
      <c r="U32" s="82">
        <v>45767</v>
      </c>
      <c r="V32" s="82">
        <v>37401</v>
      </c>
      <c r="W32" s="82">
        <v>32751</v>
      </c>
      <c r="X32" s="82">
        <v>26414</v>
      </c>
      <c r="Y32" s="82">
        <v>23219</v>
      </c>
      <c r="Z32" s="82">
        <v>20471</v>
      </c>
      <c r="AA32" s="82">
        <v>19374</v>
      </c>
      <c r="AB32" s="82">
        <v>21585</v>
      </c>
      <c r="AC32" s="82">
        <v>19934</v>
      </c>
      <c r="AD32" s="82">
        <v>13907</v>
      </c>
      <c r="AE32" s="82">
        <v>12321</v>
      </c>
      <c r="AF32" s="82"/>
      <c r="AG32" s="82"/>
      <c r="AH32" s="82"/>
      <c r="AI32" s="82"/>
      <c r="AJ32" s="82"/>
      <c r="AK32" s="16"/>
      <c r="BM32" s="258" t="str">
        <f>CountryCode &amp; ".T1.ESAD41.S13.MNAC." &amp; RefVintage</f>
        <v>SE.T1.ESAD41.S13.MNAC.W.2026</v>
      </c>
    </row>
    <row r="33" spans="1:65" ht="15.75" thickBot="1">
      <c r="A33" s="223"/>
      <c r="B33" s="388"/>
      <c r="C33" s="248"/>
      <c r="D33" s="249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"/>
    </row>
    <row r="34" spans="1:65" ht="16.5" thickBot="1">
      <c r="A34" s="223"/>
      <c r="B34" s="388"/>
      <c r="C34" s="217"/>
      <c r="D34" s="25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"/>
    </row>
    <row r="35" spans="1:65" ht="17.25" thickTop="1" thickBot="1">
      <c r="A35" s="223" t="s">
        <v>196</v>
      </c>
      <c r="B35" s="388" t="s">
        <v>677</v>
      </c>
      <c r="C35" s="234" t="s">
        <v>27</v>
      </c>
      <c r="D35" s="251" t="s">
        <v>28</v>
      </c>
      <c r="E35" s="88">
        <v>1904951</v>
      </c>
      <c r="F35" s="88">
        <v>1957814</v>
      </c>
      <c r="G35" s="88">
        <v>2048059</v>
      </c>
      <c r="H35" s="88">
        <v>2153527</v>
      </c>
      <c r="I35" s="88">
        <v>2266528</v>
      </c>
      <c r="J35" s="88">
        <v>2408775</v>
      </c>
      <c r="K35" s="88">
        <v>2504784</v>
      </c>
      <c r="L35" s="88">
        <v>2603427</v>
      </c>
      <c r="M35" s="88">
        <v>2701410</v>
      </c>
      <c r="N35" s="88">
        <v>2825986</v>
      </c>
      <c r="O35" s="88">
        <v>2927127</v>
      </c>
      <c r="P35" s="88">
        <v>3117499</v>
      </c>
      <c r="Q35" s="88">
        <v>3312135</v>
      </c>
      <c r="R35" s="88">
        <v>3391873</v>
      </c>
      <c r="S35" s="88">
        <v>3324135</v>
      </c>
      <c r="T35" s="88">
        <v>3551514</v>
      </c>
      <c r="U35" s="88">
        <v>3704817</v>
      </c>
      <c r="V35" s="490">
        <v>3724495</v>
      </c>
      <c r="W35" s="490">
        <v>3804976</v>
      </c>
      <c r="X35" s="490">
        <v>3963666</v>
      </c>
      <c r="Y35" s="490">
        <v>4230936</v>
      </c>
      <c r="Z35" s="490">
        <v>4392801</v>
      </c>
      <c r="AA35" s="490">
        <v>4575114</v>
      </c>
      <c r="AB35" s="490">
        <v>4777837</v>
      </c>
      <c r="AC35" s="490">
        <v>5021382</v>
      </c>
      <c r="AD35" s="490">
        <v>5012855</v>
      </c>
      <c r="AE35" s="490">
        <v>5417760</v>
      </c>
      <c r="AF35" s="490"/>
      <c r="AG35" s="490"/>
      <c r="AH35" s="490"/>
      <c r="AI35" s="490"/>
      <c r="AJ35" s="490"/>
      <c r="AK35" s="16"/>
      <c r="BM35" s="258" t="str">
        <f>CountryCode &amp; ".T1.GDP.S1.MNAC." &amp; RefVintage</f>
        <v>SE.T1.GDP.S1.MNAC.W.2026</v>
      </c>
    </row>
    <row r="36" spans="1:65" ht="27" thickTop="1">
      <c r="A36" s="206"/>
      <c r="B36" s="207"/>
      <c r="C36" s="252" t="s">
        <v>29</v>
      </c>
      <c r="D36" s="130"/>
      <c r="AK36" s="16"/>
    </row>
    <row r="37" spans="1:65" ht="13.5" customHeight="1">
      <c r="A37" s="206"/>
      <c r="B37" s="207"/>
      <c r="C37" s="253"/>
      <c r="D37" s="130"/>
      <c r="AK37" s="16"/>
    </row>
    <row r="38" spans="1:65" ht="15.75" customHeight="1" thickBot="1">
      <c r="A38" s="254"/>
      <c r="B38" s="255"/>
      <c r="C38" s="256"/>
      <c r="D38" s="257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17"/>
    </row>
    <row r="39" spans="1:65" ht="15.75" thickTop="1">
      <c r="A39" s="195"/>
      <c r="B39" s="196"/>
      <c r="C39" s="214"/>
      <c r="D39" s="258"/>
    </row>
    <row r="40" spans="1:65">
      <c r="A40" s="195"/>
      <c r="B40" s="196"/>
      <c r="C40" s="214"/>
      <c r="D40" s="258"/>
    </row>
    <row r="41" spans="1:65" ht="62.45" customHeight="1">
      <c r="A41" s="195"/>
      <c r="B41" s="196"/>
      <c r="C41" s="298" t="s">
        <v>121</v>
      </c>
      <c r="D41" s="170"/>
      <c r="E41" s="550" t="str">
        <f>IF(OR(COUNTA(E10:E14,E18,E20:E26,E31:E32,E35)=16,NOT(ISNUMBER(E5))),"OK","NOT fully completed, pls.fill with L, M or 0")</f>
        <v>OK</v>
      </c>
      <c r="F41" s="550" t="str">
        <f t="shared" ref="F41:AJ41" si="5">IF(OR(COUNTA(F10:F14,F18,F20:F26,F31:F32,F35)=16,NOT(ISNUMBER(F5))),"OK","NOT fully completed, pls.fill with L, M or 0")</f>
        <v>OK</v>
      </c>
      <c r="G41" s="550" t="str">
        <f t="shared" si="5"/>
        <v>OK</v>
      </c>
      <c r="H41" s="550" t="str">
        <f t="shared" si="5"/>
        <v>OK</v>
      </c>
      <c r="I41" s="550" t="str">
        <f t="shared" si="5"/>
        <v>OK</v>
      </c>
      <c r="J41" s="550" t="str">
        <f t="shared" si="5"/>
        <v>OK</v>
      </c>
      <c r="K41" s="550" t="str">
        <f t="shared" si="5"/>
        <v>OK</v>
      </c>
      <c r="L41" s="550" t="str">
        <f t="shared" si="5"/>
        <v>OK</v>
      </c>
      <c r="M41" s="550" t="str">
        <f t="shared" si="5"/>
        <v>OK</v>
      </c>
      <c r="N41" s="550" t="str">
        <f t="shared" si="5"/>
        <v>OK</v>
      </c>
      <c r="O41" s="550" t="str">
        <f t="shared" si="5"/>
        <v>OK</v>
      </c>
      <c r="P41" s="550" t="str">
        <f t="shared" si="5"/>
        <v>OK</v>
      </c>
      <c r="Q41" s="550" t="str">
        <f t="shared" si="5"/>
        <v>OK</v>
      </c>
      <c r="R41" s="550" t="str">
        <f t="shared" si="5"/>
        <v>OK</v>
      </c>
      <c r="S41" s="550" t="str">
        <f t="shared" si="5"/>
        <v>OK</v>
      </c>
      <c r="T41" s="550" t="str">
        <f t="shared" si="5"/>
        <v>OK</v>
      </c>
      <c r="U41" s="550" t="str">
        <f t="shared" si="5"/>
        <v>OK</v>
      </c>
      <c r="V41" s="550" t="str">
        <f t="shared" si="5"/>
        <v>OK</v>
      </c>
      <c r="W41" s="550" t="str">
        <f t="shared" si="5"/>
        <v>OK</v>
      </c>
      <c r="X41" s="550" t="str">
        <f t="shared" si="5"/>
        <v>OK</v>
      </c>
      <c r="Y41" s="550" t="str">
        <f t="shared" si="5"/>
        <v>OK</v>
      </c>
      <c r="Z41" s="550" t="str">
        <f t="shared" si="5"/>
        <v>OK</v>
      </c>
      <c r="AA41" s="550" t="str">
        <f t="shared" si="5"/>
        <v>OK</v>
      </c>
      <c r="AB41" s="550" t="str">
        <f t="shared" si="5"/>
        <v>OK</v>
      </c>
      <c r="AC41" s="550" t="str">
        <f t="shared" si="5"/>
        <v>OK</v>
      </c>
      <c r="AD41" s="550" t="str">
        <f t="shared" si="5"/>
        <v>OK</v>
      </c>
      <c r="AE41" s="550" t="str">
        <f t="shared" si="5"/>
        <v>OK</v>
      </c>
      <c r="AF41" s="550" t="str">
        <f t="shared" si="5"/>
        <v>OK</v>
      </c>
      <c r="AG41" s="550" t="str">
        <f t="shared" si="5"/>
        <v>OK</v>
      </c>
      <c r="AH41" s="550" t="str">
        <f t="shared" si="5"/>
        <v>OK</v>
      </c>
      <c r="AI41" s="550" t="str">
        <f t="shared" si="5"/>
        <v>OK</v>
      </c>
      <c r="AJ41" s="550" t="str">
        <f t="shared" si="5"/>
        <v>OK</v>
      </c>
      <c r="AK41" s="171"/>
    </row>
    <row r="42" spans="1:65">
      <c r="A42" s="195"/>
      <c r="B42" s="196"/>
      <c r="C42" s="172" t="s">
        <v>122</v>
      </c>
      <c r="D42" s="173"/>
      <c r="E42" s="242">
        <v>1995</v>
      </c>
      <c r="F42" s="242">
        <f>E42+1</f>
        <v>1996</v>
      </c>
      <c r="G42" s="242">
        <f t="shared" ref="G42:AJ42" si="6">F42+1</f>
        <v>1997</v>
      </c>
      <c r="H42" s="242">
        <f t="shared" si="6"/>
        <v>1998</v>
      </c>
      <c r="I42" s="242">
        <f t="shared" si="6"/>
        <v>1999</v>
      </c>
      <c r="J42" s="242">
        <f t="shared" si="6"/>
        <v>2000</v>
      </c>
      <c r="K42" s="242">
        <f t="shared" si="6"/>
        <v>2001</v>
      </c>
      <c r="L42" s="242">
        <f t="shared" si="6"/>
        <v>2002</v>
      </c>
      <c r="M42" s="242">
        <f t="shared" si="6"/>
        <v>2003</v>
      </c>
      <c r="N42" s="242">
        <f t="shared" si="6"/>
        <v>2004</v>
      </c>
      <c r="O42" s="242">
        <f t="shared" si="6"/>
        <v>2005</v>
      </c>
      <c r="P42" s="242">
        <f t="shared" si="6"/>
        <v>2006</v>
      </c>
      <c r="Q42" s="242">
        <f t="shared" si="6"/>
        <v>2007</v>
      </c>
      <c r="R42" s="242">
        <f t="shared" si="6"/>
        <v>2008</v>
      </c>
      <c r="S42" s="242">
        <f t="shared" si="6"/>
        <v>2009</v>
      </c>
      <c r="T42" s="242">
        <f t="shared" si="6"/>
        <v>2010</v>
      </c>
      <c r="U42" s="242">
        <f t="shared" si="6"/>
        <v>2011</v>
      </c>
      <c r="V42" s="242">
        <f t="shared" ref="V42:AI42" si="7">U42+1</f>
        <v>2012</v>
      </c>
      <c r="W42" s="242">
        <f t="shared" si="7"/>
        <v>2013</v>
      </c>
      <c r="X42" s="242">
        <f t="shared" si="7"/>
        <v>2014</v>
      </c>
      <c r="Y42" s="242">
        <f t="shared" si="7"/>
        <v>2015</v>
      </c>
      <c r="Z42" s="242">
        <f t="shared" si="7"/>
        <v>2016</v>
      </c>
      <c r="AA42" s="242">
        <f t="shared" si="7"/>
        <v>2017</v>
      </c>
      <c r="AB42" s="242">
        <f t="shared" si="7"/>
        <v>2018</v>
      </c>
      <c r="AC42" s="242">
        <f t="shared" si="7"/>
        <v>2019</v>
      </c>
      <c r="AD42" s="242">
        <f t="shared" si="7"/>
        <v>2020</v>
      </c>
      <c r="AE42" s="242">
        <f t="shared" si="7"/>
        <v>2021</v>
      </c>
      <c r="AF42" s="242">
        <f t="shared" si="7"/>
        <v>2022</v>
      </c>
      <c r="AG42" s="242">
        <f t="shared" si="7"/>
        <v>2023</v>
      </c>
      <c r="AH42" s="242">
        <f t="shared" si="7"/>
        <v>2024</v>
      </c>
      <c r="AI42" s="242">
        <f t="shared" si="7"/>
        <v>2025</v>
      </c>
      <c r="AJ42" s="242">
        <f t="shared" si="6"/>
        <v>2026</v>
      </c>
      <c r="AK42" s="174"/>
    </row>
    <row r="43" spans="1:65" ht="15.75">
      <c r="A43" s="195"/>
      <c r="B43" s="196"/>
      <c r="C43" s="181" t="s">
        <v>123</v>
      </c>
      <c r="D43" s="175"/>
      <c r="E43" s="176">
        <f>IF(AND(E10="0",E11="0",E12="0",E13="0",E14="0"),0,IF(AND(E10="L",E11="L",E12="L",E13="L",E14="L"),"NC",IF(E10="M",0,E10)-IF(E11="M",0,E11)-IF(E12="M",0,E12)-IF(E13="M",0,E13)-IF(E14="M",0,E14)))</f>
        <v>0</v>
      </c>
      <c r="F43" s="176">
        <f t="shared" ref="F43:T43" si="8">IF(AND(F10="0",F11="0",F12="0",F13="0",F14="0"),0,IF(AND(F10="L",F11="L",F12="L",F13="L",F14="L"),"NC",IF(F10="M",0,F10)-IF(F11="M",0,F11)-IF(F12="M",0,F12)-IF(F13="M",0,F13)-IF(F14="M",0,F14)))</f>
        <v>0</v>
      </c>
      <c r="G43" s="176">
        <f t="shared" si="8"/>
        <v>0</v>
      </c>
      <c r="H43" s="176">
        <f t="shared" si="8"/>
        <v>0</v>
      </c>
      <c r="I43" s="176">
        <f t="shared" si="8"/>
        <v>0</v>
      </c>
      <c r="J43" s="176">
        <f t="shared" si="8"/>
        <v>0</v>
      </c>
      <c r="K43" s="176">
        <f t="shared" si="8"/>
        <v>0</v>
      </c>
      <c r="L43" s="176">
        <f t="shared" si="8"/>
        <v>0</v>
      </c>
      <c r="M43" s="176">
        <f t="shared" si="8"/>
        <v>0</v>
      </c>
      <c r="N43" s="176">
        <f t="shared" si="8"/>
        <v>0</v>
      </c>
      <c r="O43" s="176">
        <f t="shared" si="8"/>
        <v>0</v>
      </c>
      <c r="P43" s="176">
        <f t="shared" si="8"/>
        <v>0</v>
      </c>
      <c r="Q43" s="176">
        <f t="shared" si="8"/>
        <v>0</v>
      </c>
      <c r="R43" s="176">
        <f t="shared" si="8"/>
        <v>0</v>
      </c>
      <c r="S43" s="176">
        <f t="shared" si="8"/>
        <v>0</v>
      </c>
      <c r="T43" s="176">
        <f t="shared" si="8"/>
        <v>0</v>
      </c>
      <c r="U43" s="176">
        <f t="shared" ref="U43:AI43" si="9">IF(AND(U10="0",U11="0",U12="0",U13="0",U14="0"),0,IF(AND(U10="L",U11="L",U12="L",U13="L",U14="L"),"NC",IF(U10="M",0,U10)-IF(U11="M",0,U11)-IF(U12="M",0,U12)-IF(U13="M",0,U13)-IF(U14="M",0,U14)))</f>
        <v>0</v>
      </c>
      <c r="V43" s="176">
        <f t="shared" si="9"/>
        <v>0</v>
      </c>
      <c r="W43" s="176">
        <f t="shared" si="9"/>
        <v>0</v>
      </c>
      <c r="X43" s="176">
        <f t="shared" si="9"/>
        <v>0</v>
      </c>
      <c r="Y43" s="176">
        <f t="shared" si="9"/>
        <v>0</v>
      </c>
      <c r="Z43" s="176">
        <f t="shared" si="9"/>
        <v>0</v>
      </c>
      <c r="AA43" s="176">
        <f t="shared" si="9"/>
        <v>0</v>
      </c>
      <c r="AB43" s="176">
        <f t="shared" si="9"/>
        <v>0</v>
      </c>
      <c r="AC43" s="176">
        <f t="shared" si="9"/>
        <v>0</v>
      </c>
      <c r="AD43" s="176">
        <f t="shared" si="9"/>
        <v>0</v>
      </c>
      <c r="AE43" s="176">
        <f t="shared" si="9"/>
        <v>0</v>
      </c>
      <c r="AF43" s="176">
        <f t="shared" si="9"/>
        <v>0</v>
      </c>
      <c r="AG43" s="176">
        <f t="shared" si="9"/>
        <v>0</v>
      </c>
      <c r="AH43" s="176">
        <f t="shared" si="9"/>
        <v>0</v>
      </c>
      <c r="AI43" s="176">
        <f t="shared" si="9"/>
        <v>0</v>
      </c>
      <c r="AJ43" s="176">
        <f t="shared" ref="AJ43" si="10">IF(AND(AJ10="0",AJ11="0",AJ12="0",AJ13="0",AJ14="0"),0,IF(AND(AJ10="L",AJ11="L",AJ12="L",AJ13="L",AJ14="L"),"NC",IF(AJ10="M",0,AJ10)-IF(AJ11="M",0,AJ11)-IF(AJ12="M",0,AJ12)-IF(AJ13="M",0,AJ13)-IF(AJ14="M",0,AJ14)))</f>
        <v>0</v>
      </c>
      <c r="AK43" s="177"/>
    </row>
    <row r="44" spans="1:65" ht="15.75">
      <c r="A44" s="195"/>
      <c r="B44" s="196"/>
      <c r="C44" s="181" t="s">
        <v>509</v>
      </c>
      <c r="D44" s="175"/>
      <c r="E44" s="176">
        <f>IF(AND(E18="0",E20="0",E21="0",E24="0"),0,IF(AND(E18="L",E20="L",E21="L",E24="L"),"NC",IF(E18="M",0,E18)-IF(E20="M",0,E20)-IF(E21="M",0,E21)-IF(E24="M",0,E24)))</f>
        <v>0</v>
      </c>
      <c r="F44" s="176">
        <f t="shared" ref="F44:T44" si="11">IF(AND(F18="0",F20="0",F21="0",F24="0"),0,IF(AND(F18="L",F20="L",F21="L",F24="L"),"NC",IF(F18="M",0,F18)-IF(F20="M",0,F20)-IF(F21="M",0,F21)-IF(F24="M",0,F24)))</f>
        <v>0</v>
      </c>
      <c r="G44" s="176">
        <f t="shared" si="11"/>
        <v>0</v>
      </c>
      <c r="H44" s="176">
        <f t="shared" si="11"/>
        <v>0</v>
      </c>
      <c r="I44" s="176">
        <f t="shared" si="11"/>
        <v>0</v>
      </c>
      <c r="J44" s="176">
        <f t="shared" si="11"/>
        <v>0</v>
      </c>
      <c r="K44" s="176">
        <f t="shared" si="11"/>
        <v>0</v>
      </c>
      <c r="L44" s="176">
        <f t="shared" si="11"/>
        <v>0</v>
      </c>
      <c r="M44" s="176">
        <f t="shared" si="11"/>
        <v>0</v>
      </c>
      <c r="N44" s="176">
        <f t="shared" si="11"/>
        <v>0</v>
      </c>
      <c r="O44" s="176">
        <f t="shared" si="11"/>
        <v>0</v>
      </c>
      <c r="P44" s="176">
        <f t="shared" si="11"/>
        <v>0</v>
      </c>
      <c r="Q44" s="176">
        <f t="shared" si="11"/>
        <v>0</v>
      </c>
      <c r="R44" s="176">
        <f t="shared" si="11"/>
        <v>0</v>
      </c>
      <c r="S44" s="176">
        <f t="shared" si="11"/>
        <v>0</v>
      </c>
      <c r="T44" s="176">
        <f t="shared" si="11"/>
        <v>0</v>
      </c>
      <c r="U44" s="176">
        <f t="shared" ref="U44:AI44" si="12">IF(AND(U18="0",U20="0",U21="0",U24="0"),0,IF(AND(U18="L",U20="L",U21="L",U24="L"),"NC",IF(U18="M",0,U18)-IF(U20="M",0,U20)-IF(U21="M",0,U21)-IF(U24="M",0,U24)))</f>
        <v>0</v>
      </c>
      <c r="V44" s="176">
        <f t="shared" si="12"/>
        <v>0</v>
      </c>
      <c r="W44" s="176">
        <f t="shared" si="12"/>
        <v>0</v>
      </c>
      <c r="X44" s="176">
        <f t="shared" si="12"/>
        <v>0</v>
      </c>
      <c r="Y44" s="176">
        <f t="shared" si="12"/>
        <v>0</v>
      </c>
      <c r="Z44" s="176">
        <f t="shared" si="12"/>
        <v>0</v>
      </c>
      <c r="AA44" s="176">
        <f t="shared" si="12"/>
        <v>0</v>
      </c>
      <c r="AB44" s="176">
        <f t="shared" si="12"/>
        <v>0</v>
      </c>
      <c r="AC44" s="176">
        <f t="shared" si="12"/>
        <v>0</v>
      </c>
      <c r="AD44" s="176">
        <f t="shared" si="12"/>
        <v>0</v>
      </c>
      <c r="AE44" s="176">
        <f t="shared" si="12"/>
        <v>0</v>
      </c>
      <c r="AF44" s="176">
        <f t="shared" si="12"/>
        <v>0</v>
      </c>
      <c r="AG44" s="176">
        <f t="shared" si="12"/>
        <v>0</v>
      </c>
      <c r="AH44" s="176">
        <f t="shared" si="12"/>
        <v>0</v>
      </c>
      <c r="AI44" s="176">
        <f t="shared" si="12"/>
        <v>0</v>
      </c>
      <c r="AJ44" s="176">
        <f t="shared" ref="AJ44" si="13">IF(AND(AJ18="0",AJ20="0",AJ21="0",AJ24="0"),0,IF(AND(AJ18="L",AJ20="L",AJ21="L",AJ24="L"),"NC",IF(AJ18="M",0,AJ18)-IF(AJ20="M",0,AJ20)-IF(AJ21="M",0,AJ21)-IF(AJ24="M",0,AJ24)))</f>
        <v>0</v>
      </c>
      <c r="AK44" s="177"/>
    </row>
    <row r="45" spans="1:65" ht="15.75">
      <c r="A45" s="195"/>
      <c r="B45" s="196"/>
      <c r="C45" s="181" t="s">
        <v>510</v>
      </c>
      <c r="D45" s="175"/>
      <c r="E45" s="176">
        <f>IF(AND(E21="0",E22="0",E23="0"),0,IF(AND(E21="L",E22="L",E23="L"),"NC",IF(E21="M",0,E21)-IF(E22="M",0,E22)-IF(E23="M",0,E23)))</f>
        <v>0</v>
      </c>
      <c r="F45" s="176">
        <f t="shared" ref="F45:T45" si="14">IF(AND(F21="0",F22="0",F23="0"),0,IF(AND(F21="L",F22="L",F23="L"),"NC",IF(F21="M",0,F21)-IF(F22="M",0,F22)-IF(F23="M",0,F23)))</f>
        <v>0</v>
      </c>
      <c r="G45" s="176">
        <f t="shared" si="14"/>
        <v>0</v>
      </c>
      <c r="H45" s="176">
        <f t="shared" si="14"/>
        <v>0</v>
      </c>
      <c r="I45" s="176">
        <f t="shared" si="14"/>
        <v>0</v>
      </c>
      <c r="J45" s="176">
        <f t="shared" si="14"/>
        <v>0</v>
      </c>
      <c r="K45" s="176">
        <f t="shared" si="14"/>
        <v>0</v>
      </c>
      <c r="L45" s="176">
        <f t="shared" si="14"/>
        <v>0</v>
      </c>
      <c r="M45" s="176">
        <f t="shared" si="14"/>
        <v>0</v>
      </c>
      <c r="N45" s="176">
        <f t="shared" si="14"/>
        <v>0</v>
      </c>
      <c r="O45" s="176">
        <f t="shared" si="14"/>
        <v>0</v>
      </c>
      <c r="P45" s="176">
        <f t="shared" si="14"/>
        <v>0</v>
      </c>
      <c r="Q45" s="176">
        <f t="shared" si="14"/>
        <v>0</v>
      </c>
      <c r="R45" s="176">
        <f t="shared" si="14"/>
        <v>0</v>
      </c>
      <c r="S45" s="176">
        <f t="shared" si="14"/>
        <v>0</v>
      </c>
      <c r="T45" s="176">
        <f t="shared" si="14"/>
        <v>0</v>
      </c>
      <c r="U45" s="176">
        <f t="shared" ref="U45:AI45" si="15">IF(AND(U21="0",U22="0",U23="0"),0,IF(AND(U21="L",U22="L",U23="L"),"NC",IF(U21="M",0,U21)-IF(U22="M",0,U22)-IF(U23="M",0,U23)))</f>
        <v>0</v>
      </c>
      <c r="V45" s="176">
        <f t="shared" si="15"/>
        <v>0</v>
      </c>
      <c r="W45" s="176">
        <f t="shared" si="15"/>
        <v>0</v>
      </c>
      <c r="X45" s="176">
        <f t="shared" si="15"/>
        <v>0</v>
      </c>
      <c r="Y45" s="176">
        <f t="shared" si="15"/>
        <v>0</v>
      </c>
      <c r="Z45" s="176">
        <f t="shared" si="15"/>
        <v>0</v>
      </c>
      <c r="AA45" s="176">
        <f t="shared" si="15"/>
        <v>0</v>
      </c>
      <c r="AB45" s="176">
        <f t="shared" si="15"/>
        <v>0</v>
      </c>
      <c r="AC45" s="176">
        <f t="shared" si="15"/>
        <v>0</v>
      </c>
      <c r="AD45" s="176">
        <f t="shared" si="15"/>
        <v>0</v>
      </c>
      <c r="AE45" s="176">
        <f t="shared" si="15"/>
        <v>0</v>
      </c>
      <c r="AF45" s="176">
        <f t="shared" si="15"/>
        <v>0</v>
      </c>
      <c r="AG45" s="176">
        <f t="shared" si="15"/>
        <v>0</v>
      </c>
      <c r="AH45" s="176">
        <f t="shared" si="15"/>
        <v>0</v>
      </c>
      <c r="AI45" s="176">
        <f t="shared" si="15"/>
        <v>0</v>
      </c>
      <c r="AJ45" s="176">
        <f t="shared" ref="AJ45" si="16">IF(AND(AJ21="0",AJ22="0",AJ23="0"),0,IF(AND(AJ21="L",AJ22="L",AJ23="L"),"NC",IF(AJ21="M",0,AJ21)-IF(AJ22="M",0,AJ22)-IF(AJ23="M",0,AJ23)))</f>
        <v>0</v>
      </c>
      <c r="AK45" s="177"/>
    </row>
    <row r="46" spans="1:65" ht="15.75">
      <c r="A46" s="195"/>
      <c r="B46" s="196"/>
      <c r="C46" s="182" t="s">
        <v>124</v>
      </c>
      <c r="D46" s="178"/>
      <c r="E46" s="179">
        <f>IF(AND(E24="0",E25="0",E26="0"),0,IF(AND(E24="L",E25="L",E26="L"),"NC",IF(E24="M",0,E24)-IF(E25="M",0,E25)-IF(E26="M",0,E26)))</f>
        <v>0</v>
      </c>
      <c r="F46" s="179">
        <f t="shared" ref="F46:T46" si="17">IF(AND(F24="0",F25="0",F26="0"),0,IF(AND(F24="L",F25="L",F26="L"),"NC",IF(F24="M",0,F24)-IF(F25="M",0,F25)-IF(F26="M",0,F26)))</f>
        <v>0</v>
      </c>
      <c r="G46" s="179">
        <f t="shared" si="17"/>
        <v>0</v>
      </c>
      <c r="H46" s="179">
        <f t="shared" si="17"/>
        <v>0</v>
      </c>
      <c r="I46" s="179">
        <f t="shared" si="17"/>
        <v>0</v>
      </c>
      <c r="J46" s="179">
        <f t="shared" si="17"/>
        <v>0</v>
      </c>
      <c r="K46" s="179">
        <f t="shared" si="17"/>
        <v>0</v>
      </c>
      <c r="L46" s="179">
        <f t="shared" si="17"/>
        <v>0</v>
      </c>
      <c r="M46" s="179">
        <f t="shared" si="17"/>
        <v>0</v>
      </c>
      <c r="N46" s="179">
        <f t="shared" si="17"/>
        <v>0</v>
      </c>
      <c r="O46" s="179">
        <f t="shared" si="17"/>
        <v>0</v>
      </c>
      <c r="P46" s="179">
        <f t="shared" si="17"/>
        <v>0</v>
      </c>
      <c r="Q46" s="179">
        <f t="shared" si="17"/>
        <v>0</v>
      </c>
      <c r="R46" s="179">
        <f t="shared" si="17"/>
        <v>0</v>
      </c>
      <c r="S46" s="179">
        <f t="shared" si="17"/>
        <v>0</v>
      </c>
      <c r="T46" s="179">
        <f t="shared" si="17"/>
        <v>0</v>
      </c>
      <c r="U46" s="179">
        <f t="shared" ref="U46:AI46" si="18">IF(AND(U24="0",U25="0",U26="0"),0,IF(AND(U24="L",U25="L",U26="L"),"NC",IF(U24="M",0,U24)-IF(U25="M",0,U25)-IF(U26="M",0,U26)))</f>
        <v>0</v>
      </c>
      <c r="V46" s="179">
        <f t="shared" si="18"/>
        <v>0</v>
      </c>
      <c r="W46" s="179">
        <f t="shared" si="18"/>
        <v>0</v>
      </c>
      <c r="X46" s="179">
        <f t="shared" si="18"/>
        <v>0</v>
      </c>
      <c r="Y46" s="179">
        <f t="shared" si="18"/>
        <v>0</v>
      </c>
      <c r="Z46" s="179">
        <f t="shared" si="18"/>
        <v>0</v>
      </c>
      <c r="AA46" s="179">
        <f t="shared" si="18"/>
        <v>0</v>
      </c>
      <c r="AB46" s="179">
        <f t="shared" si="18"/>
        <v>0</v>
      </c>
      <c r="AC46" s="179">
        <f t="shared" si="18"/>
        <v>0</v>
      </c>
      <c r="AD46" s="179">
        <f t="shared" si="18"/>
        <v>0</v>
      </c>
      <c r="AE46" s="179">
        <f t="shared" si="18"/>
        <v>0</v>
      </c>
      <c r="AF46" s="179">
        <f t="shared" si="18"/>
        <v>0</v>
      </c>
      <c r="AG46" s="179">
        <f t="shared" si="18"/>
        <v>0</v>
      </c>
      <c r="AH46" s="179">
        <f t="shared" si="18"/>
        <v>0</v>
      </c>
      <c r="AI46" s="179">
        <f t="shared" si="18"/>
        <v>0</v>
      </c>
      <c r="AJ46" s="179">
        <f t="shared" ref="AJ46" si="19">IF(AND(AJ24="0",AJ25="0",AJ26="0"),0,IF(AND(AJ24="L",AJ25="L",AJ26="L"),"NC",IF(AJ24="M",0,AJ24)-IF(AJ25="M",0,AJ25)-IF(AJ26="M",0,AJ26)))</f>
        <v>0</v>
      </c>
      <c r="AK46" s="180"/>
    </row>
    <row r="50" spans="4:4" ht="15.75">
      <c r="D50" s="13"/>
    </row>
    <row r="51" spans="4:4" ht="15.75">
      <c r="D51" s="13"/>
    </row>
    <row r="52" spans="4:4" ht="15.75">
      <c r="D52" s="13"/>
    </row>
    <row r="53" spans="4:4" ht="15.75">
      <c r="D53" s="13"/>
    </row>
    <row r="54" spans="4:4" ht="15.75">
      <c r="D54" s="13"/>
    </row>
    <row r="55" spans="4:4" ht="15.75">
      <c r="D55" s="13"/>
    </row>
    <row r="56" spans="4:4" ht="15.75">
      <c r="D56" s="13"/>
    </row>
    <row r="57" spans="4:4" ht="15.75">
      <c r="D57" s="13"/>
    </row>
    <row r="58" spans="4:4" ht="15.75">
      <c r="D58" s="13"/>
    </row>
    <row r="59" spans="4:4" ht="15.75">
      <c r="D59" s="13"/>
    </row>
    <row r="60" spans="4:4" ht="15.75">
      <c r="D60" s="13"/>
    </row>
    <row r="61" spans="4:4" ht="15.75">
      <c r="D61" s="13"/>
    </row>
    <row r="62" spans="4:4" ht="15.75">
      <c r="D62" s="13"/>
    </row>
    <row r="63" spans="4:4" ht="15.75">
      <c r="D63" s="13"/>
    </row>
    <row r="64" spans="4:4" ht="15.75">
      <c r="D64" s="13"/>
    </row>
    <row r="65" spans="4:4" ht="15.75">
      <c r="D65" s="13"/>
    </row>
    <row r="66" spans="4:4" ht="15.75">
      <c r="D66" s="13"/>
    </row>
    <row r="67" spans="4:4" ht="15.75">
      <c r="D67" s="13"/>
    </row>
    <row r="68" spans="4:4" ht="15.75">
      <c r="D68" s="13"/>
    </row>
    <row r="69" spans="4:4" ht="15.75">
      <c r="D69" s="13"/>
    </row>
    <row r="71" spans="4:4" ht="9" customHeight="1"/>
    <row r="73" spans="4:4" ht="12" customHeight="1"/>
    <row r="76" spans="4:4" ht="11.25" customHeight="1"/>
    <row r="78" spans="4:4" ht="15.75">
      <c r="D78" s="13"/>
    </row>
    <row r="79" spans="4:4" ht="15.75">
      <c r="D79" s="13"/>
    </row>
    <row r="80" spans="4:4" ht="15.75">
      <c r="D80" s="13"/>
    </row>
    <row r="81" spans="4:4" ht="10.5" customHeight="1">
      <c r="D81" s="13"/>
    </row>
    <row r="82" spans="4:4" ht="15.75">
      <c r="D82" s="13"/>
    </row>
    <row r="83" spans="4:4" ht="15.75">
      <c r="D83" s="13"/>
    </row>
    <row r="84" spans="4:4" ht="6" customHeight="1">
      <c r="D84" s="13"/>
    </row>
    <row r="85" spans="4:4" ht="15.75">
      <c r="D85" s="13"/>
    </row>
    <row r="86" spans="4:4" ht="15.75">
      <c r="D86" s="13"/>
    </row>
    <row r="87" spans="4:4" ht="15.75">
      <c r="D87" s="13"/>
    </row>
    <row r="88" spans="4:4" ht="15.75">
      <c r="D88" s="13"/>
    </row>
    <row r="89" spans="4:4" ht="15.75">
      <c r="D89" s="13"/>
    </row>
    <row r="90" spans="4:4" ht="15.75">
      <c r="D90" s="13"/>
    </row>
    <row r="91" spans="4:4" ht="15.75">
      <c r="D91" s="13"/>
    </row>
    <row r="92" spans="4:4" ht="15.75">
      <c r="D92" s="13"/>
    </row>
    <row r="93" spans="4:4" ht="15.75">
      <c r="D93" s="13"/>
    </row>
    <row r="94" spans="4:4" ht="15.75">
      <c r="D94" s="13"/>
    </row>
    <row r="95" spans="4:4" ht="15.75">
      <c r="D95" s="13"/>
    </row>
    <row r="96" spans="4:4" ht="15.75">
      <c r="D96" s="13"/>
    </row>
    <row r="97" spans="4:4" ht="15.75">
      <c r="D97" s="13"/>
    </row>
    <row r="98" spans="4:4" ht="15.75">
      <c r="D98" s="13"/>
    </row>
    <row r="99" spans="4:4" ht="15.75">
      <c r="D99" s="13"/>
    </row>
    <row r="100" spans="4:4" ht="15.75">
      <c r="D100" s="13"/>
    </row>
    <row r="101" spans="4:4" ht="15.75">
      <c r="D101" s="13"/>
    </row>
    <row r="102" spans="4:4" ht="15.75">
      <c r="D102" s="13"/>
    </row>
    <row r="103" spans="4:4" ht="15.75">
      <c r="D103" s="13"/>
    </row>
    <row r="104" spans="4:4" ht="15.75">
      <c r="D104" s="13"/>
    </row>
    <row r="105" spans="4:4" ht="15.75">
      <c r="D105" s="13"/>
    </row>
    <row r="107" spans="4:4" ht="9" customHeight="1"/>
    <row r="109" spans="4:4" ht="12" customHeight="1"/>
    <row r="112" spans="4:4" ht="11.25" customHeight="1"/>
    <row r="114" spans="4:4" ht="15.75">
      <c r="D114" s="13"/>
    </row>
    <row r="115" spans="4:4" ht="15.75">
      <c r="D115" s="13"/>
    </row>
    <row r="116" spans="4:4" ht="15.75">
      <c r="D116" s="13"/>
    </row>
    <row r="117" spans="4:4" ht="10.5" customHeight="1">
      <c r="D117" s="13"/>
    </row>
    <row r="118" spans="4:4" ht="15.75">
      <c r="D118" s="13"/>
    </row>
    <row r="119" spans="4:4" ht="15.75">
      <c r="D119" s="13"/>
    </row>
    <row r="120" spans="4:4" ht="6" customHeight="1">
      <c r="D120" s="13"/>
    </row>
    <row r="121" spans="4:4" ht="15.75">
      <c r="D121" s="13"/>
    </row>
    <row r="122" spans="4:4" ht="15.75">
      <c r="D122" s="13"/>
    </row>
    <row r="123" spans="4:4" ht="15.75">
      <c r="D123" s="13"/>
    </row>
    <row r="124" spans="4:4" ht="15.75">
      <c r="D124" s="13"/>
    </row>
    <row r="125" spans="4:4" ht="15.75">
      <c r="D125" s="13"/>
    </row>
    <row r="126" spans="4:4" ht="15.75">
      <c r="D126" s="13"/>
    </row>
    <row r="127" spans="4:4" ht="15.75">
      <c r="D127" s="13"/>
    </row>
    <row r="128" spans="4:4" ht="15.75">
      <c r="D128" s="13"/>
    </row>
    <row r="129" spans="4:4" ht="15.75">
      <c r="D129" s="13"/>
    </row>
    <row r="130" spans="4:4" ht="15.75">
      <c r="D130" s="13"/>
    </row>
    <row r="131" spans="4:4" ht="15.75">
      <c r="D131" s="13"/>
    </row>
    <row r="132" spans="4:4" ht="15.75">
      <c r="D132" s="13"/>
    </row>
    <row r="133" spans="4:4" ht="15.75">
      <c r="D133" s="13"/>
    </row>
    <row r="134" spans="4:4" ht="15.75">
      <c r="D134" s="13"/>
    </row>
    <row r="135" spans="4:4" ht="15.75">
      <c r="D135" s="13"/>
    </row>
    <row r="136" spans="4:4" ht="15.75">
      <c r="D136" s="13"/>
    </row>
    <row r="137" spans="4:4" ht="15.75">
      <c r="D137" s="13"/>
    </row>
    <row r="138" spans="4:4" ht="15.75">
      <c r="D138" s="13"/>
    </row>
    <row r="139" spans="4:4" ht="15.75">
      <c r="D139" s="13"/>
    </row>
    <row r="140" spans="4:4" ht="15.75">
      <c r="D140" s="13"/>
    </row>
    <row r="141" spans="4:4" ht="15.75">
      <c r="D141" s="13"/>
    </row>
    <row r="143" spans="4:4" ht="9" customHeight="1"/>
    <row r="145" spans="4:4" ht="12" customHeight="1"/>
    <row r="148" spans="4:4" ht="11.25" customHeight="1"/>
    <row r="150" spans="4:4" ht="15.75">
      <c r="D150" s="13"/>
    </row>
    <row r="151" spans="4:4" ht="15.75">
      <c r="D151" s="13"/>
    </row>
    <row r="152" spans="4:4" ht="15.75">
      <c r="D152" s="13"/>
    </row>
    <row r="153" spans="4:4" ht="10.5" customHeight="1">
      <c r="D153" s="13"/>
    </row>
    <row r="154" spans="4:4" ht="15.75">
      <c r="D154" s="13"/>
    </row>
    <row r="155" spans="4:4" ht="15.75">
      <c r="D155" s="13"/>
    </row>
    <row r="156" spans="4:4" ht="6" customHeight="1">
      <c r="D156" s="13"/>
    </row>
    <row r="157" spans="4:4" ht="15.75">
      <c r="D157" s="13"/>
    </row>
    <row r="158" spans="4:4" ht="15.75">
      <c r="D158" s="13"/>
    </row>
    <row r="159" spans="4:4" ht="15.75">
      <c r="D159" s="13"/>
    </row>
    <row r="160" spans="4:4" ht="15.75">
      <c r="D160" s="13"/>
    </row>
    <row r="161" spans="4:4" ht="15.75">
      <c r="D161" s="13"/>
    </row>
    <row r="162" spans="4:4" ht="15.75">
      <c r="D162" s="13"/>
    </row>
    <row r="163" spans="4:4" ht="15.75">
      <c r="D163" s="13"/>
    </row>
    <row r="164" spans="4:4" ht="15.75">
      <c r="D164" s="13"/>
    </row>
    <row r="165" spans="4:4" ht="15.75">
      <c r="D165" s="13"/>
    </row>
    <row r="166" spans="4:4" ht="15.75">
      <c r="D166" s="13"/>
    </row>
    <row r="167" spans="4:4" ht="15.75">
      <c r="D167" s="13"/>
    </row>
    <row r="168" spans="4:4" ht="15.75">
      <c r="D168" s="13"/>
    </row>
    <row r="169" spans="4:4" ht="15.75">
      <c r="D169" s="13"/>
    </row>
    <row r="170" spans="4:4" ht="15.75">
      <c r="D170" s="13"/>
    </row>
    <row r="171" spans="4:4" ht="15.75">
      <c r="D171" s="13"/>
    </row>
    <row r="172" spans="4:4" ht="15.75">
      <c r="D172" s="13"/>
    </row>
    <row r="173" spans="4:4" ht="15.75">
      <c r="D173" s="13"/>
    </row>
    <row r="174" spans="4:4" ht="15.75">
      <c r="D174" s="13"/>
    </row>
    <row r="175" spans="4:4" ht="15.75">
      <c r="D175" s="13"/>
    </row>
    <row r="176" spans="4:4" ht="15.75">
      <c r="D176" s="13"/>
    </row>
    <row r="177" spans="4:4" ht="15.75">
      <c r="D177" s="13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65" ht="10.5" customHeight="1"/>
    <row r="247" spans="1:65" ht="6" customHeight="1"/>
    <row r="248" spans="1:65" s="18" customFormat="1" ht="14.25">
      <c r="A248" s="20"/>
      <c r="B248" s="150"/>
      <c r="C248" s="36"/>
      <c r="BM248" s="473"/>
    </row>
    <row r="249" spans="1:65" s="19" customFormat="1" ht="12.75">
      <c r="A249" s="20"/>
      <c r="B249" s="185"/>
      <c r="C249" s="37"/>
      <c r="BM249" s="475"/>
    </row>
    <row r="250" spans="1:65" s="18" customFormat="1" ht="14.25">
      <c r="A250" s="20"/>
      <c r="B250" s="150"/>
      <c r="C250" s="36"/>
      <c r="BM250" s="473"/>
    </row>
    <row r="251" spans="1:65" s="18" customFormat="1" ht="14.25">
      <c r="A251" s="20"/>
      <c r="B251" s="150"/>
      <c r="C251" s="36"/>
      <c r="BM251" s="473"/>
    </row>
    <row r="252" spans="1:65" s="18" customFormat="1" ht="14.25">
      <c r="A252" s="20"/>
      <c r="B252" s="150"/>
      <c r="C252" s="36"/>
      <c r="BM252" s="473"/>
    </row>
    <row r="253" spans="1:65" s="18" customFormat="1" ht="14.25">
      <c r="A253" s="20"/>
      <c r="B253" s="150"/>
      <c r="C253" s="36"/>
      <c r="BM253" s="473"/>
    </row>
    <row r="254" spans="1:65" s="18" customFormat="1" ht="14.25">
      <c r="A254" s="20"/>
      <c r="B254" s="150"/>
      <c r="C254" s="36"/>
      <c r="BM254" s="473"/>
    </row>
    <row r="255" spans="1:65" s="18" customFormat="1" ht="14.25">
      <c r="A255" s="20"/>
      <c r="B255" s="150"/>
      <c r="C255" s="36"/>
      <c r="BM255" s="473"/>
    </row>
    <row r="256" spans="1:65" s="18" customFormat="1" ht="14.25">
      <c r="A256" s="20"/>
      <c r="B256" s="150"/>
      <c r="C256" s="36"/>
      <c r="BM256" s="473"/>
    </row>
    <row r="257" spans="1:65" s="18" customFormat="1" ht="14.25">
      <c r="A257" s="20"/>
      <c r="B257" s="150"/>
      <c r="C257" s="36"/>
      <c r="BM257" s="473"/>
    </row>
    <row r="258" spans="1:65" s="18" customFormat="1" ht="14.25">
      <c r="A258" s="20"/>
      <c r="B258" s="150"/>
      <c r="C258" s="36"/>
      <c r="BM258" s="473"/>
    </row>
    <row r="259" spans="1:65" s="18" customFormat="1" ht="14.25">
      <c r="A259" s="20"/>
      <c r="B259" s="150"/>
      <c r="C259" s="36"/>
      <c r="BM259" s="473"/>
    </row>
    <row r="260" spans="1:65" s="18" customFormat="1" ht="14.25">
      <c r="A260" s="20"/>
      <c r="B260" s="150"/>
      <c r="C260" s="36"/>
      <c r="BM260" s="473"/>
    </row>
    <row r="261" spans="1:65" s="18" customFormat="1" ht="14.25">
      <c r="A261" s="20"/>
      <c r="B261" s="150"/>
      <c r="C261" s="36"/>
      <c r="BM261" s="473"/>
    </row>
    <row r="262" spans="1:65" s="18" customFormat="1" ht="14.25">
      <c r="A262" s="20"/>
      <c r="B262" s="150"/>
      <c r="C262" s="36"/>
      <c r="BM262" s="473"/>
    </row>
    <row r="263" spans="1:65" s="18" customFormat="1" ht="14.25">
      <c r="A263" s="20"/>
      <c r="B263" s="150"/>
      <c r="C263" s="36"/>
      <c r="BM263" s="473"/>
    </row>
    <row r="264" spans="1:65" s="18" customFormat="1" ht="14.25">
      <c r="A264" s="20"/>
      <c r="B264" s="150"/>
      <c r="C264" s="36"/>
      <c r="BM264" s="473"/>
    </row>
    <row r="265" spans="1:65" s="18" customFormat="1" ht="14.25">
      <c r="A265" s="20"/>
      <c r="B265" s="150"/>
      <c r="C265" s="36"/>
      <c r="BM265" s="473"/>
    </row>
    <row r="266" spans="1:65" s="18" customFormat="1" ht="14.25">
      <c r="A266" s="20"/>
      <c r="B266" s="150"/>
      <c r="C266" s="36"/>
      <c r="BM266" s="473"/>
    </row>
    <row r="267" spans="1:65" s="18" customFormat="1" ht="14.25">
      <c r="A267" s="20"/>
      <c r="B267" s="150"/>
      <c r="C267" s="36"/>
      <c r="BM267" s="473"/>
    </row>
    <row r="268" spans="1:65" s="18" customFormat="1" ht="14.25">
      <c r="A268" s="20"/>
      <c r="B268" s="150"/>
      <c r="C268" s="36"/>
      <c r="BM268" s="473"/>
    </row>
    <row r="269" spans="1:65" s="18" customFormat="1" ht="14.25">
      <c r="A269" s="20"/>
      <c r="B269" s="150"/>
      <c r="C269" s="36"/>
      <c r="BM269" s="473"/>
    </row>
    <row r="270" spans="1:65" s="18" customFormat="1" ht="14.25">
      <c r="A270" s="20"/>
      <c r="B270" s="150"/>
      <c r="C270" s="36"/>
      <c r="BM270" s="473"/>
    </row>
    <row r="271" spans="1:65" s="18" customFormat="1" ht="14.25">
      <c r="A271" s="20"/>
      <c r="B271" s="150"/>
      <c r="C271" s="36"/>
      <c r="BM271" s="473"/>
    </row>
    <row r="272" spans="1:65" s="18" customFormat="1" ht="14.25">
      <c r="A272" s="20"/>
      <c r="B272" s="150"/>
      <c r="C272" s="36"/>
      <c r="BM272" s="473"/>
    </row>
    <row r="273" spans="1:65" s="18" customFormat="1" ht="14.25">
      <c r="A273" s="20"/>
      <c r="B273" s="150"/>
      <c r="C273" s="36"/>
      <c r="BM273" s="473"/>
    </row>
    <row r="274" spans="1:65" s="18" customFormat="1" ht="14.25">
      <c r="A274" s="20"/>
      <c r="B274" s="150"/>
      <c r="C274" s="36"/>
      <c r="BM274" s="473"/>
    </row>
    <row r="275" spans="1:65" s="18" customFormat="1" ht="14.25">
      <c r="A275" s="20"/>
      <c r="B275" s="150"/>
      <c r="C275" s="36"/>
      <c r="BM275" s="473"/>
    </row>
    <row r="276" spans="1:65" s="18" customFormat="1" ht="14.25">
      <c r="A276" s="20"/>
      <c r="B276" s="150"/>
      <c r="C276" s="36"/>
      <c r="BM276" s="473"/>
    </row>
    <row r="277" spans="1:65" s="18" customFormat="1" ht="14.25">
      <c r="A277" s="20"/>
      <c r="B277" s="150"/>
      <c r="C277" s="36"/>
      <c r="BM277" s="473"/>
    </row>
    <row r="278" spans="1:65" ht="9" customHeight="1"/>
    <row r="279" spans="1:65" ht="9" customHeight="1"/>
    <row r="283" spans="1:65" ht="9.75" customHeight="1"/>
    <row r="285" spans="1:65" ht="8.25" customHeight="1"/>
    <row r="286" spans="1:65" ht="16.5" customHeight="1"/>
    <row r="287" spans="1:65" ht="16.5" customHeight="1"/>
    <row r="289" spans="1:65" ht="9.75" customHeight="1"/>
    <row r="290" spans="1:65" ht="9.75" customHeight="1"/>
    <row r="291" spans="1:65" ht="9.75" customHeight="1"/>
    <row r="299" spans="1:65" ht="10.5" customHeight="1"/>
    <row r="301" spans="1:65" ht="6" customHeight="1"/>
    <row r="302" spans="1:65" s="18" customFormat="1" ht="14.25">
      <c r="A302" s="20"/>
      <c r="B302" s="150"/>
      <c r="C302" s="36"/>
      <c r="BM302" s="473"/>
    </row>
    <row r="303" spans="1:65" s="19" customFormat="1" ht="12.75">
      <c r="A303" s="20"/>
      <c r="B303" s="185"/>
      <c r="C303" s="37"/>
      <c r="BM303" s="475"/>
    </row>
    <row r="304" spans="1:65" s="18" customFormat="1" ht="14.25">
      <c r="A304" s="20"/>
      <c r="B304" s="150"/>
      <c r="C304" s="36"/>
      <c r="BM304" s="473"/>
    </row>
    <row r="305" spans="1:65" s="18" customFormat="1" ht="14.25">
      <c r="A305" s="20"/>
      <c r="B305" s="150"/>
      <c r="C305" s="36"/>
      <c r="BM305" s="473"/>
    </row>
    <row r="306" spans="1:65" s="18" customFormat="1" ht="14.25">
      <c r="A306" s="20"/>
      <c r="B306" s="150"/>
      <c r="C306" s="36"/>
      <c r="BM306" s="473"/>
    </row>
    <row r="307" spans="1:65" s="18" customFormat="1" ht="14.25">
      <c r="A307" s="20"/>
      <c r="B307" s="150"/>
      <c r="C307" s="36"/>
      <c r="BM307" s="473"/>
    </row>
    <row r="308" spans="1:65" s="18" customFormat="1" ht="14.25">
      <c r="A308" s="20"/>
      <c r="B308" s="150"/>
      <c r="C308" s="36"/>
      <c r="BM308" s="473"/>
    </row>
    <row r="309" spans="1:65" s="18" customFormat="1" ht="14.25">
      <c r="A309" s="20"/>
      <c r="B309" s="150"/>
      <c r="C309" s="36"/>
      <c r="BM309" s="473"/>
    </row>
    <row r="310" spans="1:65" s="18" customFormat="1" ht="14.25">
      <c r="A310" s="20"/>
      <c r="B310" s="150"/>
      <c r="C310" s="36"/>
      <c r="BM310" s="473"/>
    </row>
    <row r="311" spans="1:65" s="18" customFormat="1" ht="14.25">
      <c r="A311" s="20"/>
      <c r="B311" s="150"/>
      <c r="C311" s="36"/>
      <c r="BM311" s="473"/>
    </row>
    <row r="312" spans="1:65" s="18" customFormat="1" ht="14.25">
      <c r="A312" s="20"/>
      <c r="B312" s="150"/>
      <c r="C312" s="36"/>
      <c r="BM312" s="473"/>
    </row>
    <row r="313" spans="1:65" s="18" customFormat="1" ht="14.25">
      <c r="A313" s="20"/>
      <c r="B313" s="150"/>
      <c r="C313" s="36"/>
      <c r="BM313" s="473"/>
    </row>
    <row r="314" spans="1:65" s="18" customFormat="1" ht="14.25">
      <c r="A314" s="20"/>
      <c r="B314" s="150"/>
      <c r="C314" s="36"/>
      <c r="BM314" s="473"/>
    </row>
    <row r="315" spans="1:65" s="18" customFormat="1" ht="14.25">
      <c r="A315" s="20"/>
      <c r="B315" s="150"/>
      <c r="C315" s="36"/>
      <c r="BM315" s="473"/>
    </row>
    <row r="316" spans="1:65" s="18" customFormat="1" ht="14.25">
      <c r="A316" s="20"/>
      <c r="B316" s="150"/>
      <c r="C316" s="36"/>
      <c r="BM316" s="473"/>
    </row>
    <row r="317" spans="1:65" s="18" customFormat="1" ht="14.25">
      <c r="A317" s="20"/>
      <c r="B317" s="150"/>
      <c r="C317" s="36"/>
      <c r="BM317" s="473"/>
    </row>
    <row r="318" spans="1:65" s="18" customFormat="1" ht="14.25">
      <c r="A318" s="20"/>
      <c r="B318" s="150"/>
      <c r="C318" s="36"/>
      <c r="BM318" s="473"/>
    </row>
    <row r="319" spans="1:65" s="18" customFormat="1" ht="14.25">
      <c r="A319" s="20"/>
      <c r="B319" s="150"/>
      <c r="C319" s="36"/>
      <c r="BM319" s="473"/>
    </row>
    <row r="320" spans="1:65" s="18" customFormat="1" ht="14.25">
      <c r="A320" s="20"/>
      <c r="B320" s="150"/>
      <c r="C320" s="36"/>
      <c r="BM320" s="473"/>
    </row>
    <row r="321" spans="1:65" s="18" customFormat="1" ht="14.25">
      <c r="A321" s="20"/>
      <c r="B321" s="150"/>
      <c r="C321" s="36"/>
      <c r="BM321" s="473"/>
    </row>
    <row r="322" spans="1:65" s="18" customFormat="1" ht="14.25">
      <c r="A322" s="20"/>
      <c r="B322" s="150"/>
      <c r="C322" s="36"/>
      <c r="BM322" s="473"/>
    </row>
    <row r="323" spans="1:65" s="18" customFormat="1" ht="14.25">
      <c r="A323" s="20"/>
      <c r="B323" s="150"/>
      <c r="C323" s="36"/>
      <c r="BM323" s="473"/>
    </row>
    <row r="324" spans="1:65" s="18" customFormat="1" ht="14.25">
      <c r="A324" s="20"/>
      <c r="B324" s="150"/>
      <c r="C324" s="36"/>
      <c r="BM324" s="473"/>
    </row>
    <row r="325" spans="1:65" s="18" customFormat="1" ht="14.25">
      <c r="A325" s="20"/>
      <c r="B325" s="150"/>
      <c r="C325" s="36"/>
      <c r="BM325" s="473"/>
    </row>
    <row r="326" spans="1:65" s="18" customFormat="1" ht="14.25">
      <c r="A326" s="20"/>
      <c r="B326" s="150"/>
      <c r="C326" s="36"/>
      <c r="BM326" s="473"/>
    </row>
    <row r="327" spans="1:65" s="18" customFormat="1" ht="14.25">
      <c r="A327" s="20"/>
      <c r="B327" s="150"/>
      <c r="C327" s="36"/>
      <c r="BM327" s="473"/>
    </row>
    <row r="328" spans="1:65" s="18" customFormat="1" ht="14.25">
      <c r="A328" s="20"/>
      <c r="B328" s="150"/>
      <c r="C328" s="36"/>
      <c r="BM328" s="473"/>
    </row>
    <row r="329" spans="1:65" s="18" customFormat="1" ht="14.25">
      <c r="A329" s="20"/>
      <c r="B329" s="150"/>
      <c r="C329" s="36"/>
      <c r="BM329" s="473"/>
    </row>
    <row r="330" spans="1:65" s="18" customFormat="1" ht="14.25">
      <c r="A330" s="20"/>
      <c r="B330" s="150"/>
      <c r="C330" s="36"/>
      <c r="BM330" s="473"/>
    </row>
    <row r="332" spans="1:65" ht="9" customHeight="1"/>
    <row r="333" spans="1:65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65" ht="10.5" customHeight="1"/>
    <row r="356" spans="1:65" ht="6" customHeight="1"/>
    <row r="357" spans="1:65" s="18" customFormat="1" ht="14.25">
      <c r="A357" s="20"/>
      <c r="B357" s="150"/>
      <c r="C357" s="36"/>
      <c r="BM357" s="473"/>
    </row>
    <row r="358" spans="1:65" s="19" customFormat="1" ht="12.75">
      <c r="A358" s="20"/>
      <c r="B358" s="185"/>
      <c r="C358" s="37"/>
      <c r="BM358" s="475"/>
    </row>
    <row r="359" spans="1:65" s="18" customFormat="1" ht="14.25">
      <c r="A359" s="20"/>
      <c r="B359" s="150"/>
      <c r="C359" s="36"/>
      <c r="BM359" s="473"/>
    </row>
    <row r="360" spans="1:65" s="18" customFormat="1" ht="14.25">
      <c r="A360" s="20"/>
      <c r="B360" s="150"/>
      <c r="C360" s="36"/>
      <c r="BM360" s="473"/>
    </row>
    <row r="361" spans="1:65" s="18" customFormat="1" ht="14.25">
      <c r="A361" s="20"/>
      <c r="B361" s="150"/>
      <c r="C361" s="36"/>
      <c r="BM361" s="473"/>
    </row>
    <row r="362" spans="1:65" s="18" customFormat="1" ht="14.25">
      <c r="A362" s="20"/>
      <c r="B362" s="150"/>
      <c r="C362" s="36"/>
      <c r="BM362" s="473"/>
    </row>
    <row r="363" spans="1:65" s="18" customFormat="1" ht="14.25">
      <c r="A363" s="20"/>
      <c r="B363" s="150"/>
      <c r="C363" s="36"/>
      <c r="BM363" s="473"/>
    </row>
    <row r="364" spans="1:65" s="18" customFormat="1" ht="14.25">
      <c r="A364" s="20"/>
      <c r="B364" s="150"/>
      <c r="C364" s="36"/>
      <c r="BM364" s="473"/>
    </row>
    <row r="365" spans="1:65" s="18" customFormat="1" ht="14.25">
      <c r="A365" s="20"/>
      <c r="B365" s="150"/>
      <c r="C365" s="36"/>
      <c r="BM365" s="473"/>
    </row>
    <row r="366" spans="1:65" s="18" customFormat="1" ht="14.25">
      <c r="A366" s="20"/>
      <c r="B366" s="150"/>
      <c r="C366" s="36"/>
      <c r="BM366" s="473"/>
    </row>
    <row r="367" spans="1:65" s="18" customFormat="1" ht="14.25">
      <c r="A367" s="20"/>
      <c r="B367" s="150"/>
      <c r="C367" s="36"/>
      <c r="BM367" s="473"/>
    </row>
    <row r="368" spans="1:65" s="18" customFormat="1" ht="14.25">
      <c r="A368" s="20"/>
      <c r="B368" s="150"/>
      <c r="C368" s="36"/>
      <c r="BM368" s="473"/>
    </row>
    <row r="369" spans="1:65" s="18" customFormat="1" ht="14.25">
      <c r="A369" s="20"/>
      <c r="B369" s="150"/>
      <c r="C369" s="36"/>
      <c r="BM369" s="473"/>
    </row>
    <row r="370" spans="1:65" s="18" customFormat="1" ht="14.25">
      <c r="A370" s="20"/>
      <c r="B370" s="150"/>
      <c r="C370" s="36"/>
      <c r="BM370" s="473"/>
    </row>
    <row r="371" spans="1:65" s="18" customFormat="1" ht="14.25">
      <c r="A371" s="20"/>
      <c r="B371" s="150"/>
      <c r="C371" s="36"/>
      <c r="BM371" s="473"/>
    </row>
    <row r="372" spans="1:65" s="18" customFormat="1" ht="14.25">
      <c r="A372" s="20"/>
      <c r="B372" s="150"/>
      <c r="C372" s="36"/>
      <c r="BM372" s="473"/>
    </row>
    <row r="373" spans="1:65" s="18" customFormat="1" ht="14.25">
      <c r="A373" s="20"/>
      <c r="B373" s="150"/>
      <c r="C373" s="36"/>
      <c r="BM373" s="473"/>
    </row>
    <row r="374" spans="1:65" s="18" customFormat="1" ht="14.25">
      <c r="A374" s="20"/>
      <c r="B374" s="150"/>
      <c r="C374" s="36"/>
      <c r="BM374" s="473"/>
    </row>
    <row r="375" spans="1:65" s="18" customFormat="1" ht="14.25">
      <c r="A375" s="20"/>
      <c r="B375" s="150"/>
      <c r="C375" s="36"/>
      <c r="BM375" s="473"/>
    </row>
    <row r="376" spans="1:65" s="18" customFormat="1" ht="14.25">
      <c r="A376" s="20"/>
      <c r="B376" s="150"/>
      <c r="C376" s="36"/>
      <c r="BM376" s="473"/>
    </row>
    <row r="377" spans="1:65" s="18" customFormat="1" ht="14.25">
      <c r="A377" s="20"/>
      <c r="B377" s="150"/>
      <c r="C377" s="36"/>
      <c r="BM377" s="473"/>
    </row>
    <row r="378" spans="1:65" s="18" customFormat="1" ht="14.25">
      <c r="A378" s="20"/>
      <c r="B378" s="150"/>
      <c r="C378" s="36"/>
      <c r="BM378" s="473"/>
    </row>
    <row r="379" spans="1:65" s="18" customFormat="1" ht="14.25">
      <c r="A379" s="20"/>
      <c r="B379" s="150"/>
      <c r="C379" s="36"/>
      <c r="BM379" s="473"/>
    </row>
    <row r="380" spans="1:65" s="18" customFormat="1" ht="14.25">
      <c r="A380" s="20"/>
      <c r="B380" s="150"/>
      <c r="C380" s="36"/>
      <c r="BM380" s="473"/>
    </row>
    <row r="381" spans="1:65" s="18" customFormat="1" ht="14.25">
      <c r="A381" s="20"/>
      <c r="B381" s="150"/>
      <c r="C381" s="36"/>
      <c r="BM381" s="473"/>
    </row>
    <row r="382" spans="1:65" s="18" customFormat="1" ht="14.25">
      <c r="A382" s="20"/>
      <c r="B382" s="150"/>
      <c r="C382" s="36"/>
      <c r="BM382" s="473"/>
    </row>
    <row r="383" spans="1:65" s="18" customFormat="1" ht="14.25">
      <c r="A383" s="20"/>
      <c r="B383" s="150"/>
      <c r="C383" s="36"/>
      <c r="BM383" s="473"/>
    </row>
    <row r="384" spans="1:65" s="18" customFormat="1" ht="14.25">
      <c r="A384" s="20"/>
      <c r="B384" s="150"/>
      <c r="C384" s="36"/>
      <c r="BM384" s="473"/>
    </row>
    <row r="385" spans="1:65" s="18" customFormat="1" ht="14.25">
      <c r="A385" s="20"/>
      <c r="B385" s="150"/>
      <c r="C385" s="36"/>
      <c r="BM385" s="473"/>
    </row>
    <row r="386" spans="1:65" s="18" customFormat="1" ht="14.25">
      <c r="A386" s="20"/>
      <c r="B386" s="150"/>
      <c r="C386" s="36"/>
      <c r="BM386" s="473"/>
    </row>
    <row r="387" spans="1:65" ht="9" customHeight="1"/>
    <row r="388" spans="1:65" ht="9" customHeight="1"/>
    <row r="392" spans="1:65" ht="9.75" customHeight="1"/>
    <row r="394" spans="1:65" ht="8.25" customHeight="1"/>
    <row r="395" spans="1:65" ht="16.5" customHeight="1"/>
    <row r="396" spans="1:65" ht="16.5" customHeight="1"/>
    <row r="398" spans="1:65" ht="9.75" customHeight="1"/>
    <row r="399" spans="1:65" ht="9.75" customHeight="1"/>
    <row r="400" spans="1:65" ht="9.75" customHeight="1"/>
    <row r="401" spans="1:65" ht="9.75" customHeight="1"/>
    <row r="408" spans="1:65" ht="10.5" customHeight="1"/>
    <row r="410" spans="1:65" ht="6" customHeight="1"/>
    <row r="411" spans="1:65" s="18" customFormat="1" ht="14.25">
      <c r="A411" s="20"/>
      <c r="B411" s="150"/>
      <c r="C411" s="36"/>
      <c r="BM411" s="473"/>
    </row>
    <row r="412" spans="1:65" s="18" customFormat="1" ht="14.25">
      <c r="A412" s="20"/>
      <c r="B412" s="150"/>
      <c r="C412" s="36"/>
      <c r="BM412" s="473"/>
    </row>
    <row r="413" spans="1:65" s="18" customFormat="1" ht="14.25">
      <c r="A413" s="20"/>
      <c r="B413" s="150"/>
      <c r="C413" s="36"/>
      <c r="BM413" s="473"/>
    </row>
    <row r="414" spans="1:65" s="18" customFormat="1" ht="14.25">
      <c r="A414" s="20"/>
      <c r="B414" s="150"/>
      <c r="C414" s="36"/>
      <c r="BM414" s="473"/>
    </row>
    <row r="415" spans="1:65" s="18" customFormat="1" ht="14.25">
      <c r="A415" s="20"/>
      <c r="B415" s="150"/>
      <c r="C415" s="36"/>
      <c r="BM415" s="473"/>
    </row>
    <row r="416" spans="1:65" s="18" customFormat="1" ht="14.25">
      <c r="A416" s="20"/>
      <c r="B416" s="150"/>
      <c r="C416" s="36"/>
      <c r="BM416" s="473"/>
    </row>
    <row r="417" spans="1:65" s="18" customFormat="1" ht="14.25">
      <c r="A417" s="20"/>
      <c r="B417" s="150"/>
      <c r="C417" s="36"/>
      <c r="BM417" s="473"/>
    </row>
    <row r="418" spans="1:65" s="18" customFormat="1" ht="14.25">
      <c r="A418" s="20"/>
      <c r="B418" s="150"/>
      <c r="C418" s="36"/>
      <c r="BM418" s="473"/>
    </row>
    <row r="419" spans="1:65" s="18" customFormat="1" ht="14.25">
      <c r="A419" s="20"/>
      <c r="B419" s="150"/>
      <c r="C419" s="36"/>
      <c r="BM419" s="473"/>
    </row>
    <row r="420" spans="1:65" s="18" customFormat="1" ht="14.25">
      <c r="A420" s="20"/>
      <c r="B420" s="150"/>
      <c r="C420" s="36"/>
      <c r="BM420" s="473"/>
    </row>
    <row r="421" spans="1:65" s="18" customFormat="1" ht="14.25">
      <c r="A421" s="20"/>
      <c r="B421" s="150"/>
      <c r="C421" s="36"/>
      <c r="BM421" s="473"/>
    </row>
    <row r="422" spans="1:65" s="18" customFormat="1" ht="14.25">
      <c r="A422" s="20"/>
      <c r="B422" s="150"/>
      <c r="C422" s="36"/>
      <c r="BM422" s="473"/>
    </row>
    <row r="423" spans="1:65" s="18" customFormat="1" ht="14.25">
      <c r="A423" s="20"/>
      <c r="B423" s="150"/>
      <c r="C423" s="36"/>
      <c r="BM423" s="473"/>
    </row>
    <row r="424" spans="1:65" s="18" customFormat="1" ht="14.25">
      <c r="A424" s="20"/>
      <c r="B424" s="150"/>
      <c r="C424" s="36"/>
      <c r="BM424" s="473"/>
    </row>
    <row r="425" spans="1:65" s="18" customFormat="1" ht="14.25">
      <c r="A425" s="20"/>
      <c r="B425" s="150"/>
      <c r="C425" s="36"/>
      <c r="BM425" s="473"/>
    </row>
    <row r="426" spans="1:65" s="18" customFormat="1" ht="14.25">
      <c r="A426" s="20"/>
      <c r="B426" s="150"/>
      <c r="C426" s="36"/>
      <c r="BM426" s="473"/>
    </row>
    <row r="427" spans="1:65" s="18" customFormat="1" ht="14.25">
      <c r="A427" s="20"/>
      <c r="B427" s="150"/>
      <c r="C427" s="36"/>
      <c r="BM427" s="473"/>
    </row>
    <row r="428" spans="1:65" s="18" customFormat="1" ht="14.25">
      <c r="A428" s="20"/>
      <c r="B428" s="150"/>
      <c r="C428" s="36"/>
      <c r="BM428" s="473"/>
    </row>
    <row r="429" spans="1:65" s="18" customFormat="1" ht="14.25">
      <c r="A429" s="20"/>
      <c r="B429" s="150"/>
      <c r="C429" s="36"/>
      <c r="BM429" s="473"/>
    </row>
    <row r="430" spans="1:65" s="18" customFormat="1" ht="14.25">
      <c r="A430" s="20"/>
      <c r="B430" s="150"/>
      <c r="C430" s="36"/>
      <c r="BM430" s="473"/>
    </row>
    <row r="431" spans="1:65" s="18" customFormat="1" ht="14.25">
      <c r="A431" s="20"/>
      <c r="B431" s="150"/>
      <c r="C431" s="36"/>
      <c r="BM431" s="473"/>
    </row>
    <row r="432" spans="1:65" s="18" customFormat="1" ht="14.25">
      <c r="A432" s="20"/>
      <c r="B432" s="150"/>
      <c r="C432" s="36"/>
      <c r="BM432" s="473"/>
    </row>
    <row r="433" spans="1:65" s="18" customFormat="1" ht="14.25">
      <c r="A433" s="20"/>
      <c r="B433" s="150"/>
      <c r="C433" s="36"/>
      <c r="BM433" s="473"/>
    </row>
    <row r="434" spans="1:65" s="18" customFormat="1" ht="14.25">
      <c r="A434" s="20"/>
      <c r="B434" s="150"/>
      <c r="C434" s="36"/>
      <c r="BM434" s="473"/>
    </row>
    <row r="435" spans="1:65" s="18" customFormat="1" ht="14.25">
      <c r="A435" s="20"/>
      <c r="B435" s="150"/>
      <c r="C435" s="36"/>
      <c r="BM435" s="473"/>
    </row>
    <row r="436" spans="1:65" s="18" customFormat="1" ht="14.25">
      <c r="A436" s="20"/>
      <c r="B436" s="150"/>
      <c r="C436" s="36"/>
      <c r="BM436" s="473"/>
    </row>
    <row r="437" spans="1:65" s="18" customFormat="1" ht="14.25">
      <c r="A437" s="20"/>
      <c r="B437" s="150"/>
      <c r="C437" s="36"/>
      <c r="BM437" s="473"/>
    </row>
    <row r="438" spans="1:65" s="18" customFormat="1" ht="14.25">
      <c r="A438" s="20"/>
      <c r="B438" s="150"/>
      <c r="C438" s="36"/>
      <c r="BM438" s="473"/>
    </row>
    <row r="439" spans="1:65" s="18" customFormat="1" ht="14.25">
      <c r="A439" s="20"/>
      <c r="B439" s="150"/>
      <c r="C439" s="36"/>
      <c r="BM439" s="473"/>
    </row>
    <row r="440" spans="1:65" s="18" customFormat="1" ht="9" customHeight="1">
      <c r="A440" s="20"/>
      <c r="B440" s="150"/>
      <c r="C440" s="36"/>
      <c r="BM440" s="473"/>
    </row>
    <row r="442" spans="1:65" ht="8.25" customHeight="1"/>
    <row r="443" spans="1:65" ht="16.5" customHeight="1"/>
  </sheetData>
  <sheetProtection algorithmName="SHA-512" hashValue="T+X++ZqGAAddZcdQfEHyth1UB3f0UYiOakjq0QrcIhxXuwdJ5XyZv4bCD3Ai2LqKYMHa6BSuPv2XCkfhEzjPvw==" saltValue="jYdhIRWz/U5JVT63V8kROg==" spinCount="100000" sheet="1" objects="1" formatColumns="0" formatRows="0" insertHyperlinks="0"/>
  <mergeCells count="1">
    <mergeCell ref="E4:AJ4"/>
  </mergeCells>
  <phoneticPr fontId="35" type="noConversion"/>
  <conditionalFormatting sqref="E10:X14">
    <cfRule type="cellIs" priority="207" stopIfTrue="1" operator="between">
      <formula>-1000000000000</formula>
      <formula>1000000000000</formula>
    </cfRule>
    <cfRule type="cellIs" dxfId="74" priority="191" operator="equal">
      <formula>""</formula>
    </cfRule>
    <cfRule type="cellIs" priority="209" stopIfTrue="1" operator="equal">
      <formula>"L"</formula>
    </cfRule>
    <cfRule type="cellIs" priority="208" stopIfTrue="1" operator="equal">
      <formula>"M"</formula>
    </cfRule>
  </conditionalFormatting>
  <conditionalFormatting sqref="E20:X26">
    <cfRule type="cellIs" priority="126" stopIfTrue="1" operator="equal">
      <formula>"L"</formula>
    </cfRule>
    <cfRule type="cellIs" priority="125" stopIfTrue="1" operator="equal">
      <formula>"M"</formula>
    </cfRule>
    <cfRule type="cellIs" priority="124" stopIfTrue="1" operator="between">
      <formula>-1000000000000</formula>
      <formula>1000000000000</formula>
    </cfRule>
    <cfRule type="cellIs" dxfId="73" priority="123" operator="equal">
      <formula>""</formula>
    </cfRule>
  </conditionalFormatting>
  <conditionalFormatting sqref="E31:X32">
    <cfRule type="cellIs" priority="100" stopIfTrue="1" operator="equal">
      <formula>"L"</formula>
    </cfRule>
    <cfRule type="cellIs" priority="99" stopIfTrue="1" operator="equal">
      <formula>"M"</formula>
    </cfRule>
    <cfRule type="cellIs" dxfId="72" priority="97" operator="equal">
      <formula>""</formula>
    </cfRule>
    <cfRule type="cellIs" priority="98" stopIfTrue="1" operator="between">
      <formula>-1000000000000</formula>
      <formula>1000000000000</formula>
    </cfRule>
  </conditionalFormatting>
  <conditionalFormatting sqref="E41:AJ41">
    <cfRule type="containsText" dxfId="71" priority="1" operator="containsText" text="NOT">
      <formula>NOT(ISERROR(SEARCH("NOT",E41)))</formula>
    </cfRule>
  </conditionalFormatting>
  <conditionalFormatting sqref="V5:AJ5 V8:AJ8 V10:AJ14 V16:AJ16 V18:AJ18 V20:AJ26 V31:AJ32 V35:AJ35">
    <cfRule type="expression" dxfId="70" priority="2">
      <formula>LEN(V$5)=0</formula>
    </cfRule>
  </conditionalFormatting>
  <conditionalFormatting sqref="V10:AJ10">
    <cfRule type="cellIs" dxfId="69" priority="3" operator="equal">
      <formula>""</formula>
    </cfRule>
    <cfRule type="cellIs" priority="4" stopIfTrue="1" operator="between">
      <formula>-1000000000000</formula>
      <formula>1000000000000</formula>
    </cfRule>
    <cfRule type="cellIs" priority="5" stopIfTrue="1" operator="equal">
      <formula>"M"</formula>
    </cfRule>
    <cfRule type="cellIs" priority="6" stopIfTrue="1" operator="equal">
      <formula>"L"</formula>
    </cfRule>
  </conditionalFormatting>
  <conditionalFormatting sqref="V11:AJ14">
    <cfRule type="cellIs" dxfId="68" priority="93" operator="equal">
      <formula>""</formula>
    </cfRule>
    <cfRule type="cellIs" priority="94" stopIfTrue="1" operator="between">
      <formula>-1000000000000</formula>
      <formula>1000000000000</formula>
    </cfRule>
    <cfRule type="cellIs" priority="95" stopIfTrue="1" operator="equal">
      <formula>"M"</formula>
    </cfRule>
    <cfRule type="cellIs" priority="96" stopIfTrue="1" operator="equal">
      <formula>"L"</formula>
    </cfRule>
  </conditionalFormatting>
  <conditionalFormatting sqref="V20:AJ26">
    <cfRule type="cellIs" dxfId="67" priority="65" operator="equal">
      <formula>""</formula>
    </cfRule>
    <cfRule type="cellIs" priority="66" stopIfTrue="1" operator="between">
      <formula>-1000000000000</formula>
      <formula>1000000000000</formula>
    </cfRule>
    <cfRule type="cellIs" priority="68" stopIfTrue="1" operator="equal">
      <formula>"L"</formula>
    </cfRule>
    <cfRule type="cellIs" priority="67" stopIfTrue="1" operator="equal">
      <formula>"M"</formula>
    </cfRule>
  </conditionalFormatting>
  <conditionalFormatting sqref="V31:AJ32">
    <cfRule type="cellIs" priority="59" stopIfTrue="1" operator="equal">
      <formula>"M"</formula>
    </cfRule>
    <cfRule type="cellIs" priority="60" stopIfTrue="1" operator="equal">
      <formula>"L"</formula>
    </cfRule>
    <cfRule type="cellIs" dxfId="66" priority="57" operator="equal">
      <formula>""</formula>
    </cfRule>
    <cfRule type="cellIs" priority="58" stopIfTrue="1" operator="between">
      <formula>-1000000000000</formula>
      <formula>1000000000000</formula>
    </cfRule>
  </conditionalFormatting>
  <conditionalFormatting sqref="Y10:Y14 E18:AJ18 E35:AJ35">
    <cfRule type="cellIs" dxfId="65" priority="53" operator="equal">
      <formula>""</formula>
    </cfRule>
  </conditionalFormatting>
  <conditionalFormatting sqref="Y10:Y14">
    <cfRule type="cellIs" priority="56" stopIfTrue="1" operator="equal">
      <formula>"L"</formula>
    </cfRule>
    <cfRule type="cellIs" priority="55" stopIfTrue="1" operator="equal">
      <formula>"M"</formula>
    </cfRule>
    <cfRule type="cellIs" priority="54" stopIfTrue="1" operator="between">
      <formula>-1000000000000</formula>
      <formula>1000000000000</formula>
    </cfRule>
  </conditionalFormatting>
  <conditionalFormatting sqref="Y20:Y26">
    <cfRule type="cellIs" priority="28" stopIfTrue="1" operator="equal">
      <formula>"L"</formula>
    </cfRule>
    <cfRule type="cellIs" priority="27" stopIfTrue="1" operator="equal">
      <formula>"M"</formula>
    </cfRule>
    <cfRule type="cellIs" priority="26" stopIfTrue="1" operator="between">
      <formula>-1000000000000</formula>
      <formula>1000000000000</formula>
    </cfRule>
    <cfRule type="cellIs" dxfId="64" priority="25" operator="equal">
      <formula>""</formula>
    </cfRule>
  </conditionalFormatting>
  <conditionalFormatting sqref="Y31:Y32">
    <cfRule type="cellIs" dxfId="63" priority="17" operator="equal">
      <formula>""</formula>
    </cfRule>
    <cfRule type="cellIs" priority="18" stopIfTrue="1" operator="between">
      <formula>-1000000000000</formula>
      <formula>1000000000000</formula>
    </cfRule>
    <cfRule type="cellIs" priority="20" stopIfTrue="1" operator="equal">
      <formula>"L"</formula>
    </cfRule>
    <cfRule type="cellIs" priority="19" stopIfTrue="1" operator="equal">
      <formula>"M"</formula>
    </cfRule>
  </conditionalFormatting>
  <conditionalFormatting sqref="Z10">
    <cfRule type="cellIs" dxfId="62" priority="7" operator="equal">
      <formula>""</formula>
    </cfRule>
    <cfRule type="cellIs" priority="8" stopIfTrue="1" operator="between">
      <formula>-1000000000000</formula>
      <formula>1000000000000</formula>
    </cfRule>
    <cfRule type="cellIs" priority="9" stopIfTrue="1" operator="equal">
      <formula>"M"</formula>
    </cfRule>
    <cfRule type="cellIs" priority="10" stopIfTrue="1" operator="equal">
      <formula>"L"</formula>
    </cfRule>
  </conditionalFormatting>
  <dataValidations xWindow="1125" yWindow="502"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E8:AJ8 E16:AJ16" xr:uid="{00000000-0002-0000-0200-000000000000}">
      <formula1>$AM$1:$AM$3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2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11">
    <tabColor rgb="FF00FF00"/>
    <pageSetUpPr fitToPage="1"/>
  </sheetPr>
  <dimension ref="A1:BM63"/>
  <sheetViews>
    <sheetView showGridLines="0" defaultGridColor="0" topLeftCell="A23" colorId="22" zoomScale="70" zoomScaleNormal="70" zoomScaleSheetLayoutView="80" workbookViewId="0">
      <pane xSplit="3" topLeftCell="W1" activePane="topRight" state="frozen"/>
      <selection activeCell="C1" sqref="C1"/>
      <selection pane="topRight" activeCell="AC61" sqref="AC61"/>
    </sheetView>
  </sheetViews>
  <sheetFormatPr defaultColWidth="9.77734375" defaultRowHeight="15" outlineLevelCol="1"/>
  <cols>
    <col min="1" max="1" width="22.109375" style="20" hidden="1" customWidth="1"/>
    <col min="2" max="2" width="39.77734375" style="183" hidden="1" customWidth="1"/>
    <col min="3" max="3" width="68.109375" style="25" customWidth="1"/>
    <col min="4" max="30" width="12.77734375" style="10" customWidth="1"/>
    <col min="31" max="35" width="12.77734375" style="10" hidden="1" customWidth="1" outlineLevel="1"/>
    <col min="36" max="36" width="65.21875" style="10" customWidth="1" collapsed="1"/>
    <col min="37" max="37" width="5.21875" style="10" customWidth="1"/>
    <col min="38" max="38" width="1" style="10" customWidth="1"/>
    <col min="39" max="39" width="2.5546875" style="10" customWidth="1"/>
    <col min="40" max="40" width="9.77734375" style="10"/>
    <col min="41" max="41" width="2.33203125" style="10" bestFit="1" customWidth="1"/>
    <col min="42" max="42" width="9.21875" style="10" customWidth="1"/>
    <col min="43" max="64" width="9.77734375" style="10"/>
    <col min="65" max="65" width="9.77734375" style="258"/>
    <col min="66" max="16384" width="9.77734375" style="10"/>
  </cols>
  <sheetData>
    <row r="1" spans="1:65" ht="18">
      <c r="A1" s="259"/>
      <c r="B1" s="260"/>
      <c r="C1" s="268" t="s">
        <v>570</v>
      </c>
      <c r="D1" s="19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M1" s="194" t="s">
        <v>454</v>
      </c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v>7</v>
      </c>
      <c r="AT1" s="194">
        <f>AS1+1</f>
        <v>8</v>
      </c>
      <c r="AU1" s="194">
        <f t="shared" ref="AU1:BE1" si="0">AT1+1</f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  <c r="BF1" s="194"/>
    </row>
    <row r="2" spans="1:65" ht="16.5" customHeight="1" thickBot="1">
      <c r="A2" s="259"/>
      <c r="B2" s="260"/>
      <c r="C2" s="269"/>
      <c r="D2" s="270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L2" s="486"/>
      <c r="AM2" s="194" t="s">
        <v>455</v>
      </c>
      <c r="AN2" s="485">
        <f>IF($AN$1='Cover page'!$N$2,0,1)</f>
        <v>0</v>
      </c>
    </row>
    <row r="3" spans="1:65" ht="17.25" thickTop="1" thickBot="1">
      <c r="A3" s="261"/>
      <c r="B3" s="262"/>
      <c r="C3" s="271"/>
      <c r="D3" s="272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40"/>
      <c r="AK3" s="41"/>
      <c r="AL3" s="13"/>
      <c r="AM3" s="194" t="s">
        <v>456</v>
      </c>
      <c r="AN3" s="258"/>
    </row>
    <row r="4" spans="1:65" ht="16.5" thickBot="1">
      <c r="A4" s="209"/>
      <c r="B4" s="263"/>
      <c r="C4" s="199" t="str">
        <f>'Cover page'!E13</f>
        <v>Member State: Sweden</v>
      </c>
      <c r="D4" s="556" t="s">
        <v>2</v>
      </c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557"/>
      <c r="AD4" s="557"/>
      <c r="AE4" s="557"/>
      <c r="AF4" s="557"/>
      <c r="AG4" s="557"/>
      <c r="AH4" s="557"/>
      <c r="AI4" s="558"/>
      <c r="AJ4" s="42"/>
      <c r="AK4" s="44"/>
      <c r="AM4" s="194" t="s">
        <v>457</v>
      </c>
      <c r="AN4" s="258"/>
      <c r="AP4" s="13"/>
    </row>
    <row r="5" spans="1:65" ht="15.75">
      <c r="A5" s="209"/>
      <c r="B5" s="210" t="s">
        <v>485</v>
      </c>
      <c r="C5" s="22" t="s">
        <v>68</v>
      </c>
      <c r="D5" s="274">
        <f>'Table 1'!E5</f>
        <v>1995</v>
      </c>
      <c r="E5" s="274">
        <f>IF(VLOOKUP('Cover page'!$F$15,'Cover page'!$BD$1:$BF$15,3,FALSE)&lt;D56+1,"",D56+1)</f>
        <v>1996</v>
      </c>
      <c r="F5" s="274">
        <f>IF(VLOOKUP('Cover page'!$F$15,'Cover page'!$BD$1:$BF$15,3,FALSE)&lt;E56+1,"",E56+1)</f>
        <v>1997</v>
      </c>
      <c r="G5" s="274">
        <f>IF(VLOOKUP('Cover page'!$F$15,'Cover page'!$BD$1:$BF$15,3,FALSE)&lt;F56+1,"",F56+1)</f>
        <v>1998</v>
      </c>
      <c r="H5" s="274">
        <f>IF(VLOOKUP('Cover page'!$F$15,'Cover page'!$BD$1:$BF$15,3,FALSE)&lt;G56+1,"",G56+1)</f>
        <v>1999</v>
      </c>
      <c r="I5" s="274">
        <f>IF(VLOOKUP('Cover page'!$F$15,'Cover page'!$BD$1:$BF$15,3,FALSE)&lt;H56+1,"",H56+1)</f>
        <v>2000</v>
      </c>
      <c r="J5" s="274">
        <f>IF(VLOOKUP('Cover page'!$F$15,'Cover page'!$BD$1:$BF$15,3,FALSE)&lt;I56+1,"",I56+1)</f>
        <v>2001</v>
      </c>
      <c r="K5" s="274">
        <f>IF(VLOOKUP('Cover page'!$F$15,'Cover page'!$BD$1:$BF$15,3,FALSE)&lt;J56+1,"",J56+1)</f>
        <v>2002</v>
      </c>
      <c r="L5" s="274">
        <f>IF(VLOOKUP('Cover page'!$F$15,'Cover page'!$BD$1:$BF$15,3,FALSE)&lt;K56+1,"",K56+1)</f>
        <v>2003</v>
      </c>
      <c r="M5" s="274">
        <f>IF(VLOOKUP('Cover page'!$F$15,'Cover page'!$BD$1:$BF$15,3,FALSE)&lt;L56+1,"",L56+1)</f>
        <v>2004</v>
      </c>
      <c r="N5" s="274">
        <f>IF(VLOOKUP('Cover page'!$F$15,'Cover page'!$BD$1:$BF$15,3,FALSE)&lt;M56+1,"",M56+1)</f>
        <v>2005</v>
      </c>
      <c r="O5" s="274">
        <f>IF(VLOOKUP('Cover page'!$F$15,'Cover page'!$BD$1:$BF$15,3,FALSE)&lt;N56+1,"",N56+1)</f>
        <v>2006</v>
      </c>
      <c r="P5" s="274">
        <f>IF(VLOOKUP('Cover page'!$F$15,'Cover page'!$BD$1:$BF$15,3,FALSE)&lt;O56+1,"",O56+1)</f>
        <v>2007</v>
      </c>
      <c r="Q5" s="274">
        <f>IF(VLOOKUP('Cover page'!$F$15,'Cover page'!$BD$1:$BF$15,3,FALSE)&lt;P56+1,"",P56+1)</f>
        <v>2008</v>
      </c>
      <c r="R5" s="274">
        <f>IF(VLOOKUP('Cover page'!$F$15,'Cover page'!$BD$1:$BF$15,3,FALSE)&lt;Q56+1,"",Q56+1)</f>
        <v>2009</v>
      </c>
      <c r="S5" s="274">
        <f>IF(VLOOKUP('Cover page'!$F$15,'Cover page'!$BD$1:$BF$15,3,FALSE)&lt;R56+1,"",R56+1)</f>
        <v>2010</v>
      </c>
      <c r="T5" s="274">
        <f>IF(VLOOKUP('Cover page'!$F$15,'Cover page'!$BD$1:$BF$15,3,FALSE)&lt;S56+1,"",S56+1)</f>
        <v>2011</v>
      </c>
      <c r="U5" s="491">
        <f>IF(VLOOKUP('Cover page'!$F$15,'Cover page'!$BD$1:$BF$15,3,FALSE)&lt;T56+1,"",T56+1)</f>
        <v>2012</v>
      </c>
      <c r="V5" s="491">
        <f>IF(VLOOKUP('Cover page'!$F$15,'Cover page'!$BD$1:$BF$15,3,FALSE)&lt;U56+1,"",U56+1)</f>
        <v>2013</v>
      </c>
      <c r="W5" s="491">
        <f>IF(VLOOKUP('Cover page'!$F$15,'Cover page'!$BD$1:$BF$15,3,FALSE)&lt;V56+1,"",V56+1)</f>
        <v>2014</v>
      </c>
      <c r="X5" s="491">
        <f>IF(VLOOKUP('Cover page'!$F$15,'Cover page'!$BD$1:$BF$15,3,FALSE)&lt;W56+1,"",W56+1)</f>
        <v>2015</v>
      </c>
      <c r="Y5" s="491">
        <f>IF(VLOOKUP('Cover page'!$F$15,'Cover page'!$BD$1:$BF$15,3,FALSE)&lt;X56+1,"",X56+1)</f>
        <v>2016</v>
      </c>
      <c r="Z5" s="491">
        <f>IF(VLOOKUP('Cover page'!$F$15,'Cover page'!$BD$1:$BF$15,3,FALSE)&lt;Y56+1,"",Y56+1)</f>
        <v>2017</v>
      </c>
      <c r="AA5" s="491">
        <f>IF(VLOOKUP('Cover page'!$F$15,'Cover page'!$BD$1:$BF$15,3,FALSE)&lt;Z56+1,"",Z56+1)</f>
        <v>2018</v>
      </c>
      <c r="AB5" s="491">
        <f>IF(VLOOKUP('Cover page'!$F$15,'Cover page'!$BD$1:$BF$15,3,FALSE)&lt;AA56+1,"",AA56+1)</f>
        <v>2019</v>
      </c>
      <c r="AC5" s="491">
        <f>IF(VLOOKUP('Cover page'!$F$15,'Cover page'!$BD$1:$BF$15,3,FALSE)&lt;AB56+1,"",AB56+1)</f>
        <v>2020</v>
      </c>
      <c r="AD5" s="491">
        <f>IF(VLOOKUP('Cover page'!$F$15,'Cover page'!$BD$1:$BF$15,3,FALSE)&lt;AC56+1,"",AC56+1)</f>
        <v>2021</v>
      </c>
      <c r="AE5" s="491" t="str">
        <f>IF(VLOOKUP('Cover page'!$F$15,'Cover page'!$BD$1:$BF$15,3,FALSE)&lt;AD56+1,"",AD56+1)</f>
        <v/>
      </c>
      <c r="AF5" s="491" t="str">
        <f>IF(VLOOKUP('Cover page'!$F$15,'Cover page'!$BD$1:$BF$15,3,FALSE)&lt;AE56+1,"",AE56+1)</f>
        <v/>
      </c>
      <c r="AG5" s="491" t="str">
        <f>IF(VLOOKUP('Cover page'!$F$15,'Cover page'!$BD$1:$BF$15,3,FALSE)&lt;AF56+1,"",AF56+1)</f>
        <v/>
      </c>
      <c r="AH5" s="491" t="str">
        <f>IF(VLOOKUP('Cover page'!$F$15,'Cover page'!$BD$1:$BF$15,3,FALSE)&lt;AG56+1,"",AG56+1)</f>
        <v/>
      </c>
      <c r="AI5" s="491" t="str">
        <f>IF(VLOOKUP('Cover page'!$F$15,'Cover page'!$BD$1:$BF$15,3,FALSE)&lt;AH56+1,"",AH56+1)</f>
        <v/>
      </c>
      <c r="AJ5" s="45"/>
      <c r="AK5" s="44"/>
      <c r="AP5" s="13"/>
    </row>
    <row r="6" spans="1:65" ht="15.75">
      <c r="A6" s="209"/>
      <c r="B6" s="263"/>
      <c r="C6" s="213" t="str">
        <f>'Cover page'!E14</f>
        <v>Date: 31/03/2026</v>
      </c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47"/>
      <c r="AK6" s="44"/>
      <c r="AP6" s="13"/>
    </row>
    <row r="7" spans="1:65" ht="10.5" customHeight="1" thickBot="1">
      <c r="A7" s="209"/>
      <c r="B7" s="264"/>
      <c r="C7" s="26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492"/>
      <c r="V7" s="492"/>
      <c r="W7" s="492"/>
      <c r="X7" s="492"/>
      <c r="Y7" s="492"/>
      <c r="Z7" s="492"/>
      <c r="AA7" s="492"/>
      <c r="AB7" s="492"/>
      <c r="AC7" s="492"/>
      <c r="AD7" s="492"/>
      <c r="AE7" s="492"/>
      <c r="AF7" s="492"/>
      <c r="AG7" s="492"/>
      <c r="AH7" s="492"/>
      <c r="AI7" s="492"/>
      <c r="AJ7" s="33"/>
      <c r="AK7" s="44"/>
      <c r="AP7" s="13"/>
    </row>
    <row r="8" spans="1:65" ht="17.25" thickTop="1" thickBot="1">
      <c r="A8" s="265" t="s">
        <v>197</v>
      </c>
      <c r="B8" s="388" t="s">
        <v>678</v>
      </c>
      <c r="C8" s="281" t="s">
        <v>65</v>
      </c>
      <c r="D8" s="499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01"/>
      <c r="V8" s="501"/>
      <c r="W8" s="501"/>
      <c r="X8" s="501"/>
      <c r="Y8" s="501"/>
      <c r="Z8" s="501"/>
      <c r="AA8" s="501"/>
      <c r="AB8" s="501"/>
      <c r="AC8" s="501"/>
      <c r="AD8" s="501"/>
      <c r="AE8" s="501"/>
      <c r="AF8" s="501"/>
      <c r="AG8" s="501"/>
      <c r="AH8" s="501"/>
      <c r="AI8" s="501"/>
      <c r="AJ8" s="1"/>
      <c r="AK8" s="49"/>
      <c r="AP8" s="13"/>
      <c r="BM8" s="258" t="str">
        <f>CountryCode &amp; ".T2.WB.S1311.MNAC." &amp; RefVintage</f>
        <v>SE.T2.WB.S1311.MNAC.W.2026</v>
      </c>
    </row>
    <row r="9" spans="1:65" ht="16.5" thickTop="1">
      <c r="A9" s="265"/>
      <c r="B9" s="388"/>
      <c r="C9" s="282" t="s">
        <v>82</v>
      </c>
      <c r="D9" s="118" t="s">
        <v>4</v>
      </c>
      <c r="E9" s="118" t="s">
        <v>4</v>
      </c>
      <c r="F9" s="118" t="s">
        <v>4</v>
      </c>
      <c r="G9" s="118" t="s">
        <v>4</v>
      </c>
      <c r="H9" s="118" t="s">
        <v>4</v>
      </c>
      <c r="I9" s="118" t="s">
        <v>4</v>
      </c>
      <c r="J9" s="118" t="s">
        <v>4</v>
      </c>
      <c r="K9" s="118" t="s">
        <v>4</v>
      </c>
      <c r="L9" s="118" t="s">
        <v>4</v>
      </c>
      <c r="M9" s="118" t="s">
        <v>4</v>
      </c>
      <c r="N9" s="118" t="s">
        <v>4</v>
      </c>
      <c r="O9" s="118" t="s">
        <v>4</v>
      </c>
      <c r="P9" s="118" t="s">
        <v>4</v>
      </c>
      <c r="Q9" s="118" t="s">
        <v>4</v>
      </c>
      <c r="R9" s="118" t="s">
        <v>4</v>
      </c>
      <c r="S9" s="118" t="s">
        <v>4</v>
      </c>
      <c r="T9" s="118" t="s">
        <v>4</v>
      </c>
      <c r="U9" s="118" t="s">
        <v>4</v>
      </c>
      <c r="V9" s="118" t="s">
        <v>4</v>
      </c>
      <c r="W9" s="118" t="s">
        <v>4</v>
      </c>
      <c r="X9" s="118" t="s">
        <v>4</v>
      </c>
      <c r="Y9" s="118" t="s">
        <v>4</v>
      </c>
      <c r="Z9" s="118" t="s">
        <v>4</v>
      </c>
      <c r="AA9" s="118" t="s">
        <v>4</v>
      </c>
      <c r="AB9" s="118" t="s">
        <v>4</v>
      </c>
      <c r="AC9" s="118" t="s">
        <v>4</v>
      </c>
      <c r="AD9" s="118" t="s">
        <v>4</v>
      </c>
      <c r="AE9" s="118" t="s">
        <v>4</v>
      </c>
      <c r="AF9" s="118" t="s">
        <v>4</v>
      </c>
      <c r="AG9" s="118" t="s">
        <v>4</v>
      </c>
      <c r="AH9" s="118" t="s">
        <v>4</v>
      </c>
      <c r="AI9" s="118" t="s">
        <v>4</v>
      </c>
      <c r="AJ9" s="2"/>
      <c r="AK9" s="50"/>
      <c r="AP9" s="13"/>
    </row>
    <row r="10" spans="1:65" ht="11.25" customHeight="1">
      <c r="A10" s="265"/>
      <c r="B10" s="388"/>
      <c r="C10" s="136"/>
      <c r="D10" s="470">
        <f t="shared" ref="D10:Q10" si="1">IFERROR(VLOOKUP(D9,StatusTable,2,FALSE), -1)</f>
        <v>0</v>
      </c>
      <c r="E10" s="471">
        <f t="shared" si="1"/>
        <v>0</v>
      </c>
      <c r="F10" s="471">
        <f t="shared" si="1"/>
        <v>0</v>
      </c>
      <c r="G10" s="471">
        <f t="shared" si="1"/>
        <v>0</v>
      </c>
      <c r="H10" s="471">
        <f t="shared" si="1"/>
        <v>0</v>
      </c>
      <c r="I10" s="471">
        <f t="shared" si="1"/>
        <v>0</v>
      </c>
      <c r="J10" s="471">
        <f t="shared" si="1"/>
        <v>0</v>
      </c>
      <c r="K10" s="471">
        <f t="shared" si="1"/>
        <v>0</v>
      </c>
      <c r="L10" s="471">
        <f t="shared" si="1"/>
        <v>0</v>
      </c>
      <c r="M10" s="471">
        <f t="shared" si="1"/>
        <v>0</v>
      </c>
      <c r="N10" s="471">
        <f t="shared" si="1"/>
        <v>0</v>
      </c>
      <c r="O10" s="471">
        <f t="shared" si="1"/>
        <v>0</v>
      </c>
      <c r="P10" s="471">
        <f t="shared" si="1"/>
        <v>0</v>
      </c>
      <c r="Q10" s="471">
        <f t="shared" si="1"/>
        <v>0</v>
      </c>
      <c r="R10" s="471">
        <f t="shared" ref="R10" si="2">IFERROR(VLOOKUP(R9,StatusTable,2,FALSE), -1)</f>
        <v>0</v>
      </c>
      <c r="S10" s="471">
        <f t="shared" ref="S10:AD10" si="3">IFERROR(VLOOKUP(S9,StatusTable,2,FALSE), -1)</f>
        <v>0</v>
      </c>
      <c r="T10" s="471">
        <f t="shared" si="3"/>
        <v>0</v>
      </c>
      <c r="U10" s="471">
        <f t="shared" si="3"/>
        <v>0</v>
      </c>
      <c r="V10" s="471">
        <f t="shared" si="3"/>
        <v>0</v>
      </c>
      <c r="W10" s="471">
        <f t="shared" si="3"/>
        <v>0</v>
      </c>
      <c r="X10" s="471">
        <f t="shared" si="3"/>
        <v>0</v>
      </c>
      <c r="Y10" s="471">
        <f t="shared" si="3"/>
        <v>0</v>
      </c>
      <c r="Z10" s="471">
        <f t="shared" si="3"/>
        <v>0</v>
      </c>
      <c r="AA10" s="471">
        <f t="shared" si="3"/>
        <v>0</v>
      </c>
      <c r="AB10" s="471">
        <f t="shared" si="3"/>
        <v>0</v>
      </c>
      <c r="AC10" s="471">
        <f t="shared" si="3"/>
        <v>0</v>
      </c>
      <c r="AD10" s="471">
        <f t="shared" si="3"/>
        <v>0</v>
      </c>
      <c r="AE10" s="471"/>
      <c r="AF10" s="471"/>
      <c r="AG10" s="471"/>
      <c r="AH10" s="471"/>
      <c r="AI10" s="471"/>
      <c r="AJ10" s="99"/>
      <c r="AK10" s="50"/>
      <c r="AP10" s="13"/>
      <c r="BM10" s="258" t="str">
        <f>CountryCode &amp; ".T2.WB_STATUS.S1311.MNAC." &amp; RefVintage</f>
        <v>SE.T2.WB_STATUS.S1311.MNAC.W.2026</v>
      </c>
    </row>
    <row r="11" spans="1:65" ht="15.75">
      <c r="A11" s="265" t="s">
        <v>198</v>
      </c>
      <c r="B11" s="388" t="s">
        <v>679</v>
      </c>
      <c r="C11" s="283" t="s">
        <v>91</v>
      </c>
      <c r="D11" s="502"/>
      <c r="E11" s="502"/>
      <c r="F11" s="502"/>
      <c r="G11" s="502"/>
      <c r="H11" s="502"/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502"/>
      <c r="U11" s="502"/>
      <c r="V11" s="502"/>
      <c r="W11" s="502"/>
      <c r="X11" s="502"/>
      <c r="Y11" s="502"/>
      <c r="Z11" s="502"/>
      <c r="AA11" s="502"/>
      <c r="AB11" s="502"/>
      <c r="AC11" s="502"/>
      <c r="AD11" s="502"/>
      <c r="AE11" s="502"/>
      <c r="AF11" s="502"/>
      <c r="AG11" s="502"/>
      <c r="AH11" s="502"/>
      <c r="AI11" s="502"/>
      <c r="AJ11" s="100"/>
      <c r="AK11" s="50"/>
      <c r="AP11" s="13"/>
      <c r="BM11" s="258" t="str">
        <f>CountryCode &amp; ".T2.FT.S1311.MNAC." &amp; RefVintage</f>
        <v>SE.T2.FT.S1311.MNAC.W.2026</v>
      </c>
    </row>
    <row r="12" spans="1:65" ht="15.75">
      <c r="A12" s="265" t="s">
        <v>199</v>
      </c>
      <c r="B12" s="388" t="s">
        <v>680</v>
      </c>
      <c r="C12" s="284" t="s">
        <v>30</v>
      </c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2"/>
      <c r="U12" s="502"/>
      <c r="V12" s="502"/>
      <c r="W12" s="502"/>
      <c r="X12" s="502"/>
      <c r="Y12" s="502"/>
      <c r="Z12" s="502"/>
      <c r="AA12" s="502"/>
      <c r="AB12" s="502"/>
      <c r="AC12" s="502"/>
      <c r="AD12" s="502"/>
      <c r="AE12" s="502"/>
      <c r="AF12" s="502"/>
      <c r="AG12" s="502"/>
      <c r="AH12" s="502"/>
      <c r="AI12" s="502"/>
      <c r="AJ12" s="100"/>
      <c r="AK12" s="50"/>
      <c r="AP12" s="13"/>
      <c r="BM12" s="258" t="str">
        <f>CountryCode &amp; ".T2.F4ACQ.S1311.MNAC." &amp; RefVintage</f>
        <v>SE.T2.F4ACQ.S1311.MNAC.W.2026</v>
      </c>
    </row>
    <row r="13" spans="1:65" ht="15.75">
      <c r="A13" s="265" t="s">
        <v>200</v>
      </c>
      <c r="B13" s="388" t="s">
        <v>681</v>
      </c>
      <c r="C13" s="285" t="s">
        <v>31</v>
      </c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502"/>
      <c r="V13" s="502"/>
      <c r="W13" s="502"/>
      <c r="X13" s="502"/>
      <c r="Y13" s="502"/>
      <c r="Z13" s="502"/>
      <c r="AA13" s="502"/>
      <c r="AB13" s="502"/>
      <c r="AC13" s="502"/>
      <c r="AD13" s="502"/>
      <c r="AE13" s="502"/>
      <c r="AF13" s="502"/>
      <c r="AG13" s="502"/>
      <c r="AH13" s="502"/>
      <c r="AI13" s="502"/>
      <c r="AJ13" s="100"/>
      <c r="AK13" s="50"/>
      <c r="AP13" s="13"/>
      <c r="BM13" s="258" t="str">
        <f>CountryCode &amp; ".T2.F4DIS.S1311.MNAC." &amp; RefVintage</f>
        <v>SE.T2.F4DIS.S1311.MNAC.W.2026</v>
      </c>
    </row>
    <row r="14" spans="1:65" ht="15.75">
      <c r="A14" s="265" t="s">
        <v>201</v>
      </c>
      <c r="B14" s="388" t="s">
        <v>682</v>
      </c>
      <c r="C14" s="285" t="s">
        <v>32</v>
      </c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502"/>
      <c r="U14" s="502"/>
      <c r="V14" s="502"/>
      <c r="W14" s="502"/>
      <c r="X14" s="502"/>
      <c r="Y14" s="502"/>
      <c r="Z14" s="502"/>
      <c r="AA14" s="502"/>
      <c r="AB14" s="502"/>
      <c r="AC14" s="502"/>
      <c r="AD14" s="502"/>
      <c r="AE14" s="502"/>
      <c r="AF14" s="502"/>
      <c r="AG14" s="502"/>
      <c r="AH14" s="502"/>
      <c r="AI14" s="502"/>
      <c r="AJ14" s="100"/>
      <c r="AK14" s="50"/>
      <c r="AP14" s="13"/>
      <c r="BM14" s="258" t="str">
        <f>CountryCode &amp; ".T2.F5ACQ.S1311.MNAC." &amp; RefVintage</f>
        <v>SE.T2.F5ACQ.S1311.MNAC.W.2026</v>
      </c>
    </row>
    <row r="15" spans="1:65" ht="15.75">
      <c r="A15" s="265" t="s">
        <v>202</v>
      </c>
      <c r="B15" s="388" t="s">
        <v>683</v>
      </c>
      <c r="C15" s="286" t="s">
        <v>33</v>
      </c>
      <c r="D15" s="502"/>
      <c r="E15" s="502"/>
      <c r="F15" s="502"/>
      <c r="G15" s="502"/>
      <c r="H15" s="502"/>
      <c r="I15" s="502"/>
      <c r="J15" s="502"/>
      <c r="K15" s="502"/>
      <c r="L15" s="502"/>
      <c r="M15" s="502"/>
      <c r="N15" s="502"/>
      <c r="O15" s="502"/>
      <c r="P15" s="502"/>
      <c r="Q15" s="502"/>
      <c r="R15" s="502"/>
      <c r="S15" s="502"/>
      <c r="T15" s="502"/>
      <c r="U15" s="502"/>
      <c r="V15" s="502"/>
      <c r="W15" s="502"/>
      <c r="X15" s="502"/>
      <c r="Y15" s="502"/>
      <c r="Z15" s="502"/>
      <c r="AA15" s="502"/>
      <c r="AB15" s="502"/>
      <c r="AC15" s="502"/>
      <c r="AD15" s="502"/>
      <c r="AE15" s="502"/>
      <c r="AF15" s="502"/>
      <c r="AG15" s="502"/>
      <c r="AH15" s="502"/>
      <c r="AI15" s="502"/>
      <c r="AJ15" s="100"/>
      <c r="AK15" s="50"/>
      <c r="AP15" s="13"/>
      <c r="BM15" s="258" t="str">
        <f>CountryCode &amp; ".T2.F5DIS.S1311.MNAC." &amp; RefVintage</f>
        <v>SE.T2.F5DIS.S1311.MNAC.W.2026</v>
      </c>
    </row>
    <row r="16" spans="1:65" ht="15.75">
      <c r="A16" s="265" t="s">
        <v>203</v>
      </c>
      <c r="B16" s="388" t="s">
        <v>684</v>
      </c>
      <c r="C16" s="193" t="s">
        <v>34</v>
      </c>
      <c r="D16" s="502"/>
      <c r="E16" s="502"/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2"/>
      <c r="U16" s="502"/>
      <c r="V16" s="502"/>
      <c r="W16" s="502"/>
      <c r="X16" s="502"/>
      <c r="Y16" s="502"/>
      <c r="Z16" s="502"/>
      <c r="AA16" s="502"/>
      <c r="AB16" s="502"/>
      <c r="AC16" s="502"/>
      <c r="AD16" s="502"/>
      <c r="AE16" s="502"/>
      <c r="AF16" s="502"/>
      <c r="AG16" s="502"/>
      <c r="AH16" s="502"/>
      <c r="AI16" s="502"/>
      <c r="AJ16" s="100"/>
      <c r="AK16" s="50"/>
      <c r="AP16" s="13"/>
      <c r="BM16" s="258" t="str">
        <f>CountryCode &amp; ".T2.OFT.S1311.MNAC." &amp; RefVintage</f>
        <v>SE.T2.OFT.S1311.MNAC.W.2026</v>
      </c>
    </row>
    <row r="17" spans="1:65" ht="16.5" thickBot="1">
      <c r="A17" s="265" t="s">
        <v>204</v>
      </c>
      <c r="B17" s="388" t="s">
        <v>685</v>
      </c>
      <c r="C17" s="192" t="s">
        <v>513</v>
      </c>
      <c r="D17" s="502"/>
      <c r="E17" s="502"/>
      <c r="F17" s="502"/>
      <c r="G17" s="502"/>
      <c r="H17" s="502"/>
      <c r="I17" s="502"/>
      <c r="J17" s="502"/>
      <c r="K17" s="502"/>
      <c r="L17" s="502"/>
      <c r="M17" s="502"/>
      <c r="N17" s="502"/>
      <c r="O17" s="502"/>
      <c r="P17" s="502"/>
      <c r="Q17" s="502"/>
      <c r="R17" s="502"/>
      <c r="S17" s="502"/>
      <c r="T17" s="502"/>
      <c r="U17" s="502"/>
      <c r="V17" s="502"/>
      <c r="W17" s="502"/>
      <c r="X17" s="502"/>
      <c r="Y17" s="502"/>
      <c r="Z17" s="502"/>
      <c r="AA17" s="502"/>
      <c r="AB17" s="502"/>
      <c r="AC17" s="502"/>
      <c r="AD17" s="502"/>
      <c r="AE17" s="502"/>
      <c r="AF17" s="502"/>
      <c r="AG17" s="502"/>
      <c r="AH17" s="502"/>
      <c r="AI17" s="502"/>
      <c r="AJ17" s="100"/>
      <c r="AK17" s="50"/>
      <c r="AP17" s="13"/>
      <c r="BM17" s="258" t="str">
        <f>CountryCode &amp; ".T2.OFTDL.S1311.MNAC." &amp; RefVintage</f>
        <v>SE.T2.OFTDL.S1311.MNAC.W.2026</v>
      </c>
    </row>
    <row r="18" spans="1:65" ht="16.5" thickBot="1">
      <c r="A18" s="266" t="s">
        <v>486</v>
      </c>
      <c r="B18" s="388" t="s">
        <v>686</v>
      </c>
      <c r="C18" s="192" t="s">
        <v>514</v>
      </c>
      <c r="D18" s="502"/>
      <c r="E18" s="502"/>
      <c r="F18" s="502"/>
      <c r="G18" s="502"/>
      <c r="H18" s="502"/>
      <c r="I18" s="502"/>
      <c r="J18" s="502"/>
      <c r="K18" s="502"/>
      <c r="L18" s="502"/>
      <c r="M18" s="502"/>
      <c r="N18" s="502"/>
      <c r="O18" s="502"/>
      <c r="P18" s="502"/>
      <c r="Q18" s="502"/>
      <c r="R18" s="502"/>
      <c r="S18" s="502"/>
      <c r="T18" s="502"/>
      <c r="U18" s="502"/>
      <c r="V18" s="502"/>
      <c r="W18" s="502"/>
      <c r="X18" s="502"/>
      <c r="Y18" s="502"/>
      <c r="Z18" s="502"/>
      <c r="AA18" s="502"/>
      <c r="AB18" s="502"/>
      <c r="AC18" s="502"/>
      <c r="AD18" s="502"/>
      <c r="AE18" s="502"/>
      <c r="AF18" s="502"/>
      <c r="AG18" s="502"/>
      <c r="AH18" s="502"/>
      <c r="AI18" s="502"/>
      <c r="AJ18" s="100"/>
      <c r="AK18" s="50"/>
      <c r="AP18" s="13"/>
      <c r="BM18" s="258" t="str">
        <f>CountryCode &amp; ".T2.F71K.S1311.MNAC." &amp; RefVintage</f>
        <v>SE.T2.F71K.S1311.MNAC.W.2026</v>
      </c>
    </row>
    <row r="19" spans="1:65" ht="15.75">
      <c r="A19" s="135" t="s">
        <v>205</v>
      </c>
      <c r="B19" s="388" t="s">
        <v>687</v>
      </c>
      <c r="C19" s="109" t="s">
        <v>515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2"/>
      <c r="AK19" s="50"/>
      <c r="AP19" s="13"/>
      <c r="BM19" s="258" t="str">
        <f>CountryCode &amp; ".T2.OFT1.S1311.MNAC." &amp; RefVintage</f>
        <v>SE.T2.OFT1.S1311.MNAC.W.2026</v>
      </c>
    </row>
    <row r="20" spans="1:65" ht="15.75">
      <c r="A20" s="135" t="s">
        <v>206</v>
      </c>
      <c r="B20" s="388" t="s">
        <v>688</v>
      </c>
      <c r="C20" s="109" t="s">
        <v>516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2"/>
      <c r="AK20" s="50"/>
      <c r="AP20" s="13"/>
      <c r="BM20" s="258" t="str">
        <f>CountryCode &amp; ".T2.OFT2.S1311.MNAC." &amp; RefVintage</f>
        <v>SE.T2.OFT2.S1311.MNAC.W.2026</v>
      </c>
    </row>
    <row r="21" spans="1:65" ht="15.75">
      <c r="A21" s="265"/>
      <c r="B21" s="388"/>
      <c r="C21" s="110"/>
      <c r="D21" s="103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100"/>
      <c r="AK21" s="50"/>
      <c r="AP21" s="13"/>
    </row>
    <row r="22" spans="1:65" ht="15.75">
      <c r="A22" s="265" t="s">
        <v>207</v>
      </c>
      <c r="B22" s="388" t="s">
        <v>689</v>
      </c>
      <c r="C22" s="191" t="s">
        <v>120</v>
      </c>
      <c r="D22" s="502"/>
      <c r="E22" s="502"/>
      <c r="F22" s="502"/>
      <c r="G22" s="502"/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502"/>
      <c r="U22" s="502"/>
      <c r="V22" s="502"/>
      <c r="W22" s="502"/>
      <c r="X22" s="502"/>
      <c r="Y22" s="502"/>
      <c r="Z22" s="502"/>
      <c r="AA22" s="502"/>
      <c r="AB22" s="502"/>
      <c r="AC22" s="502"/>
      <c r="AD22" s="502"/>
      <c r="AE22" s="502"/>
      <c r="AF22" s="502"/>
      <c r="AG22" s="502"/>
      <c r="AH22" s="502"/>
      <c r="AI22" s="502"/>
      <c r="AJ22" s="100"/>
      <c r="AK22" s="50"/>
      <c r="AP22" s="13"/>
      <c r="BM22" s="258" t="str">
        <f>CountryCode &amp; ".T2.ONFT.S1311.MNAC." &amp; RefVintage</f>
        <v>SE.T2.ONFT.S1311.MNAC.W.2026</v>
      </c>
    </row>
    <row r="23" spans="1:65" ht="15.75">
      <c r="A23" s="135" t="s">
        <v>208</v>
      </c>
      <c r="B23" s="388" t="s">
        <v>690</v>
      </c>
      <c r="C23" s="109" t="s">
        <v>69</v>
      </c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2"/>
      <c r="AK23" s="50"/>
      <c r="AP23" s="13"/>
      <c r="BM23" s="258" t="str">
        <f>CountryCode &amp; ".T2.ONFT1.S1311.MNAC." &amp; RefVintage</f>
        <v>SE.T2.ONFT1.S1311.MNAC.W.2026</v>
      </c>
    </row>
    <row r="24" spans="1:65" ht="15.75">
      <c r="A24" s="135" t="s">
        <v>209</v>
      </c>
      <c r="B24" s="388" t="s">
        <v>691</v>
      </c>
      <c r="C24" s="109" t="s">
        <v>70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2"/>
      <c r="AK24" s="50"/>
      <c r="AP24" s="13"/>
      <c r="BM24" s="258" t="str">
        <f>CountryCode &amp; ".T2.ONFT2.S1311.MNAC." &amp; RefVintage</f>
        <v>SE.T2.ONFT2.S1311.MNAC.W.2026</v>
      </c>
    </row>
    <row r="25" spans="1:65" ht="15.75">
      <c r="A25" s="265"/>
      <c r="B25" s="388"/>
      <c r="C25" s="138"/>
      <c r="D25" s="103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100"/>
      <c r="AK25" s="50"/>
      <c r="AP25" s="13"/>
    </row>
    <row r="26" spans="1:65" ht="15.75">
      <c r="A26" s="265" t="s">
        <v>210</v>
      </c>
      <c r="B26" s="388" t="s">
        <v>692</v>
      </c>
      <c r="C26" s="283" t="s">
        <v>471</v>
      </c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502"/>
      <c r="U26" s="502"/>
      <c r="V26" s="502"/>
      <c r="W26" s="502"/>
      <c r="X26" s="502"/>
      <c r="Y26" s="502"/>
      <c r="Z26" s="502"/>
      <c r="AA26" s="502"/>
      <c r="AB26" s="502"/>
      <c r="AC26" s="502"/>
      <c r="AD26" s="502"/>
      <c r="AE26" s="502"/>
      <c r="AF26" s="502"/>
      <c r="AG26" s="502"/>
      <c r="AH26" s="502"/>
      <c r="AI26" s="502"/>
      <c r="AJ26" s="104"/>
      <c r="AK26" s="50"/>
      <c r="AP26" s="13"/>
      <c r="BM26" s="258" t="str">
        <f>CountryCode &amp; ".T2.D41DIF.S1311.MNAC." &amp; RefVintage</f>
        <v>SE.T2.D41DIF.S1311.MNAC.W.2026</v>
      </c>
    </row>
    <row r="27" spans="1:65" ht="15.75">
      <c r="A27" s="265"/>
      <c r="B27" s="388"/>
      <c r="C27" s="110"/>
      <c r="D27" s="103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100"/>
      <c r="AK27" s="50"/>
      <c r="AP27" s="13"/>
    </row>
    <row r="28" spans="1:65" ht="15.75">
      <c r="A28" s="265" t="s">
        <v>530</v>
      </c>
      <c r="B28" s="388" t="s">
        <v>693</v>
      </c>
      <c r="C28" s="191" t="s">
        <v>47</v>
      </c>
      <c r="D28" s="50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2"/>
      <c r="Z28" s="502"/>
      <c r="AA28" s="502"/>
      <c r="AB28" s="502"/>
      <c r="AC28" s="502"/>
      <c r="AD28" s="502"/>
      <c r="AE28" s="502"/>
      <c r="AF28" s="502"/>
      <c r="AG28" s="502"/>
      <c r="AH28" s="502"/>
      <c r="AI28" s="502"/>
      <c r="AJ28" s="100"/>
      <c r="AK28" s="50"/>
      <c r="AP28" s="13"/>
      <c r="BM28" s="258" t="str">
        <f>CountryCode &amp; ".T2.F8ASS.S1311.MNAC." &amp; RefVintage</f>
        <v>SE.T2.F8ASS.S1311.MNAC.W.2026</v>
      </c>
    </row>
    <row r="29" spans="1:65" ht="15.75">
      <c r="A29" s="135" t="s">
        <v>531</v>
      </c>
      <c r="B29" s="388" t="s">
        <v>694</v>
      </c>
      <c r="C29" s="109" t="s">
        <v>69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2"/>
      <c r="AK29" s="50"/>
      <c r="AP29" s="13"/>
      <c r="BM29" s="258" t="str">
        <f>CountryCode &amp; ".T2.F8ASS1.S1311.MNAC." &amp; RefVintage</f>
        <v>SE.T2.F8ASS1.S1311.MNAC.W.2026</v>
      </c>
    </row>
    <row r="30" spans="1:65" ht="15.75">
      <c r="A30" s="135" t="s">
        <v>532</v>
      </c>
      <c r="B30" s="388" t="s">
        <v>695</v>
      </c>
      <c r="C30" s="109" t="s">
        <v>70</v>
      </c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2"/>
      <c r="AK30" s="50"/>
      <c r="AP30" s="13"/>
      <c r="BM30" s="258" t="str">
        <f>CountryCode &amp; ".T2.F8ASS2.S1311.MNAC." &amp; RefVintage</f>
        <v>SE.T2.F8ASS2.S1311.MNAC.W.2026</v>
      </c>
    </row>
    <row r="31" spans="1:65" ht="15.75">
      <c r="A31" s="265" t="s">
        <v>527</v>
      </c>
      <c r="B31" s="388" t="s">
        <v>696</v>
      </c>
      <c r="C31" s="191" t="s">
        <v>46</v>
      </c>
      <c r="D31" s="502"/>
      <c r="E31" s="502"/>
      <c r="F31" s="502"/>
      <c r="G31" s="502"/>
      <c r="H31" s="502"/>
      <c r="I31" s="502"/>
      <c r="J31" s="502"/>
      <c r="K31" s="502"/>
      <c r="L31" s="502"/>
      <c r="M31" s="502"/>
      <c r="N31" s="502"/>
      <c r="O31" s="502"/>
      <c r="P31" s="502"/>
      <c r="Q31" s="502"/>
      <c r="R31" s="502"/>
      <c r="S31" s="502"/>
      <c r="T31" s="502"/>
      <c r="U31" s="502"/>
      <c r="V31" s="502"/>
      <c r="W31" s="502"/>
      <c r="X31" s="502"/>
      <c r="Y31" s="502"/>
      <c r="Z31" s="502"/>
      <c r="AA31" s="502"/>
      <c r="AB31" s="502"/>
      <c r="AC31" s="502"/>
      <c r="AD31" s="502"/>
      <c r="AE31" s="502"/>
      <c r="AF31" s="502"/>
      <c r="AG31" s="502"/>
      <c r="AH31" s="502"/>
      <c r="AI31" s="502"/>
      <c r="AJ31" s="100"/>
      <c r="AK31" s="50"/>
      <c r="AP31" s="13"/>
      <c r="BM31" s="258" t="str">
        <f>CountryCode &amp; ".T2.F8LIA.S1311.MNAC." &amp; RefVintage</f>
        <v>SE.T2.F8LIA.S1311.MNAC.W.2026</v>
      </c>
    </row>
    <row r="32" spans="1:65" ht="15.75">
      <c r="A32" s="135" t="s">
        <v>528</v>
      </c>
      <c r="B32" s="388" t="s">
        <v>697</v>
      </c>
      <c r="C32" s="109" t="s">
        <v>69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2"/>
      <c r="AK32" s="50"/>
      <c r="AP32" s="13"/>
      <c r="BM32" s="258" t="str">
        <f>CountryCode &amp; ".T2.F8LIA1.S1311.MNAC." &amp; RefVintage</f>
        <v>SE.T2.F8LIA1.S1311.MNAC.W.2026</v>
      </c>
    </row>
    <row r="33" spans="1:65" ht="15.75">
      <c r="A33" s="135" t="s">
        <v>529</v>
      </c>
      <c r="B33" s="388" t="s">
        <v>698</v>
      </c>
      <c r="C33" s="109" t="s">
        <v>70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2"/>
      <c r="AK33" s="50"/>
      <c r="AP33" s="13"/>
      <c r="BM33" s="258" t="str">
        <f>CountryCode &amp; ".T2.F8LIA2.S1311.MNAC." &amp; RefVintage</f>
        <v>SE.T2.F8LIA2.S1311.MNAC.W.2026</v>
      </c>
    </row>
    <row r="34" spans="1:65" ht="15.75">
      <c r="A34" s="267"/>
      <c r="B34" s="388"/>
      <c r="C34" s="190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0"/>
      <c r="AK34" s="50"/>
      <c r="AP34" s="13"/>
    </row>
    <row r="35" spans="1:65" ht="15.75">
      <c r="A35" s="265" t="s">
        <v>211</v>
      </c>
      <c r="B35" s="388" t="s">
        <v>699</v>
      </c>
      <c r="C35" s="191" t="s">
        <v>75</v>
      </c>
      <c r="D35" s="502"/>
      <c r="E35" s="502"/>
      <c r="F35" s="502"/>
      <c r="G35" s="502"/>
      <c r="H35" s="502"/>
      <c r="I35" s="502"/>
      <c r="J35" s="502"/>
      <c r="K35" s="502"/>
      <c r="L35" s="502"/>
      <c r="M35" s="502"/>
      <c r="N35" s="502"/>
      <c r="O35" s="502"/>
      <c r="P35" s="502"/>
      <c r="Q35" s="502"/>
      <c r="R35" s="502"/>
      <c r="S35" s="502"/>
      <c r="T35" s="502"/>
      <c r="U35" s="502"/>
      <c r="V35" s="502"/>
      <c r="W35" s="502"/>
      <c r="X35" s="502"/>
      <c r="Y35" s="502"/>
      <c r="Z35" s="502"/>
      <c r="AA35" s="502"/>
      <c r="AB35" s="502"/>
      <c r="AC35" s="502"/>
      <c r="AD35" s="502"/>
      <c r="AE35" s="502"/>
      <c r="AF35" s="502"/>
      <c r="AG35" s="502"/>
      <c r="AH35" s="502"/>
      <c r="AI35" s="502"/>
      <c r="AJ35" s="100"/>
      <c r="AK35" s="50"/>
      <c r="AP35" s="13"/>
      <c r="BM35" s="258" t="str">
        <f>CountryCode &amp; ".T2.B9_OWB.S1311.MNAC." &amp; RefVintage</f>
        <v>SE.T2.B9_OWB.S1311.MNAC.W.2026</v>
      </c>
    </row>
    <row r="36" spans="1:65" ht="15.75">
      <c r="A36" s="265" t="s">
        <v>212</v>
      </c>
      <c r="B36" s="388" t="s">
        <v>700</v>
      </c>
      <c r="C36" s="191" t="s">
        <v>571</v>
      </c>
      <c r="D36" s="502"/>
      <c r="E36" s="502"/>
      <c r="F36" s="502"/>
      <c r="G36" s="502"/>
      <c r="H36" s="502"/>
      <c r="I36" s="502"/>
      <c r="J36" s="502"/>
      <c r="K36" s="502"/>
      <c r="L36" s="502"/>
      <c r="M36" s="502"/>
      <c r="N36" s="502"/>
      <c r="O36" s="502"/>
      <c r="P36" s="502"/>
      <c r="Q36" s="502"/>
      <c r="R36" s="502"/>
      <c r="S36" s="502"/>
      <c r="T36" s="502"/>
      <c r="U36" s="502"/>
      <c r="V36" s="502"/>
      <c r="W36" s="502"/>
      <c r="X36" s="502"/>
      <c r="Y36" s="502"/>
      <c r="Z36" s="502"/>
      <c r="AA36" s="502"/>
      <c r="AB36" s="502"/>
      <c r="AC36" s="502"/>
      <c r="AD36" s="502"/>
      <c r="AE36" s="502"/>
      <c r="AF36" s="502"/>
      <c r="AG36" s="502"/>
      <c r="AH36" s="502"/>
      <c r="AI36" s="502"/>
      <c r="AJ36" s="100"/>
      <c r="AK36" s="50"/>
      <c r="AP36" s="13"/>
      <c r="BM36" s="258" t="str">
        <f>CountryCode &amp; ".T2.B9_OB.S1311.MNAC." &amp; RefVintage</f>
        <v>SE.T2.B9_OB.S1311.MNAC.W.2026</v>
      </c>
    </row>
    <row r="37" spans="1:65" ht="15.75">
      <c r="A37" s="135" t="s">
        <v>213</v>
      </c>
      <c r="B37" s="388" t="s">
        <v>701</v>
      </c>
      <c r="C37" s="109" t="s">
        <v>69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2"/>
      <c r="AK37" s="50"/>
      <c r="AP37" s="13"/>
      <c r="BM37" s="258" t="str">
        <f>CountryCode &amp; ".T2.B9_OB1.S1311.MNAC." &amp; RefVintage</f>
        <v>SE.T2.B9_OB1.S1311.MNAC.W.2026</v>
      </c>
    </row>
    <row r="38" spans="1:65" ht="15.75">
      <c r="A38" s="135" t="s">
        <v>214</v>
      </c>
      <c r="B38" s="388" t="s">
        <v>702</v>
      </c>
      <c r="C38" s="109" t="s">
        <v>70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2"/>
      <c r="AK38" s="50"/>
      <c r="AP38" s="13"/>
      <c r="BM38" s="258" t="str">
        <f>CountryCode &amp; ".T2.B9_OB2.S1311.MNAC." &amp; RefVintage</f>
        <v>SE.T2.B9_OB2.S1311.MNAC.W.2026</v>
      </c>
    </row>
    <row r="39" spans="1:65" ht="15.75">
      <c r="A39" s="265"/>
      <c r="B39" s="388"/>
      <c r="C39" s="110"/>
      <c r="D39" s="103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100"/>
      <c r="AK39" s="50"/>
      <c r="AP39" s="13"/>
    </row>
    <row r="40" spans="1:65" ht="15.75">
      <c r="A40" s="265" t="s">
        <v>215</v>
      </c>
      <c r="B40" s="388" t="s">
        <v>703</v>
      </c>
      <c r="C40" s="191" t="s">
        <v>48</v>
      </c>
      <c r="D40" s="502"/>
      <c r="E40" s="502"/>
      <c r="F40" s="502"/>
      <c r="G40" s="502"/>
      <c r="H40" s="502"/>
      <c r="I40" s="502"/>
      <c r="J40" s="502"/>
      <c r="K40" s="502"/>
      <c r="L40" s="502"/>
      <c r="M40" s="502"/>
      <c r="N40" s="502"/>
      <c r="O40" s="502"/>
      <c r="P40" s="502"/>
      <c r="Q40" s="502"/>
      <c r="R40" s="502"/>
      <c r="S40" s="502"/>
      <c r="T40" s="502"/>
      <c r="U40" s="502"/>
      <c r="V40" s="502"/>
      <c r="W40" s="502"/>
      <c r="X40" s="502"/>
      <c r="Y40" s="502"/>
      <c r="Z40" s="502"/>
      <c r="AA40" s="502"/>
      <c r="AB40" s="502"/>
      <c r="AC40" s="502"/>
      <c r="AD40" s="502"/>
      <c r="AE40" s="502"/>
      <c r="AF40" s="502"/>
      <c r="AG40" s="502"/>
      <c r="AH40" s="502"/>
      <c r="AI40" s="502"/>
      <c r="AJ40" s="100"/>
      <c r="AK40" s="50"/>
      <c r="AP40" s="13"/>
      <c r="BM40" s="258" t="str">
        <f>CountryCode &amp; ".T2.OA.S1311.MNAC." &amp; RefVintage</f>
        <v>SE.T2.OA.S1311.MNAC.W.2026</v>
      </c>
    </row>
    <row r="41" spans="1:65" ht="15.75">
      <c r="A41" s="135" t="s">
        <v>216</v>
      </c>
      <c r="B41" s="388" t="s">
        <v>704</v>
      </c>
      <c r="C41" s="109" t="s">
        <v>69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2"/>
      <c r="AK41" s="50"/>
      <c r="AP41" s="13"/>
      <c r="BM41" s="258" t="str">
        <f>CountryCode &amp; ".T2.OA1.S1311.MNAC." &amp; RefVintage</f>
        <v>SE.T2.OA1.S1311.MNAC.W.2026</v>
      </c>
    </row>
    <row r="42" spans="1:65" ht="15.75">
      <c r="A42" s="135" t="s">
        <v>217</v>
      </c>
      <c r="B42" s="388" t="s">
        <v>705</v>
      </c>
      <c r="C42" s="109" t="s">
        <v>70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2"/>
      <c r="AK42" s="50"/>
      <c r="AP42" s="13"/>
      <c r="BM42" s="258" t="str">
        <f>CountryCode &amp; ".T2.OA2.S1311.MNAC." &amp; RefVintage</f>
        <v>SE.T2.OA2.S1311.MNAC.W.2026</v>
      </c>
    </row>
    <row r="43" spans="1:65" ht="15.75">
      <c r="A43" s="135" t="s">
        <v>218</v>
      </c>
      <c r="B43" s="388" t="s">
        <v>706</v>
      </c>
      <c r="C43" s="109" t="s">
        <v>71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2"/>
      <c r="AK43" s="50"/>
      <c r="AP43" s="13"/>
      <c r="BM43" s="258" t="str">
        <f>CountryCode &amp; ".T2.OA3.S1311.MNAC." &amp; RefVintage</f>
        <v>SE.T2.OA3.S1311.MNAC.W.2026</v>
      </c>
    </row>
    <row r="44" spans="1:65" ht="15.75">
      <c r="A44" s="135" t="s">
        <v>219</v>
      </c>
      <c r="B44" s="388" t="s">
        <v>707</v>
      </c>
      <c r="C44" s="109" t="s">
        <v>72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2"/>
      <c r="AK44" s="50"/>
      <c r="AP44" s="13"/>
      <c r="BM44" s="258" t="str">
        <f>CountryCode &amp; ".T2.OA4.S1311.MNAC." &amp; RefVintage</f>
        <v>SE.T2.OA4.S1311.MNAC.W.2026</v>
      </c>
    </row>
    <row r="45" spans="1:65" ht="15.75">
      <c r="A45" s="135" t="s">
        <v>220</v>
      </c>
      <c r="B45" s="388" t="s">
        <v>708</v>
      </c>
      <c r="C45" s="109" t="s">
        <v>73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2"/>
      <c r="AK45" s="50"/>
      <c r="AP45" s="13"/>
      <c r="BM45" s="258" t="str">
        <f>CountryCode &amp; ".T2.OA5.S1311.MNAC." &amp; RefVintage</f>
        <v>SE.T2.OA5.S1311.MNAC.W.2026</v>
      </c>
    </row>
    <row r="46" spans="1:65" ht="16.5" thickBot="1">
      <c r="A46" s="265"/>
      <c r="B46" s="391"/>
      <c r="C46" s="138"/>
      <c r="D46" s="107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3"/>
      <c r="AK46" s="50"/>
      <c r="AP46" s="13"/>
    </row>
    <row r="47" spans="1:65" ht="17.25" thickTop="1" thickBot="1">
      <c r="A47" s="265" t="s">
        <v>221</v>
      </c>
      <c r="B47" s="388" t="s">
        <v>973</v>
      </c>
      <c r="C47" s="287" t="s">
        <v>559</v>
      </c>
      <c r="D47" s="502"/>
      <c r="E47" s="502"/>
      <c r="F47" s="502"/>
      <c r="G47" s="502"/>
      <c r="H47" s="502"/>
      <c r="I47" s="502"/>
      <c r="J47" s="502"/>
      <c r="K47" s="502"/>
      <c r="L47" s="502"/>
      <c r="M47" s="502"/>
      <c r="N47" s="502"/>
      <c r="O47" s="502"/>
      <c r="P47" s="502"/>
      <c r="Q47" s="502"/>
      <c r="R47" s="502"/>
      <c r="S47" s="502"/>
      <c r="T47" s="502"/>
      <c r="U47" s="502"/>
      <c r="V47" s="502"/>
      <c r="W47" s="502"/>
      <c r="X47" s="502"/>
      <c r="Y47" s="502"/>
      <c r="Z47" s="502"/>
      <c r="AA47" s="502"/>
      <c r="AB47" s="502"/>
      <c r="AC47" s="502"/>
      <c r="AD47" s="502"/>
      <c r="AE47" s="502"/>
      <c r="AF47" s="502"/>
      <c r="AG47" s="502"/>
      <c r="AH47" s="502"/>
      <c r="AI47" s="502"/>
      <c r="AJ47" s="4"/>
      <c r="AK47" s="49"/>
      <c r="AP47" s="13"/>
      <c r="BM47" s="258" t="str">
        <f>CountryCode &amp; ".T2.B9.S1311.MNAC." &amp; RefVintage</f>
        <v>SE.T2.B9.S1311.MNAC.W.2026</v>
      </c>
    </row>
    <row r="48" spans="1:65" ht="16.5" thickTop="1">
      <c r="A48" s="219"/>
      <c r="B48" s="263"/>
      <c r="C48" s="288" t="s">
        <v>472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50"/>
      <c r="AL48" s="13"/>
    </row>
    <row r="49" spans="1:65" ht="9" customHeight="1">
      <c r="A49" s="219"/>
      <c r="B49" s="263"/>
      <c r="C49" s="14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50"/>
      <c r="AL49" s="13"/>
    </row>
    <row r="50" spans="1:65" s="23" customFormat="1" ht="15.75">
      <c r="A50" s="219"/>
      <c r="B50" s="263"/>
      <c r="C50" s="289" t="s">
        <v>89</v>
      </c>
      <c r="D50" s="290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20"/>
      <c r="AK50" s="50"/>
      <c r="AL50" s="13"/>
      <c r="BM50" s="290"/>
    </row>
    <row r="51" spans="1:65" ht="15.75">
      <c r="A51" s="219"/>
      <c r="B51" s="263"/>
      <c r="C51" s="199" t="s">
        <v>92</v>
      </c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20"/>
      <c r="AK51" s="50"/>
      <c r="AL51" s="13"/>
    </row>
    <row r="52" spans="1:65" ht="12" customHeight="1" thickBot="1">
      <c r="A52" s="141"/>
      <c r="B52" s="184"/>
      <c r="C52" s="142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2"/>
      <c r="AM52" s="13"/>
    </row>
    <row r="53" spans="1:65" ht="16.5" thickTop="1">
      <c r="D53" s="53"/>
    </row>
    <row r="54" spans="1:65">
      <c r="C54" s="54"/>
    </row>
    <row r="55" spans="1:65" ht="54.6" customHeight="1">
      <c r="C55" s="169" t="s">
        <v>121</v>
      </c>
      <c r="D55" s="550" t="str">
        <f>IF(OR(COUNTA(D8:D8,D11:D18,D22:D22,D26:D26,D28:D28,D31:D31,D35:D36,D40:D40,D47:D47)=17,NOT(ISNUMBER(D5))),"OK","NOT fully completed, pls.fill with L, M or 0")</f>
        <v>NOT fully completed, pls.fill with L, M or 0</v>
      </c>
      <c r="E55" s="550" t="str">
        <f t="shared" ref="E55:AI55" si="4">IF(OR(COUNTA(E8:E8,E11:E18,E22:E22,E26:E26,E28:E28,E31:E31,E35:E36,E40:E40,E47:E47)=17,NOT(ISNUMBER(E5))),"OK","NOT fully completed, pls.fill with L, M or 0")</f>
        <v>NOT fully completed, pls.fill with L, M or 0</v>
      </c>
      <c r="F55" s="550" t="str">
        <f t="shared" si="4"/>
        <v>NOT fully completed, pls.fill with L, M or 0</v>
      </c>
      <c r="G55" s="550" t="str">
        <f t="shared" si="4"/>
        <v>NOT fully completed, pls.fill with L, M or 0</v>
      </c>
      <c r="H55" s="550" t="str">
        <f t="shared" si="4"/>
        <v>NOT fully completed, pls.fill with L, M or 0</v>
      </c>
      <c r="I55" s="550" t="str">
        <f t="shared" si="4"/>
        <v>NOT fully completed, pls.fill with L, M or 0</v>
      </c>
      <c r="J55" s="550" t="str">
        <f t="shared" si="4"/>
        <v>NOT fully completed, pls.fill with L, M or 0</v>
      </c>
      <c r="K55" s="550" t="str">
        <f t="shared" si="4"/>
        <v>NOT fully completed, pls.fill with L, M or 0</v>
      </c>
      <c r="L55" s="550" t="str">
        <f t="shared" si="4"/>
        <v>NOT fully completed, pls.fill with L, M or 0</v>
      </c>
      <c r="M55" s="550" t="str">
        <f t="shared" si="4"/>
        <v>NOT fully completed, pls.fill with L, M or 0</v>
      </c>
      <c r="N55" s="550" t="str">
        <f t="shared" si="4"/>
        <v>NOT fully completed, pls.fill with L, M or 0</v>
      </c>
      <c r="O55" s="550" t="str">
        <f t="shared" si="4"/>
        <v>NOT fully completed, pls.fill with L, M or 0</v>
      </c>
      <c r="P55" s="550" t="str">
        <f t="shared" si="4"/>
        <v>NOT fully completed, pls.fill with L, M or 0</v>
      </c>
      <c r="Q55" s="550" t="str">
        <f t="shared" si="4"/>
        <v>NOT fully completed, pls.fill with L, M or 0</v>
      </c>
      <c r="R55" s="550" t="str">
        <f t="shared" si="4"/>
        <v>NOT fully completed, pls.fill with L, M or 0</v>
      </c>
      <c r="S55" s="550" t="str">
        <f t="shared" si="4"/>
        <v>NOT fully completed, pls.fill with L, M or 0</v>
      </c>
      <c r="T55" s="550" t="str">
        <f t="shared" si="4"/>
        <v>NOT fully completed, pls.fill with L, M or 0</v>
      </c>
      <c r="U55" s="550" t="str">
        <f t="shared" si="4"/>
        <v>NOT fully completed, pls.fill with L, M or 0</v>
      </c>
      <c r="V55" s="550" t="str">
        <f t="shared" si="4"/>
        <v>NOT fully completed, pls.fill with L, M or 0</v>
      </c>
      <c r="W55" s="550" t="str">
        <f t="shared" si="4"/>
        <v>NOT fully completed, pls.fill with L, M or 0</v>
      </c>
      <c r="X55" s="550" t="str">
        <f t="shared" si="4"/>
        <v>NOT fully completed, pls.fill with L, M or 0</v>
      </c>
      <c r="Y55" s="550" t="str">
        <f t="shared" si="4"/>
        <v>NOT fully completed, pls.fill with L, M or 0</v>
      </c>
      <c r="Z55" s="550" t="str">
        <f t="shared" si="4"/>
        <v>NOT fully completed, pls.fill with L, M or 0</v>
      </c>
      <c r="AA55" s="550" t="str">
        <f t="shared" si="4"/>
        <v>NOT fully completed, pls.fill with L, M or 0</v>
      </c>
      <c r="AB55" s="550" t="str">
        <f t="shared" si="4"/>
        <v>NOT fully completed, pls.fill with L, M or 0</v>
      </c>
      <c r="AC55" s="550" t="str">
        <f t="shared" si="4"/>
        <v>NOT fully completed, pls.fill with L, M or 0</v>
      </c>
      <c r="AD55" s="550" t="str">
        <f t="shared" si="4"/>
        <v>NOT fully completed, pls.fill with L, M or 0</v>
      </c>
      <c r="AE55" s="550" t="str">
        <f t="shared" si="4"/>
        <v>OK</v>
      </c>
      <c r="AF55" s="550" t="str">
        <f t="shared" si="4"/>
        <v>OK</v>
      </c>
      <c r="AG55" s="550" t="str">
        <f t="shared" si="4"/>
        <v>OK</v>
      </c>
      <c r="AH55" s="550" t="str">
        <f t="shared" si="4"/>
        <v>OK</v>
      </c>
      <c r="AI55" s="550" t="str">
        <f t="shared" si="4"/>
        <v>OK</v>
      </c>
      <c r="AJ55" s="291"/>
      <c r="AK55" s="171"/>
    </row>
    <row r="56" spans="1:65">
      <c r="C56" s="172" t="s">
        <v>122</v>
      </c>
      <c r="D56" s="242">
        <v>1995</v>
      </c>
      <c r="E56" s="242">
        <f>D56+1</f>
        <v>1996</v>
      </c>
      <c r="F56" s="242">
        <f t="shared" ref="F56:AI56" si="5">E56+1</f>
        <v>1997</v>
      </c>
      <c r="G56" s="242">
        <f t="shared" si="5"/>
        <v>1998</v>
      </c>
      <c r="H56" s="242">
        <f t="shared" si="5"/>
        <v>1999</v>
      </c>
      <c r="I56" s="242">
        <f t="shared" si="5"/>
        <v>2000</v>
      </c>
      <c r="J56" s="242">
        <f t="shared" si="5"/>
        <v>2001</v>
      </c>
      <c r="K56" s="242">
        <f t="shared" si="5"/>
        <v>2002</v>
      </c>
      <c r="L56" s="242">
        <f t="shared" si="5"/>
        <v>2003</v>
      </c>
      <c r="M56" s="242">
        <f t="shared" si="5"/>
        <v>2004</v>
      </c>
      <c r="N56" s="242">
        <f t="shared" si="5"/>
        <v>2005</v>
      </c>
      <c r="O56" s="242">
        <f t="shared" si="5"/>
        <v>2006</v>
      </c>
      <c r="P56" s="242">
        <f t="shared" si="5"/>
        <v>2007</v>
      </c>
      <c r="Q56" s="242">
        <f t="shared" si="5"/>
        <v>2008</v>
      </c>
      <c r="R56" s="242">
        <f t="shared" si="5"/>
        <v>2009</v>
      </c>
      <c r="S56" s="242">
        <f t="shared" si="5"/>
        <v>2010</v>
      </c>
      <c r="T56" s="242">
        <f t="shared" si="5"/>
        <v>2011</v>
      </c>
      <c r="U56" s="242">
        <f t="shared" ref="U56:AH56" si="6">T56+1</f>
        <v>2012</v>
      </c>
      <c r="V56" s="242">
        <f t="shared" si="6"/>
        <v>2013</v>
      </c>
      <c r="W56" s="242">
        <f t="shared" si="6"/>
        <v>2014</v>
      </c>
      <c r="X56" s="242">
        <f t="shared" si="6"/>
        <v>2015</v>
      </c>
      <c r="Y56" s="242">
        <f t="shared" si="6"/>
        <v>2016</v>
      </c>
      <c r="Z56" s="242">
        <f t="shared" si="6"/>
        <v>2017</v>
      </c>
      <c r="AA56" s="242">
        <f t="shared" si="6"/>
        <v>2018</v>
      </c>
      <c r="AB56" s="242">
        <f t="shared" si="6"/>
        <v>2019</v>
      </c>
      <c r="AC56" s="242">
        <f t="shared" si="6"/>
        <v>2020</v>
      </c>
      <c r="AD56" s="242">
        <f t="shared" si="6"/>
        <v>2021</v>
      </c>
      <c r="AE56" s="242">
        <f t="shared" si="6"/>
        <v>2022</v>
      </c>
      <c r="AF56" s="242">
        <f t="shared" si="6"/>
        <v>2023</v>
      </c>
      <c r="AG56" s="242">
        <f t="shared" si="6"/>
        <v>2024</v>
      </c>
      <c r="AH56" s="242">
        <f t="shared" si="6"/>
        <v>2025</v>
      </c>
      <c r="AI56" s="242">
        <f t="shared" si="5"/>
        <v>2026</v>
      </c>
      <c r="AJ56" s="242"/>
      <c r="AK56" s="242"/>
      <c r="AL56" s="242"/>
      <c r="AM56" s="242"/>
      <c r="AN56" s="242"/>
      <c r="AO56" s="242"/>
      <c r="AP56" s="242"/>
      <c r="AQ56" s="242"/>
      <c r="AR56" s="242"/>
    </row>
    <row r="57" spans="1:65" ht="25.5" customHeight="1">
      <c r="C57" s="292" t="s">
        <v>533</v>
      </c>
      <c r="D57" s="293">
        <f>IF(AND(D47="0",D8="0",D11="0",D22="0",D26="0",D28="0",D31="0",D35="0",D36="0",D40="0"),0,IF(AND(D47="L",D8="L",D11="L",D22="L",D26="L",D28="L",D31="L",D35="L",D36="L",D40="L"),"NC",IF(D47="M",0,D47)-IF(D8="M",0,D8)-IF(D11="M",0,D11)-IF(D22="M",0,D22)-IF(D26="M",0,D26)-IF(D28="M",0,D28)-IF(D31="M",0,D31)-IF(D35="M",0,D35)-IF(D36="M",0,D36)-IF(D40="M",0,D40)))</f>
        <v>0</v>
      </c>
      <c r="E57" s="293">
        <f t="shared" ref="E57:S57" si="7">IF(AND(E47="0",E8="0",E11="0",E22="0",E26="0",E28="0",E31="0",E35="0",E36="0",E40="0"),0,IF(AND(E47="L",E8="L",E11="L",E22="L",E26="L",E28="L",E31="L",E35="L",E36="L",E40="L"),"NC",IF(E47="M",0,E47)-IF(E8="M",0,E8)-IF(E11="M",0,E11)-IF(E22="M",0,E22)-IF(E26="M",0,E26)-IF(E28="M",0,E28)-IF(E31="M",0,E31)-IF(E35="M",0,E35)-IF(E36="M",0,E36)-IF(E40="M",0,E40)))</f>
        <v>0</v>
      </c>
      <c r="F57" s="293">
        <f t="shared" si="7"/>
        <v>0</v>
      </c>
      <c r="G57" s="293">
        <f t="shared" si="7"/>
        <v>0</v>
      </c>
      <c r="H57" s="293">
        <f t="shared" si="7"/>
        <v>0</v>
      </c>
      <c r="I57" s="293">
        <f t="shared" si="7"/>
        <v>0</v>
      </c>
      <c r="J57" s="293">
        <f t="shared" si="7"/>
        <v>0</v>
      </c>
      <c r="K57" s="293">
        <f t="shared" si="7"/>
        <v>0</v>
      </c>
      <c r="L57" s="293">
        <f t="shared" si="7"/>
        <v>0</v>
      </c>
      <c r="M57" s="293">
        <f t="shared" si="7"/>
        <v>0</v>
      </c>
      <c r="N57" s="293">
        <f t="shared" si="7"/>
        <v>0</v>
      </c>
      <c r="O57" s="293">
        <f t="shared" si="7"/>
        <v>0</v>
      </c>
      <c r="P57" s="293">
        <f t="shared" si="7"/>
        <v>0</v>
      </c>
      <c r="Q57" s="293">
        <f t="shared" si="7"/>
        <v>0</v>
      </c>
      <c r="R57" s="293">
        <f t="shared" si="7"/>
        <v>0</v>
      </c>
      <c r="S57" s="293">
        <f t="shared" si="7"/>
        <v>0</v>
      </c>
      <c r="T57" s="293">
        <f t="shared" ref="T57:AH57" si="8">IF(AND(T47="0",T8="0",T11="0",T22="0",T26="0",T28="0",T31="0",T35="0",T36="0",T40="0"),0,IF(AND(T47="L",T8="L",T11="L",T22="L",T26="L",T28="L",T31="L",T35="L",T36="L",T40="L"),"NC",IF(T47="M",0,T47)-IF(T8="M",0,T8)-IF(T11="M",0,T11)-IF(T22="M",0,T22)-IF(T26="M",0,T26)-IF(T28="M",0,T28)-IF(T31="M",0,T31)-IF(T35="M",0,T35)-IF(T36="M",0,T36)-IF(T40="M",0,T40)))</f>
        <v>0</v>
      </c>
      <c r="U57" s="293">
        <f t="shared" si="8"/>
        <v>0</v>
      </c>
      <c r="V57" s="293">
        <f t="shared" si="8"/>
        <v>0</v>
      </c>
      <c r="W57" s="293">
        <f t="shared" si="8"/>
        <v>0</v>
      </c>
      <c r="X57" s="293">
        <f t="shared" si="8"/>
        <v>0</v>
      </c>
      <c r="Y57" s="293">
        <f t="shared" si="8"/>
        <v>0</v>
      </c>
      <c r="Z57" s="293">
        <f t="shared" si="8"/>
        <v>0</v>
      </c>
      <c r="AA57" s="293">
        <f t="shared" si="8"/>
        <v>0</v>
      </c>
      <c r="AB57" s="293">
        <f t="shared" si="8"/>
        <v>0</v>
      </c>
      <c r="AC57" s="293">
        <f t="shared" si="8"/>
        <v>0</v>
      </c>
      <c r="AD57" s="293">
        <f t="shared" si="8"/>
        <v>0</v>
      </c>
      <c r="AE57" s="293">
        <f t="shared" si="8"/>
        <v>0</v>
      </c>
      <c r="AF57" s="293">
        <f t="shared" si="8"/>
        <v>0</v>
      </c>
      <c r="AG57" s="293">
        <f t="shared" si="8"/>
        <v>0</v>
      </c>
      <c r="AH57" s="293">
        <f t="shared" si="8"/>
        <v>0</v>
      </c>
      <c r="AI57" s="293">
        <f t="shared" ref="AI57" si="9">IF(AND(AI47="0",AI8="0",AI11="0",AI22="0",AI26="0",AI28="0",AI31="0",AI35="0",AI36="0",AI40="0"),0,IF(AND(AI47="L",AI8="L",AI11="L",AI22="L",AI26="L",AI28="L",AI31="L",AI35="L",AI36="L",AI40="L"),"NC",IF(AI47="M",0,AI47)-IF(AI8="M",0,AI8)-IF(AI11="M",0,AI11)-IF(AI22="M",0,AI22)-IF(AI26="M",0,AI26)-IF(AI28="M",0,AI28)-IF(AI31="M",0,AI31)-IF(AI35="M",0,AI35)-IF(AI36="M",0,AI36)-IF(AI40="M",0,AI40)))</f>
        <v>0</v>
      </c>
      <c r="AJ57" s="173"/>
      <c r="AK57" s="174"/>
    </row>
    <row r="58" spans="1:65" ht="15.75">
      <c r="C58" s="292" t="s">
        <v>126</v>
      </c>
      <c r="D58" s="293">
        <f>IF(AND(D11="0",D12="0",D13="0",D14="0",D15="0",D16="0"),0,IF(AND(D11="L",D12="L",D13="L",D14="L",D15="L",D16="L"),"NC",IF(D11="M",0,D11)-IF(D12="M",0,D12)-IF(D13="M",0,D13)-IF(D14="M",0,D14)-IF(D15="M",0,D15)-IF(D16="M",0,D16)))</f>
        <v>0</v>
      </c>
      <c r="E58" s="293">
        <f t="shared" ref="E58:S58" si="10">IF(AND(E11="0",E12="0",E13="0",E14="0",E15="0",E16="0"),0,IF(AND(E11="L",E12="L",E13="L",E14="L",E15="L",E16="L"),"NC",IF(E11="M",0,E11)-IF(E12="M",0,E12)-IF(E13="M",0,E13)-IF(E14="M",0,E14)-IF(E15="M",0,E15)-IF(E16="M",0,E16)))</f>
        <v>0</v>
      </c>
      <c r="F58" s="293">
        <f t="shared" si="10"/>
        <v>0</v>
      </c>
      <c r="G58" s="293">
        <f t="shared" si="10"/>
        <v>0</v>
      </c>
      <c r="H58" s="293">
        <f t="shared" si="10"/>
        <v>0</v>
      </c>
      <c r="I58" s="293">
        <f t="shared" si="10"/>
        <v>0</v>
      </c>
      <c r="J58" s="293">
        <f t="shared" si="10"/>
        <v>0</v>
      </c>
      <c r="K58" s="293">
        <f t="shared" si="10"/>
        <v>0</v>
      </c>
      <c r="L58" s="293">
        <f t="shared" si="10"/>
        <v>0</v>
      </c>
      <c r="M58" s="293">
        <f t="shared" si="10"/>
        <v>0</v>
      </c>
      <c r="N58" s="293">
        <f t="shared" si="10"/>
        <v>0</v>
      </c>
      <c r="O58" s="293">
        <f t="shared" si="10"/>
        <v>0</v>
      </c>
      <c r="P58" s="293">
        <f t="shared" si="10"/>
        <v>0</v>
      </c>
      <c r="Q58" s="293">
        <f t="shared" si="10"/>
        <v>0</v>
      </c>
      <c r="R58" s="293">
        <f t="shared" si="10"/>
        <v>0</v>
      </c>
      <c r="S58" s="293">
        <f t="shared" si="10"/>
        <v>0</v>
      </c>
      <c r="T58" s="293">
        <f t="shared" ref="T58:AH58" si="11">IF(AND(T11="0",T12="0",T13="0",T14="0",T15="0",T16="0"),0,IF(AND(T11="L",T12="L",T13="L",T14="L",T15="L",T16="L"),"NC",IF(T11="M",0,T11)-IF(T12="M",0,T12)-IF(T13="M",0,T13)-IF(T14="M",0,T14)-IF(T15="M",0,T15)-IF(T16="M",0,T16)))</f>
        <v>0</v>
      </c>
      <c r="U58" s="293">
        <f t="shared" si="11"/>
        <v>0</v>
      </c>
      <c r="V58" s="293">
        <f t="shared" si="11"/>
        <v>0</v>
      </c>
      <c r="W58" s="293">
        <f t="shared" si="11"/>
        <v>0</v>
      </c>
      <c r="X58" s="293">
        <f t="shared" si="11"/>
        <v>0</v>
      </c>
      <c r="Y58" s="293">
        <f t="shared" si="11"/>
        <v>0</v>
      </c>
      <c r="Z58" s="293">
        <f t="shared" si="11"/>
        <v>0</v>
      </c>
      <c r="AA58" s="293">
        <f t="shared" si="11"/>
        <v>0</v>
      </c>
      <c r="AB58" s="293">
        <f t="shared" si="11"/>
        <v>0</v>
      </c>
      <c r="AC58" s="293">
        <f t="shared" si="11"/>
        <v>0</v>
      </c>
      <c r="AD58" s="293">
        <f t="shared" si="11"/>
        <v>0</v>
      </c>
      <c r="AE58" s="293">
        <f t="shared" si="11"/>
        <v>0</v>
      </c>
      <c r="AF58" s="293">
        <f t="shared" si="11"/>
        <v>0</v>
      </c>
      <c r="AG58" s="293">
        <f t="shared" si="11"/>
        <v>0</v>
      </c>
      <c r="AH58" s="293">
        <f t="shared" si="11"/>
        <v>0</v>
      </c>
      <c r="AI58" s="293">
        <f t="shared" ref="AI58" si="12">IF(AND(AI11="0",AI12="0",AI13="0",AI14="0",AI15="0",AI16="0"),0,IF(AND(AI11="L",AI12="L",AI13="L",AI14="L",AI15="L",AI16="L"),"NC",IF(AI11="M",0,AI11)-IF(AI12="M",0,AI12)-IF(AI13="M",0,AI13)-IF(AI14="M",0,AI14)-IF(AI15="M",0,AI15)-IF(AI16="M",0,AI16)))</f>
        <v>0</v>
      </c>
      <c r="AJ58" s="173"/>
      <c r="AK58" s="174"/>
    </row>
    <row r="59" spans="1:65" ht="15.75">
      <c r="C59" s="292" t="s">
        <v>127</v>
      </c>
      <c r="D59" s="293">
        <f>IF(AND(D40="0",D41="0",D42="0",D43="0",D44="0",D45="0",D46="0"),0,IF(AND(D40="L",D41="L",D42="L",D43="L",D44="L",D45="L",D46="L"),"NC",D40-SUM(D41:D46)))</f>
        <v>0</v>
      </c>
      <c r="E59" s="293">
        <f t="shared" ref="E59:S59" si="13">IF(AND(E40="0",E41="0",E42="0",E43="0",E44="0",E45="0",E46="0"),0,IF(AND(E40="L",E41="L",E42="L",E43="L",E44="L",E45="L",E46="L"),"NC",E40-SUM(E41:E46)))</f>
        <v>0</v>
      </c>
      <c r="F59" s="293">
        <f t="shared" si="13"/>
        <v>0</v>
      </c>
      <c r="G59" s="293">
        <f t="shared" si="13"/>
        <v>0</v>
      </c>
      <c r="H59" s="293">
        <f t="shared" si="13"/>
        <v>0</v>
      </c>
      <c r="I59" s="293">
        <f t="shared" si="13"/>
        <v>0</v>
      </c>
      <c r="J59" s="293">
        <f t="shared" si="13"/>
        <v>0</v>
      </c>
      <c r="K59" s="293">
        <f t="shared" si="13"/>
        <v>0</v>
      </c>
      <c r="L59" s="293">
        <f t="shared" si="13"/>
        <v>0</v>
      </c>
      <c r="M59" s="293">
        <f t="shared" si="13"/>
        <v>0</v>
      </c>
      <c r="N59" s="293">
        <f t="shared" si="13"/>
        <v>0</v>
      </c>
      <c r="O59" s="293">
        <f t="shared" si="13"/>
        <v>0</v>
      </c>
      <c r="P59" s="293">
        <f t="shared" si="13"/>
        <v>0</v>
      </c>
      <c r="Q59" s="293">
        <f t="shared" si="13"/>
        <v>0</v>
      </c>
      <c r="R59" s="293">
        <f t="shared" si="13"/>
        <v>0</v>
      </c>
      <c r="S59" s="293">
        <f t="shared" si="13"/>
        <v>0</v>
      </c>
      <c r="T59" s="293">
        <f t="shared" ref="T59:AH59" si="14">IF(AND(T40="0",T41="0",T42="0",T43="0",T44="0",T45="0",T46="0"),0,IF(AND(T40="L",T41="L",T42="L",T43="L",T44="L",T45="L",T46="L"),"NC",T40-SUM(T41:T46)))</f>
        <v>0</v>
      </c>
      <c r="U59" s="293">
        <f t="shared" si="14"/>
        <v>0</v>
      </c>
      <c r="V59" s="293">
        <f t="shared" si="14"/>
        <v>0</v>
      </c>
      <c r="W59" s="293">
        <f t="shared" si="14"/>
        <v>0</v>
      </c>
      <c r="X59" s="293">
        <f t="shared" si="14"/>
        <v>0</v>
      </c>
      <c r="Y59" s="293">
        <f t="shared" si="14"/>
        <v>0</v>
      </c>
      <c r="Z59" s="293">
        <f t="shared" si="14"/>
        <v>0</v>
      </c>
      <c r="AA59" s="293">
        <f t="shared" si="14"/>
        <v>0</v>
      </c>
      <c r="AB59" s="293">
        <f t="shared" si="14"/>
        <v>0</v>
      </c>
      <c r="AC59" s="293">
        <f t="shared" si="14"/>
        <v>0</v>
      </c>
      <c r="AD59" s="293">
        <f t="shared" si="14"/>
        <v>0</v>
      </c>
      <c r="AE59" s="293">
        <f t="shared" si="14"/>
        <v>0</v>
      </c>
      <c r="AF59" s="293">
        <f t="shared" si="14"/>
        <v>0</v>
      </c>
      <c r="AG59" s="293">
        <f t="shared" si="14"/>
        <v>0</v>
      </c>
      <c r="AH59" s="293">
        <f t="shared" si="14"/>
        <v>0</v>
      </c>
      <c r="AI59" s="293">
        <f t="shared" ref="AI59" si="15">IF(AND(AI40="0",AI41="0",AI42="0",AI43="0",AI44="0",AI45="0",AI46="0"),0,IF(AND(AI40="L",AI41="L",AI42="L",AI43="L",AI44="L",AI45="L",AI46="L"),"NC",AI40-SUM(AI41:AI46)))</f>
        <v>0</v>
      </c>
      <c r="AJ59" s="173"/>
      <c r="AK59" s="174"/>
    </row>
    <row r="60" spans="1:65" ht="15.75">
      <c r="A60" s="24"/>
      <c r="C60" s="294" t="s">
        <v>128</v>
      </c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3"/>
      <c r="AK60" s="174"/>
    </row>
    <row r="61" spans="1:65" ht="15.75">
      <c r="A61" s="24"/>
      <c r="C61" s="295" t="s">
        <v>129</v>
      </c>
      <c r="D61" s="179">
        <f>IF(AND('Table 1'!E11="0",'Table 2A'!D47="0"),0,IF(AND('Table 1'!E11="L",'Table 2A'!D47="L"),"NC",IF('Table 1'!E11="M",0,'Table 1'!E11)-IF('Table 2A'!D47="M",0,'Table 2A'!D47)))</f>
        <v>-141189</v>
      </c>
      <c r="E61" s="179">
        <f>IF(AND('Table 1'!F11="0",'Table 2A'!E47="0"),0,IF(AND('Table 1'!F11="L",'Table 2A'!E47="L"),"NC",IF('Table 1'!F11="M",0,'Table 1'!F11)-IF('Table 2A'!E47="M",0,'Table 2A'!E47)))</f>
        <v>-66773</v>
      </c>
      <c r="F61" s="179">
        <f>IF(AND('Table 1'!G11="0",'Table 2A'!F47="0"),0,IF(AND('Table 1'!G11="L",'Table 2A'!F47="L"),"NC",IF('Table 1'!G11="M",0,'Table 1'!G11)-IF('Table 2A'!F47="M",0,'Table 2A'!F47)))</f>
        <v>-32563</v>
      </c>
      <c r="G61" s="179">
        <f>IF(AND('Table 1'!H11="0",'Table 2A'!G47="0"),0,IF(AND('Table 1'!H11="L",'Table 2A'!G47="L"),"NC",IF('Table 1'!H11="M",0,'Table 1'!H11)-IF('Table 2A'!G47="M",0,'Table 2A'!G47)))</f>
        <v>-3650</v>
      </c>
      <c r="H61" s="179">
        <f>IF(AND('Table 1'!I11="0",'Table 2A'!H47="0"),0,IF(AND('Table 1'!I11="L",'Table 2A'!H47="L"),"NC",IF('Table 1'!I11="M",0,'Table 1'!I11)-IF('Table 2A'!H47="M",0,'Table 2A'!H47)))</f>
        <v>62110</v>
      </c>
      <c r="I61" s="179">
        <f>IF(AND('Table 1'!J11="0",'Table 2A'!I47="0"),0,IF(AND('Table 1'!J11="L",'Table 2A'!I47="L"),"NC",IF('Table 1'!J11="M",0,'Table 1'!J11)-IF('Table 2A'!I47="M",0,'Table 2A'!I47)))</f>
        <v>82491</v>
      </c>
      <c r="J61" s="179">
        <f>IF(AND('Table 1'!K11="0",'Table 2A'!J47="0"),0,IF(AND('Table 1'!K11="L",'Table 2A'!J47="L"),"NC",IF('Table 1'!K11="M",0,'Table 1'!K11)-IF('Table 2A'!J47="M",0,'Table 2A'!J47)))</f>
        <v>164557</v>
      </c>
      <c r="K61" s="179">
        <f>IF(AND('Table 1'!L11="0",'Table 2A'!K47="0"),0,IF(AND('Table 1'!L11="L",'Table 2A'!K47="L"),"NC",IF('Table 1'!L11="M",0,'Table 1'!L11)-IF('Table 2A'!K47="M",0,'Table 2A'!K47)))</f>
        <v>-46312</v>
      </c>
      <c r="L61" s="179">
        <f>IF(AND('Table 1'!M11="0",'Table 2A'!L47="0"),0,IF(AND('Table 1'!M11="L",'Table 2A'!L47="L"),"NC",IF('Table 1'!M11="M",0,'Table 1'!M11)-IF('Table 2A'!L47="M",0,'Table 2A'!L47)))</f>
        <v>-49495</v>
      </c>
      <c r="M61" s="179">
        <f>IF(AND('Table 1'!N11="0",'Table 2A'!M47="0"),0,IF(AND('Table 1'!N11="L",'Table 2A'!M47="L"),"NC",IF('Table 1'!N11="M",0,'Table 1'!N11)-IF('Table 2A'!M47="M",0,'Table 2A'!M47)))</f>
        <v>-19691</v>
      </c>
      <c r="N61" s="179">
        <f>IF(AND('Table 1'!O11="0",'Table 2A'!N47="0"),0,IF(AND('Table 1'!O11="L",'Table 2A'!N47="L"),"NC",IF('Table 1'!O11="M",0,'Table 1'!O11)-IF('Table 2A'!N47="M",0,'Table 2A'!N47)))</f>
        <v>21689</v>
      </c>
      <c r="O61" s="179">
        <f>IF(AND('Table 1'!P11="0",'Table 2A'!O47="0"),0,IF(AND('Table 1'!P11="L",'Table 2A'!O47="L"),"NC",IF('Table 1'!P11="M",0,'Table 1'!P11)-IF('Table 2A'!O47="M",0,'Table 2A'!O47)))</f>
        <v>37636</v>
      </c>
      <c r="P61" s="179">
        <f>IF(AND('Table 1'!Q11="0",'Table 2A'!P47="0"),0,IF(AND('Table 1'!Q11="L",'Table 2A'!P47="L"),"NC",IF('Table 1'!Q11="M",0,'Table 1'!Q11)-IF('Table 2A'!P47="M",0,'Table 2A'!P47)))</f>
        <v>76543</v>
      </c>
      <c r="Q61" s="179">
        <f>IF(AND('Table 1'!R11="0",'Table 2A'!Q47="0"),0,IF(AND('Table 1'!R11="L",'Table 2A'!Q47="L"),"NC",IF('Table 1'!R11="M",0,'Table 1'!R11)-IF('Table 2A'!Q47="M",0,'Table 2A'!Q47)))</f>
        <v>35368</v>
      </c>
      <c r="R61" s="179">
        <f>IF(AND('Table 1'!S11="0",'Table 2A'!R47="0"),0,IF(AND('Table 1'!S11="L",'Table 2A'!R47="L"),"NC",IF('Table 1'!S11="M",0,'Table 1'!S11)-IF('Table 2A'!R47="M",0,'Table 2A'!R47)))</f>
        <v>-27581</v>
      </c>
      <c r="S61" s="179">
        <f>IF(AND('Table 1'!T11="0",'Table 2A'!S47="0"),0,IF(AND('Table 1'!T11="L",'Table 2A'!S47="L"),"NC",IF('Table 1'!T11="M",0,'Table 1'!T11)-IF('Table 2A'!S47="M",0,'Table 2A'!S47)))</f>
        <v>-12860</v>
      </c>
      <c r="T61" s="179">
        <f>IF(AND('Table 1'!U11="0",'Table 2A'!T47="0"),0,IF(AND('Table 1'!U11="L",'Table 2A'!T47="L"),"NC",IF('Table 1'!U11="M",0,'Table 1'!U11)-IF('Table 2A'!T47="M",0,'Table 2A'!T47)))</f>
        <v>-18925</v>
      </c>
      <c r="U61" s="179">
        <f>IF(AND('Table 1'!V11="0",'Table 2A'!U47="0"),0,IF(AND('Table 1'!V11="L",'Table 2A'!U47="L"),"NC",IF('Table 1'!V11="M",0,'Table 1'!V11)-IF('Table 2A'!U47="M",0,'Table 2A'!U47)))</f>
        <v>-43849</v>
      </c>
      <c r="V61" s="179">
        <f>IF(AND('Table 1'!W11="0",'Table 2A'!V47="0"),0,IF(AND('Table 1'!W11="L",'Table 2A'!V47="L"),"NC",IF('Table 1'!W11="M",0,'Table 1'!W11)-IF('Table 2A'!V47="M",0,'Table 2A'!V47)))</f>
        <v>-47997</v>
      </c>
      <c r="W61" s="179">
        <f>IF(AND('Table 1'!X11="0",'Table 2A'!W47="0"),0,IF(AND('Table 1'!X11="L",'Table 2A'!W47="L"),"NC",IF('Table 1'!X11="M",0,'Table 1'!X11)-IF('Table 2A'!W47="M",0,'Table 2A'!W47)))</f>
        <v>-51874</v>
      </c>
      <c r="X61" s="179">
        <f>IF(AND('Table 1'!Y11="0",'Table 2A'!X47="0"),0,IF(AND('Table 1'!Y11="L",'Table 2A'!X47="L"),"NC",IF('Table 1'!Y11="M",0,'Table 1'!Y11)-IF('Table 2A'!X47="M",0,'Table 2A'!X47)))</f>
        <v>4854</v>
      </c>
      <c r="Y61" s="179">
        <f>IF(AND('Table 1'!Z11="0",'Table 2A'!Y47="0"),0,IF(AND('Table 1'!Z11="L",'Table 2A'!Y47="L"),"NC",IF('Table 1'!Z11="M",0,'Table 1'!Z11)-IF('Table 2A'!Y47="M",0,'Table 2A'!Y47)))</f>
        <v>63641</v>
      </c>
      <c r="Z61" s="179">
        <f>IF(AND('Table 1'!AA11="0",'Table 2A'!Z47="0"),0,IF(AND('Table 1'!AA11="L",'Table 2A'!Z47="L"),"NC",IF('Table 1'!AA11="M",0,'Table 1'!AA11)-IF('Table 2A'!Z47="M",0,'Table 2A'!Z47)))</f>
        <v>76109</v>
      </c>
      <c r="AA61" s="179">
        <f>IF(AND('Table 1'!AB11="0",'Table 2A'!AA47="0"),0,IF(AND('Table 1'!AB11="L",'Table 2A'!AA47="L"),"NC",IF('Table 1'!AB11="M",0,'Table 1'!AB11)-IF('Table 2A'!AA47="M",0,'Table 2A'!AA47)))</f>
        <v>63439</v>
      </c>
      <c r="AB61" s="179">
        <f>IF(AND('Table 1'!AC11="0",'Table 2A'!AB47="0"),0,IF(AND('Table 1'!AC11="L",'Table 2A'!AB47="L"),"NC",IF('Table 1'!AC11="M",0,'Table 1'!AC11)-IF('Table 2A'!AB47="M",0,'Table 2A'!AB47)))</f>
        <v>65769</v>
      </c>
      <c r="AC61" s="179">
        <f>IF(AND('Table 1'!AD11="0",'Table 2A'!AC47="0"),0,IF(AND('Table 1'!AD11="L",'Table 2A'!AC47="L"),"NC",IF('Table 1'!AD11="M",0,'Table 1'!AD11)-IF('Table 2A'!AC47="M",0,'Table 2A'!AC47)))</f>
        <v>-143968</v>
      </c>
      <c r="AD61" s="179">
        <f>IF(AND('Table 1'!AE11="0",'Table 2A'!AD47="0"),0,IF(AND('Table 1'!AE11="L",'Table 2A'!AD47="L"),"NC",IF('Table 1'!AE11="M",0,'Table 1'!AE11)-IF('Table 2A'!AD47="M",0,'Table 2A'!AD47)))</f>
        <v>-35428</v>
      </c>
      <c r="AE61" s="179">
        <f>IF(AND('Table 1'!AF11="0",'Table 2A'!AE47="0"),0,IF(AND('Table 1'!AF11="L",'Table 2A'!AE47="L"),"NC",IF('Table 1'!AF11="M",0,'Table 1'!AF11)-IF('Table 2A'!AE47="M",0,'Table 2A'!AE47)))</f>
        <v>0</v>
      </c>
      <c r="AF61" s="179">
        <f>IF(AND('Table 1'!AG11="0",'Table 2A'!AF47="0"),0,IF(AND('Table 1'!AG11="L",'Table 2A'!AF47="L"),"NC",IF('Table 1'!AG11="M",0,'Table 1'!AG11)-IF('Table 2A'!AF47="M",0,'Table 2A'!AF47)))</f>
        <v>0</v>
      </c>
      <c r="AG61" s="179">
        <f>IF(AND('Table 1'!AH11="0",'Table 2A'!AG47="0"),0,IF(AND('Table 1'!AH11="L",'Table 2A'!AG47="L"),"NC",IF('Table 1'!AH11="M",0,'Table 1'!AH11)-IF('Table 2A'!AG47="M",0,'Table 2A'!AG47)))</f>
        <v>0</v>
      </c>
      <c r="AH61" s="179">
        <f>IF(AND('Table 1'!AI11="0",'Table 2A'!AH47="0"),0,IF(AND('Table 1'!AI11="L",'Table 2A'!AH47="L"),"NC",IF('Table 1'!AI11="M",0,'Table 1'!AI11)-IF('Table 2A'!AH47="M",0,'Table 2A'!AH47)))</f>
        <v>0</v>
      </c>
      <c r="AI61" s="179">
        <f>IF(AND('Table 1'!AJ11="0",'Table 2A'!AI47="0"),0,IF(AND('Table 1'!AJ11="L",'Table 2A'!AI47="L"),"NC",IF('Table 1'!AJ11="M",0,'Table 1'!AJ11)-IF('Table 2A'!AI47="M",0,'Table 2A'!AI47)))</f>
        <v>0</v>
      </c>
      <c r="AJ61" s="296"/>
      <c r="AK61" s="297"/>
    </row>
    <row r="62" spans="1:65">
      <c r="A62" s="24"/>
    </row>
    <row r="63" spans="1:65">
      <c r="A63" s="24"/>
    </row>
  </sheetData>
  <sheetProtection algorithmName="SHA-512" hashValue="K4zYhBI09wvOk0W57gQ4mPwfk+YgpmPl61tVSyTBxGbKUgh1lCbmIsjdBVyas+CGi9kSArdyFMDV7FKDTbluXw==" saltValue="TKwvIaFNB9a4EmNyCHS1UA==" spinCount="100000" sheet="1" objects="1" formatColumns="0" formatRows="0" insertRows="0" insertHyperlinks="0" deleteRows="0"/>
  <mergeCells count="1">
    <mergeCell ref="D4:AI4"/>
  </mergeCells>
  <phoneticPr fontId="35" type="noConversion"/>
  <conditionalFormatting sqref="D8:AI8">
    <cfRule type="cellIs" dxfId="61" priority="20" operator="equal">
      <formula>""</formula>
    </cfRule>
  </conditionalFormatting>
  <conditionalFormatting sqref="D11:AI18">
    <cfRule type="cellIs" dxfId="60" priority="12" operator="equal">
      <formula>""</formula>
    </cfRule>
  </conditionalFormatting>
  <conditionalFormatting sqref="D22:AI22">
    <cfRule type="cellIs" dxfId="59" priority="11" operator="equal">
      <formula>""</formula>
    </cfRule>
  </conditionalFormatting>
  <conditionalFormatting sqref="D26:AI26">
    <cfRule type="cellIs" dxfId="58" priority="10" operator="equal">
      <formula>""</formula>
    </cfRule>
  </conditionalFormatting>
  <conditionalFormatting sqref="D28:AI28">
    <cfRule type="cellIs" dxfId="57" priority="9" operator="equal">
      <formula>""</formula>
    </cfRule>
  </conditionalFormatting>
  <conditionalFormatting sqref="D31:AI31">
    <cfRule type="cellIs" dxfId="56" priority="8" operator="equal">
      <formula>""</formula>
    </cfRule>
  </conditionalFormatting>
  <conditionalFormatting sqref="D35:AI36">
    <cfRule type="cellIs" dxfId="55" priority="6" operator="equal">
      <formula>""</formula>
    </cfRule>
  </conditionalFormatting>
  <conditionalFormatting sqref="D40:AI40">
    <cfRule type="cellIs" dxfId="54" priority="5" operator="equal">
      <formula>""</formula>
    </cfRule>
  </conditionalFormatting>
  <conditionalFormatting sqref="D47:AI47">
    <cfRule type="cellIs" dxfId="53" priority="4" operator="equal">
      <formula>""</formula>
    </cfRule>
  </conditionalFormatting>
  <conditionalFormatting sqref="D55:AI55">
    <cfRule type="containsText" dxfId="52" priority="2" operator="containsText" text="NOT">
      <formula>NOT(ISERROR(SEARCH("NOT",D55)))</formula>
    </cfRule>
  </conditionalFormatting>
  <conditionalFormatting sqref="U5:AI5 U8:AI9 U11:AI20 U22:AI24 U26:AI26 U28:AI33 U35:AI38 U40:AI45 U47:AI47">
    <cfRule type="expression" dxfId="51" priority="3">
      <formula>LEN(U$5)=0</formula>
    </cfRule>
  </conditionalFormatting>
  <dataValidations count="2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AI9" xr:uid="{00000000-0002-0000-0300-000000000000}">
      <formula1>$AM$1:$AM$4</formula1>
    </dataValidation>
    <dataValidation type="list" allowBlank="1" showInputMessage="1" showErrorMessage="1" sqref="D1" xr:uid="{00000000-0002-0000-0300-000001000000}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2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10">
    <tabColor rgb="FF00FF00"/>
    <pageSetUpPr fitToPage="1"/>
  </sheetPr>
  <dimension ref="A1:BO57"/>
  <sheetViews>
    <sheetView showGridLines="0" defaultGridColor="0" topLeftCell="A20" colorId="22" zoomScale="70" zoomScaleNormal="70" zoomScaleSheetLayoutView="80" workbookViewId="0">
      <pane xSplit="3" topLeftCell="X1" activePane="topRight" state="frozen"/>
      <selection activeCell="D51" sqref="D50:AI51"/>
      <selection pane="topRight" activeCell="AD57" sqref="AD57"/>
    </sheetView>
  </sheetViews>
  <sheetFormatPr defaultColWidth="9.77734375" defaultRowHeight="15" outlineLevelCol="1"/>
  <cols>
    <col min="1" max="1" width="20.21875" style="20" hidden="1" customWidth="1"/>
    <col min="2" max="2" width="41.5546875" style="20" hidden="1" customWidth="1"/>
    <col min="3" max="3" width="68.109375" style="25" customWidth="1"/>
    <col min="4" max="30" width="12.77734375" style="10" customWidth="1"/>
    <col min="31" max="35" width="12.77734375" style="10" hidden="1" customWidth="1" outlineLevel="1"/>
    <col min="36" max="36" width="65.21875" style="10" customWidth="1" collapsed="1"/>
    <col min="37" max="37" width="5.21875" style="10" customWidth="1"/>
    <col min="38" max="38" width="1" style="10" customWidth="1"/>
    <col min="39" max="39" width="1.77734375" style="10" customWidth="1"/>
    <col min="40" max="40" width="9.77734375" style="10"/>
    <col min="41" max="41" width="13.109375" style="10" customWidth="1"/>
    <col min="42" max="42" width="9.21875" style="10" customWidth="1"/>
    <col min="43" max="64" width="9.77734375" style="10"/>
    <col min="65" max="65" width="9.77734375" style="258"/>
    <col min="66" max="16384" width="9.77734375" style="10"/>
  </cols>
  <sheetData>
    <row r="1" spans="1:67" ht="18">
      <c r="A1" s="259"/>
      <c r="B1" s="259"/>
      <c r="C1" s="131" t="s">
        <v>572</v>
      </c>
      <c r="D1" s="19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M1" s="194" t="s">
        <v>454</v>
      </c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f>AR1+1</f>
        <v>7</v>
      </c>
      <c r="AT1" s="194">
        <f t="shared" ref="AT1:BE1" si="0">AS1+1</f>
        <v>8</v>
      </c>
      <c r="AU1" s="194">
        <f t="shared" si="0"/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  <c r="BF1" s="389"/>
      <c r="BG1" s="389"/>
      <c r="BH1" s="389"/>
      <c r="BI1" s="389"/>
      <c r="BJ1" s="389"/>
      <c r="BK1" s="389"/>
      <c r="BL1" s="389"/>
      <c r="BM1" s="194"/>
      <c r="BN1" s="389"/>
      <c r="BO1" s="389"/>
    </row>
    <row r="2" spans="1:67" ht="18.600000000000001" customHeight="1" thickBot="1">
      <c r="A2" s="259"/>
      <c r="B2" s="259"/>
      <c r="C2" s="132"/>
      <c r="D2" s="270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L2" s="486"/>
      <c r="AM2" s="194" t="s">
        <v>455</v>
      </c>
      <c r="AN2" s="485">
        <f>IF($AN$1='Cover page'!$N$2,0,1)</f>
        <v>0</v>
      </c>
    </row>
    <row r="3" spans="1:67" ht="17.25" thickTop="1" thickBot="1">
      <c r="A3" s="261"/>
      <c r="B3" s="300"/>
      <c r="C3" s="134"/>
      <c r="D3" s="272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40"/>
      <c r="AK3" s="41"/>
      <c r="AL3" s="13"/>
      <c r="AM3" s="194" t="s">
        <v>456</v>
      </c>
      <c r="AN3" s="258"/>
    </row>
    <row r="4" spans="1:67" ht="16.5" thickBot="1">
      <c r="A4" s="209"/>
      <c r="B4" s="206"/>
      <c r="C4" s="199" t="str">
        <f>'Cover page'!E13</f>
        <v>Member State: Sweden</v>
      </c>
      <c r="D4" s="556" t="s">
        <v>2</v>
      </c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557"/>
      <c r="AD4" s="557"/>
      <c r="AE4" s="557"/>
      <c r="AF4" s="557"/>
      <c r="AG4" s="557"/>
      <c r="AH4" s="557"/>
      <c r="AI4" s="558"/>
      <c r="AJ4" s="43"/>
      <c r="AK4" s="44"/>
      <c r="AM4" s="194" t="s">
        <v>457</v>
      </c>
      <c r="AN4" s="258"/>
      <c r="AP4" s="13"/>
    </row>
    <row r="5" spans="1:67" ht="15.75">
      <c r="A5" s="209"/>
      <c r="B5" s="301" t="s">
        <v>485</v>
      </c>
      <c r="C5" s="306" t="s">
        <v>68</v>
      </c>
      <c r="D5" s="274">
        <f>'Table 1'!E5</f>
        <v>1995</v>
      </c>
      <c r="E5" s="274">
        <f>IF(VLOOKUP('Cover page'!$F$15,'Cover page'!$BD$1:$BF$15,3,FALSE)&lt;D52+1,"",D52+1)</f>
        <v>1996</v>
      </c>
      <c r="F5" s="274">
        <f>IF(VLOOKUP('Cover page'!$F$15,'Cover page'!$BD$1:$BF$15,3,FALSE)&lt;E52+1,"",E52+1)</f>
        <v>1997</v>
      </c>
      <c r="G5" s="274">
        <f>IF(VLOOKUP('Cover page'!$F$15,'Cover page'!$BD$1:$BF$15,3,FALSE)&lt;F52+1,"",F52+1)</f>
        <v>1998</v>
      </c>
      <c r="H5" s="274">
        <f>IF(VLOOKUP('Cover page'!$F$15,'Cover page'!$BD$1:$BF$15,3,FALSE)&lt;G52+1,"",G52+1)</f>
        <v>1999</v>
      </c>
      <c r="I5" s="274">
        <f>IF(VLOOKUP('Cover page'!$F$15,'Cover page'!$BD$1:$BF$15,3,FALSE)&lt;H52+1,"",H52+1)</f>
        <v>2000</v>
      </c>
      <c r="J5" s="274">
        <f>IF(VLOOKUP('Cover page'!$F$15,'Cover page'!$BD$1:$BF$15,3,FALSE)&lt;I52+1,"",I52+1)</f>
        <v>2001</v>
      </c>
      <c r="K5" s="274">
        <f>IF(VLOOKUP('Cover page'!$F$15,'Cover page'!$BD$1:$BF$15,3,FALSE)&lt;J52+1,"",J52+1)</f>
        <v>2002</v>
      </c>
      <c r="L5" s="274">
        <f>IF(VLOOKUP('Cover page'!$F$15,'Cover page'!$BD$1:$BF$15,3,FALSE)&lt;K52+1,"",K52+1)</f>
        <v>2003</v>
      </c>
      <c r="M5" s="274">
        <f>IF(VLOOKUP('Cover page'!$F$15,'Cover page'!$BD$1:$BF$15,3,FALSE)&lt;L52+1,"",L52+1)</f>
        <v>2004</v>
      </c>
      <c r="N5" s="274">
        <f>IF(VLOOKUP('Cover page'!$F$15,'Cover page'!$BD$1:$BF$15,3,FALSE)&lt;M52+1,"",M52+1)</f>
        <v>2005</v>
      </c>
      <c r="O5" s="274">
        <f>IF(VLOOKUP('Cover page'!$F$15,'Cover page'!$BD$1:$BF$15,3,FALSE)&lt;N52+1,"",N52+1)</f>
        <v>2006</v>
      </c>
      <c r="P5" s="274">
        <f>IF(VLOOKUP('Cover page'!$F$15,'Cover page'!$BD$1:$BF$15,3,FALSE)&lt;O52+1,"",O52+1)</f>
        <v>2007</v>
      </c>
      <c r="Q5" s="274">
        <f>IF(VLOOKUP('Cover page'!$F$15,'Cover page'!$BD$1:$BF$15,3,FALSE)&lt;P52+1,"",P52+1)</f>
        <v>2008</v>
      </c>
      <c r="R5" s="274">
        <f>IF(VLOOKUP('Cover page'!$F$15,'Cover page'!$BD$1:$BF$15,3,FALSE)&lt;Q52+1,"",Q52+1)</f>
        <v>2009</v>
      </c>
      <c r="S5" s="274">
        <f>IF(VLOOKUP('Cover page'!$F$15,'Cover page'!$BD$1:$BF$15,3,FALSE)&lt;R52+1,"",R52+1)</f>
        <v>2010</v>
      </c>
      <c r="T5" s="274">
        <f>IF(VLOOKUP('Cover page'!$F$15,'Cover page'!$BD$1:$BF$15,3,FALSE)&lt;S52+1,"",S52+1)</f>
        <v>2011</v>
      </c>
      <c r="U5" s="274">
        <f>IF(VLOOKUP('Cover page'!$F$15,'Cover page'!$BD$1:$BF$15,3,FALSE)&lt;T52+1,"",T52+1)</f>
        <v>2012</v>
      </c>
      <c r="V5" s="274">
        <f>IF(VLOOKUP('Cover page'!$F$15,'Cover page'!$BD$1:$BF$15,3,FALSE)&lt;U52+1,"",U52+1)</f>
        <v>2013</v>
      </c>
      <c r="W5" s="274">
        <f>IF(VLOOKUP('Cover page'!$F$15,'Cover page'!$BD$1:$BF$15,3,FALSE)&lt;V52+1,"",V52+1)</f>
        <v>2014</v>
      </c>
      <c r="X5" s="274">
        <f>IF(VLOOKUP('Cover page'!$F$15,'Cover page'!$BD$1:$BF$15,3,FALSE)&lt;W52+1,"",W52+1)</f>
        <v>2015</v>
      </c>
      <c r="Y5" s="274">
        <f>IF(VLOOKUP('Cover page'!$F$15,'Cover page'!$BD$1:$BF$15,3,FALSE)&lt;X52+1,"",X52+1)</f>
        <v>2016</v>
      </c>
      <c r="Z5" s="274">
        <f>IF(VLOOKUP('Cover page'!$F$15,'Cover page'!$BD$1:$BF$15,3,FALSE)&lt;Y52+1,"",Y52+1)</f>
        <v>2017</v>
      </c>
      <c r="AA5" s="274">
        <f>IF(VLOOKUP('Cover page'!$F$15,'Cover page'!$BD$1:$BF$15,3,FALSE)&lt;Z52+1,"",Z52+1)</f>
        <v>2018</v>
      </c>
      <c r="AB5" s="274">
        <f>IF(VLOOKUP('Cover page'!$F$15,'Cover page'!$BD$1:$BF$15,3,FALSE)&lt;AA52+1,"",AA52+1)</f>
        <v>2019</v>
      </c>
      <c r="AC5" s="274">
        <f>IF(VLOOKUP('Cover page'!$F$15,'Cover page'!$BD$1:$BF$15,3,FALSE)&lt;AB52+1,"",AB52+1)</f>
        <v>2020</v>
      </c>
      <c r="AD5" s="274">
        <f>IF(VLOOKUP('Cover page'!$F$15,'Cover page'!$BD$1:$BF$15,3,FALSE)&lt;AC52+1,"",AC52+1)</f>
        <v>2021</v>
      </c>
      <c r="AE5" s="274" t="str">
        <f>IF(VLOOKUP('Cover page'!$F$15,'Cover page'!$BD$1:$BF$15,3,FALSE)&lt;AD52+1,"",AD52+1)</f>
        <v/>
      </c>
      <c r="AF5" s="274" t="str">
        <f>IF(VLOOKUP('Cover page'!$F$15,'Cover page'!$BD$1:$BF$15,3,FALSE)&lt;AE52+1,"",AE52+1)</f>
        <v/>
      </c>
      <c r="AG5" s="274" t="str">
        <f>IF(VLOOKUP('Cover page'!$F$15,'Cover page'!$BD$1:$BF$15,3,FALSE)&lt;AF52+1,"",AF52+1)</f>
        <v/>
      </c>
      <c r="AH5" s="274" t="str">
        <f>IF(VLOOKUP('Cover page'!$F$15,'Cover page'!$BD$1:$BF$15,3,FALSE)&lt;AG52+1,"",AG52+1)</f>
        <v/>
      </c>
      <c r="AI5" s="274" t="str">
        <f>IF(VLOOKUP('Cover page'!$F$15,'Cover page'!$BD$1:$BF$15,3,FALSE)&lt;AH52+1,"",AH52+1)</f>
        <v/>
      </c>
      <c r="AJ5" s="55"/>
      <c r="AK5" s="44"/>
      <c r="AP5" s="13"/>
    </row>
    <row r="6" spans="1:67" ht="15.75">
      <c r="A6" s="209"/>
      <c r="B6" s="263"/>
      <c r="C6" s="213" t="str">
        <f>'Cover page'!E14</f>
        <v>Date: 31/03/2026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4"/>
      <c r="AF6" s="454"/>
      <c r="AG6" s="454"/>
      <c r="AH6" s="454"/>
      <c r="AI6" s="454"/>
      <c r="AJ6" s="47"/>
      <c r="AK6" s="44"/>
      <c r="AP6" s="13"/>
    </row>
    <row r="7" spans="1:67" ht="10.5" customHeight="1" thickBot="1">
      <c r="A7" s="209"/>
      <c r="B7" s="264"/>
      <c r="C7" s="144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33"/>
      <c r="AK7" s="44"/>
      <c r="AP7" s="13"/>
    </row>
    <row r="8" spans="1:67" ht="17.25" thickTop="1" thickBot="1">
      <c r="A8" s="265" t="s">
        <v>222</v>
      </c>
      <c r="B8" s="388" t="s">
        <v>709</v>
      </c>
      <c r="C8" s="281" t="s">
        <v>49</v>
      </c>
      <c r="D8" s="495"/>
      <c r="E8" s="496"/>
      <c r="F8" s="496"/>
      <c r="G8" s="496"/>
      <c r="H8" s="496"/>
      <c r="I8" s="496"/>
      <c r="J8" s="496"/>
      <c r="K8" s="496"/>
      <c r="L8" s="496"/>
      <c r="M8" s="496"/>
      <c r="N8" s="496"/>
      <c r="O8" s="496"/>
      <c r="P8" s="496"/>
      <c r="Q8" s="496"/>
      <c r="R8" s="496"/>
      <c r="S8" s="496"/>
      <c r="T8" s="496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7"/>
      <c r="AI8" s="497"/>
      <c r="AJ8" s="11"/>
      <c r="AK8" s="49"/>
      <c r="AP8" s="13"/>
      <c r="BM8" s="258" t="str">
        <f>CountryCode &amp; ".T2.WB.S1312.MNAC." &amp; RefVintage</f>
        <v>SE.T2.WB.S1312.MNAC.W.2026</v>
      </c>
    </row>
    <row r="9" spans="1:67" ht="16.5" thickTop="1">
      <c r="A9" s="265"/>
      <c r="B9" s="392"/>
      <c r="C9" s="282" t="s">
        <v>82</v>
      </c>
      <c r="D9" s="118" t="s">
        <v>4</v>
      </c>
      <c r="E9" s="118" t="s">
        <v>4</v>
      </c>
      <c r="F9" s="118" t="s">
        <v>4</v>
      </c>
      <c r="G9" s="118" t="s">
        <v>4</v>
      </c>
      <c r="H9" s="118" t="s">
        <v>4</v>
      </c>
      <c r="I9" s="118" t="s">
        <v>4</v>
      </c>
      <c r="J9" s="118" t="s">
        <v>4</v>
      </c>
      <c r="K9" s="118" t="s">
        <v>4</v>
      </c>
      <c r="L9" s="118" t="s">
        <v>4</v>
      </c>
      <c r="M9" s="118" t="s">
        <v>4</v>
      </c>
      <c r="N9" s="118" t="s">
        <v>4</v>
      </c>
      <c r="O9" s="118" t="s">
        <v>4</v>
      </c>
      <c r="P9" s="118" t="s">
        <v>4</v>
      </c>
      <c r="Q9" s="118" t="s">
        <v>4</v>
      </c>
      <c r="R9" s="118" t="s">
        <v>4</v>
      </c>
      <c r="S9" s="118" t="s">
        <v>4</v>
      </c>
      <c r="T9" s="118" t="s">
        <v>4</v>
      </c>
      <c r="U9" s="118" t="s">
        <v>4</v>
      </c>
      <c r="V9" s="118" t="s">
        <v>4</v>
      </c>
      <c r="W9" s="118" t="s">
        <v>4</v>
      </c>
      <c r="X9" s="118" t="s">
        <v>4</v>
      </c>
      <c r="Y9" s="118" t="s">
        <v>4</v>
      </c>
      <c r="Z9" s="118" t="s">
        <v>4</v>
      </c>
      <c r="AA9" s="118" t="s">
        <v>4</v>
      </c>
      <c r="AB9" s="118" t="s">
        <v>4</v>
      </c>
      <c r="AC9" s="118" t="s">
        <v>4</v>
      </c>
      <c r="AD9" s="118" t="s">
        <v>4</v>
      </c>
      <c r="AE9" s="118" t="s">
        <v>4</v>
      </c>
      <c r="AF9" s="118" t="s">
        <v>4</v>
      </c>
      <c r="AG9" s="118" t="s">
        <v>4</v>
      </c>
      <c r="AH9" s="118" t="s">
        <v>4</v>
      </c>
      <c r="AI9" s="118" t="s">
        <v>4</v>
      </c>
      <c r="AJ9" s="112"/>
      <c r="AK9" s="50"/>
      <c r="AP9" s="13"/>
    </row>
    <row r="10" spans="1:67" ht="11.25" customHeight="1">
      <c r="A10" s="265"/>
      <c r="B10" s="392"/>
      <c r="C10" s="136"/>
      <c r="D10" s="470">
        <f t="shared" ref="D10:P10" si="1">IFERROR(VLOOKUP(D9,StatusTable,2,FALSE), -1)</f>
        <v>0</v>
      </c>
      <c r="E10" s="471">
        <f t="shared" si="1"/>
        <v>0</v>
      </c>
      <c r="F10" s="471">
        <f t="shared" si="1"/>
        <v>0</v>
      </c>
      <c r="G10" s="471">
        <f t="shared" si="1"/>
        <v>0</v>
      </c>
      <c r="H10" s="471">
        <f t="shared" si="1"/>
        <v>0</v>
      </c>
      <c r="I10" s="471">
        <f t="shared" si="1"/>
        <v>0</v>
      </c>
      <c r="J10" s="471">
        <f t="shared" si="1"/>
        <v>0</v>
      </c>
      <c r="K10" s="471">
        <f t="shared" si="1"/>
        <v>0</v>
      </c>
      <c r="L10" s="471">
        <f t="shared" si="1"/>
        <v>0</v>
      </c>
      <c r="M10" s="471">
        <f t="shared" si="1"/>
        <v>0</v>
      </c>
      <c r="N10" s="471">
        <f t="shared" si="1"/>
        <v>0</v>
      </c>
      <c r="O10" s="471">
        <f t="shared" si="1"/>
        <v>0</v>
      </c>
      <c r="P10" s="471">
        <f t="shared" si="1"/>
        <v>0</v>
      </c>
      <c r="Q10" s="471">
        <f t="shared" ref="Q10" si="2">IFERROR(VLOOKUP(Q9,StatusTable,2,FALSE), -1)</f>
        <v>0</v>
      </c>
      <c r="R10" s="471">
        <f t="shared" ref="R10" si="3">IFERROR(VLOOKUP(R9,StatusTable,2,FALSE), -1)</f>
        <v>0</v>
      </c>
      <c r="S10" s="471">
        <f t="shared" ref="S10:AD10" si="4">IFERROR(VLOOKUP(S9,StatusTable,2,FALSE), -1)</f>
        <v>0</v>
      </c>
      <c r="T10" s="471">
        <f t="shared" si="4"/>
        <v>0</v>
      </c>
      <c r="U10" s="471">
        <f t="shared" si="4"/>
        <v>0</v>
      </c>
      <c r="V10" s="471">
        <f t="shared" si="4"/>
        <v>0</v>
      </c>
      <c r="W10" s="471">
        <f t="shared" si="4"/>
        <v>0</v>
      </c>
      <c r="X10" s="471">
        <f t="shared" si="4"/>
        <v>0</v>
      </c>
      <c r="Y10" s="471">
        <f t="shared" si="4"/>
        <v>0</v>
      </c>
      <c r="Z10" s="471">
        <f t="shared" si="4"/>
        <v>0</v>
      </c>
      <c r="AA10" s="471">
        <f t="shared" si="4"/>
        <v>0</v>
      </c>
      <c r="AB10" s="471">
        <f t="shared" si="4"/>
        <v>0</v>
      </c>
      <c r="AC10" s="471">
        <f t="shared" si="4"/>
        <v>0</v>
      </c>
      <c r="AD10" s="471">
        <f t="shared" si="4"/>
        <v>0</v>
      </c>
      <c r="AE10" s="471"/>
      <c r="AF10" s="471"/>
      <c r="AG10" s="471"/>
      <c r="AH10" s="471"/>
      <c r="AI10" s="471"/>
      <c r="AJ10" s="99"/>
      <c r="AK10" s="50"/>
      <c r="AP10" s="13"/>
      <c r="BM10" s="258" t="str">
        <f>CountryCode &amp; ".T2.WB_STATUS.S1312.MNAC." &amp; RefVintage</f>
        <v>SE.T2.WB_STATUS.S1312.MNAC.W.2026</v>
      </c>
    </row>
    <row r="11" spans="1:67" ht="15.75">
      <c r="A11" s="265" t="s">
        <v>223</v>
      </c>
      <c r="B11" s="388" t="s">
        <v>710</v>
      </c>
      <c r="C11" s="283" t="s">
        <v>91</v>
      </c>
      <c r="D11" s="498"/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498"/>
      <c r="R11" s="498"/>
      <c r="S11" s="498"/>
      <c r="T11" s="498"/>
      <c r="U11" s="498"/>
      <c r="V11" s="498"/>
      <c r="W11" s="498"/>
      <c r="X11" s="498"/>
      <c r="Y11" s="498"/>
      <c r="Z11" s="498"/>
      <c r="AA11" s="498"/>
      <c r="AB11" s="498"/>
      <c r="AC11" s="498"/>
      <c r="AD11" s="498"/>
      <c r="AE11" s="498"/>
      <c r="AF11" s="498"/>
      <c r="AG11" s="498"/>
      <c r="AH11" s="498"/>
      <c r="AI11" s="498"/>
      <c r="AJ11" s="100"/>
      <c r="AK11" s="50"/>
      <c r="AP11" s="13"/>
      <c r="BM11" s="258" t="str">
        <f>CountryCode &amp; ".T2.FT.S1312.MNAC." &amp; RefVintage</f>
        <v>SE.T2.FT.S1312.MNAC.W.2026</v>
      </c>
    </row>
    <row r="12" spans="1:67" ht="15.75">
      <c r="A12" s="265" t="s">
        <v>224</v>
      </c>
      <c r="B12" s="388" t="s">
        <v>711</v>
      </c>
      <c r="C12" s="284" t="s">
        <v>52</v>
      </c>
      <c r="D12" s="498"/>
      <c r="E12" s="49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498"/>
      <c r="R12" s="498"/>
      <c r="S12" s="498"/>
      <c r="T12" s="498"/>
      <c r="U12" s="498"/>
      <c r="V12" s="498"/>
      <c r="W12" s="498"/>
      <c r="X12" s="498"/>
      <c r="Y12" s="498"/>
      <c r="Z12" s="498"/>
      <c r="AA12" s="498"/>
      <c r="AB12" s="498"/>
      <c r="AC12" s="498"/>
      <c r="AD12" s="498"/>
      <c r="AE12" s="498"/>
      <c r="AF12" s="498"/>
      <c r="AG12" s="498"/>
      <c r="AH12" s="498"/>
      <c r="AI12" s="498"/>
      <c r="AJ12" s="100"/>
      <c r="AK12" s="50"/>
      <c r="AP12" s="13"/>
      <c r="BM12" s="258" t="str">
        <f>CountryCode &amp; ".T2.F4.S1312.MNAC." &amp; RefVintage</f>
        <v>SE.T2.F4.S1312.MNAC.W.2026</v>
      </c>
    </row>
    <row r="13" spans="1:67" ht="15.75">
      <c r="A13" s="265" t="s">
        <v>225</v>
      </c>
      <c r="B13" s="388" t="s">
        <v>712</v>
      </c>
      <c r="C13" s="285" t="s">
        <v>53</v>
      </c>
      <c r="D13" s="498"/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498"/>
      <c r="R13" s="498"/>
      <c r="S13" s="498"/>
      <c r="T13" s="498"/>
      <c r="U13" s="498"/>
      <c r="V13" s="498"/>
      <c r="W13" s="498"/>
      <c r="X13" s="498"/>
      <c r="Y13" s="498"/>
      <c r="Z13" s="498"/>
      <c r="AA13" s="498"/>
      <c r="AB13" s="498"/>
      <c r="AC13" s="498"/>
      <c r="AD13" s="498"/>
      <c r="AE13" s="498"/>
      <c r="AF13" s="498"/>
      <c r="AG13" s="498"/>
      <c r="AH13" s="498"/>
      <c r="AI13" s="498"/>
      <c r="AJ13" s="100"/>
      <c r="AK13" s="50"/>
      <c r="AP13" s="13"/>
      <c r="BM13" s="258" t="str">
        <f>CountryCode &amp; ".T2.F5.S1312.MNAC." &amp; RefVintage</f>
        <v>SE.T2.F5.S1312.MNAC.W.2026</v>
      </c>
    </row>
    <row r="14" spans="1:67" ht="15.75">
      <c r="A14" s="265" t="s">
        <v>226</v>
      </c>
      <c r="B14" s="388" t="s">
        <v>713</v>
      </c>
      <c r="C14" s="285" t="s">
        <v>34</v>
      </c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498"/>
      <c r="R14" s="498"/>
      <c r="S14" s="498"/>
      <c r="T14" s="498"/>
      <c r="U14" s="498"/>
      <c r="V14" s="498"/>
      <c r="W14" s="498"/>
      <c r="X14" s="498"/>
      <c r="Y14" s="498"/>
      <c r="Z14" s="498"/>
      <c r="AA14" s="498"/>
      <c r="AB14" s="498"/>
      <c r="AC14" s="498"/>
      <c r="AD14" s="498"/>
      <c r="AE14" s="498"/>
      <c r="AF14" s="498"/>
      <c r="AG14" s="498"/>
      <c r="AH14" s="498"/>
      <c r="AI14" s="498"/>
      <c r="AJ14" s="100"/>
      <c r="AK14" s="50"/>
      <c r="AP14" s="13"/>
      <c r="BM14" s="258" t="str">
        <f>CountryCode &amp; ".T2.OFT.S1312.MNAC." &amp; RefVintage</f>
        <v>SE.T2.OFT.S1312.MNAC.W.2026</v>
      </c>
    </row>
    <row r="15" spans="1:67" ht="16.5" thickBot="1">
      <c r="A15" s="265" t="s">
        <v>227</v>
      </c>
      <c r="B15" s="388" t="s">
        <v>714</v>
      </c>
      <c r="C15" s="286" t="s">
        <v>513</v>
      </c>
      <c r="D15" s="498"/>
      <c r="E15" s="498"/>
      <c r="F15" s="498"/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498"/>
      <c r="R15" s="498"/>
      <c r="S15" s="498"/>
      <c r="T15" s="498"/>
      <c r="U15" s="498"/>
      <c r="V15" s="498"/>
      <c r="W15" s="498"/>
      <c r="X15" s="498"/>
      <c r="Y15" s="498"/>
      <c r="Z15" s="498"/>
      <c r="AA15" s="498"/>
      <c r="AB15" s="498"/>
      <c r="AC15" s="498"/>
      <c r="AD15" s="498"/>
      <c r="AE15" s="498"/>
      <c r="AF15" s="498"/>
      <c r="AG15" s="498"/>
      <c r="AH15" s="498"/>
      <c r="AI15" s="498"/>
      <c r="AJ15" s="100"/>
      <c r="AK15" s="50"/>
      <c r="AP15" s="13"/>
      <c r="BM15" s="258" t="str">
        <f>CountryCode &amp; ".T2.OFTDL.S1312.MNAC." &amp; RefVintage</f>
        <v>SE.T2.OFTDL.S1312.MNAC.W.2026</v>
      </c>
    </row>
    <row r="16" spans="1:67" ht="16.5" thickBot="1">
      <c r="A16" s="266" t="s">
        <v>487</v>
      </c>
      <c r="B16" s="388" t="s">
        <v>715</v>
      </c>
      <c r="C16" s="192" t="s">
        <v>514</v>
      </c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498"/>
      <c r="AF16" s="498"/>
      <c r="AG16" s="498"/>
      <c r="AH16" s="498"/>
      <c r="AI16" s="498"/>
      <c r="AJ16" s="100"/>
      <c r="AK16" s="50"/>
      <c r="AP16" s="13"/>
      <c r="BM16" s="258" t="str">
        <f>CountryCode &amp; ".T2.F71K.S1312.MNAC." &amp; RefVintage</f>
        <v>SE.T2.F71K.S1312.MNAC.W.2026</v>
      </c>
    </row>
    <row r="17" spans="1:65" ht="15.75">
      <c r="A17" s="135" t="s">
        <v>228</v>
      </c>
      <c r="B17" s="388" t="s">
        <v>716</v>
      </c>
      <c r="C17" s="110" t="s">
        <v>515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02"/>
      <c r="AK17" s="50"/>
      <c r="AP17" s="13"/>
      <c r="BM17" s="258" t="str">
        <f>CountryCode &amp; ".T2.OFT1.S1312.MNAC." &amp; RefVintage</f>
        <v>SE.T2.OFT1.S1312.MNAC.W.2026</v>
      </c>
    </row>
    <row r="18" spans="1:65" ht="15.75">
      <c r="A18" s="135" t="s">
        <v>229</v>
      </c>
      <c r="B18" s="388" t="s">
        <v>717</v>
      </c>
      <c r="C18" s="110" t="s">
        <v>516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02"/>
      <c r="AK18" s="50"/>
      <c r="AP18" s="13"/>
      <c r="BM18" s="258" t="str">
        <f>CountryCode &amp; ".T2.OFT2.S1312.MNAC." &amp; RefVintage</f>
        <v>SE.T2.OFT2.S1312.MNAC.W.2026</v>
      </c>
    </row>
    <row r="19" spans="1:65" ht="15.75">
      <c r="A19" s="265"/>
      <c r="B19" s="392"/>
      <c r="C19" s="137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00"/>
      <c r="AK19" s="50"/>
      <c r="AP19" s="13"/>
    </row>
    <row r="20" spans="1:65" ht="15.75">
      <c r="A20" s="265" t="s">
        <v>230</v>
      </c>
      <c r="B20" s="388" t="s">
        <v>736</v>
      </c>
      <c r="C20" s="283" t="s">
        <v>120</v>
      </c>
      <c r="D20" s="498"/>
      <c r="E20" s="49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498"/>
      <c r="R20" s="498"/>
      <c r="S20" s="498"/>
      <c r="T20" s="498"/>
      <c r="U20" s="498"/>
      <c r="V20" s="498"/>
      <c r="W20" s="498"/>
      <c r="X20" s="498"/>
      <c r="Y20" s="498"/>
      <c r="Z20" s="498"/>
      <c r="AA20" s="498"/>
      <c r="AB20" s="498"/>
      <c r="AC20" s="498"/>
      <c r="AD20" s="498"/>
      <c r="AE20" s="498"/>
      <c r="AF20" s="498"/>
      <c r="AG20" s="498"/>
      <c r="AH20" s="498"/>
      <c r="AI20" s="498"/>
      <c r="AJ20" s="100"/>
      <c r="AK20" s="50"/>
      <c r="AP20" s="13"/>
      <c r="BM20" s="258" t="str">
        <f>CountryCode &amp; ".T2.ONFT.S1312.MNAC." &amp; RefVintage</f>
        <v>SE.T2.ONFT.S1312.MNAC.W.2026</v>
      </c>
    </row>
    <row r="21" spans="1:65" ht="15.75">
      <c r="A21" s="135" t="s">
        <v>231</v>
      </c>
      <c r="B21" s="388" t="s">
        <v>737</v>
      </c>
      <c r="C21" s="110" t="s">
        <v>69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02"/>
      <c r="AK21" s="50"/>
      <c r="AP21" s="13"/>
      <c r="BM21" s="258" t="str">
        <f>CountryCode &amp; ".T2.ONFT1.S1312.MNAC." &amp; RefVintage</f>
        <v>SE.T2.ONFT1.S1312.MNAC.W.2026</v>
      </c>
    </row>
    <row r="22" spans="1:65" ht="15.75">
      <c r="A22" s="135" t="s">
        <v>232</v>
      </c>
      <c r="B22" s="388" t="s">
        <v>738</v>
      </c>
      <c r="C22" s="110" t="s">
        <v>70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02"/>
      <c r="AK22" s="50"/>
      <c r="AP22" s="13"/>
      <c r="BM22" s="258" t="str">
        <f>CountryCode &amp; ".T2.ONFT2.S1312.MNAC." &amp; RefVintage</f>
        <v>SE.T2.ONFT2.S1312.MNAC.W.2026</v>
      </c>
    </row>
    <row r="23" spans="1:65" ht="15.75">
      <c r="A23" s="312"/>
      <c r="B23" s="388"/>
      <c r="C23" s="138"/>
      <c r="D23" s="113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00"/>
      <c r="AK23" s="50"/>
      <c r="AP23" s="13"/>
    </row>
    <row r="24" spans="1:65" ht="15.75">
      <c r="A24" s="265" t="s">
        <v>233</v>
      </c>
      <c r="B24" s="388" t="s">
        <v>745</v>
      </c>
      <c r="C24" s="191" t="s">
        <v>471</v>
      </c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498"/>
      <c r="R24" s="498"/>
      <c r="S24" s="498"/>
      <c r="T24" s="498"/>
      <c r="U24" s="498"/>
      <c r="V24" s="498"/>
      <c r="W24" s="498"/>
      <c r="X24" s="498"/>
      <c r="Y24" s="498"/>
      <c r="Z24" s="498"/>
      <c r="AA24" s="498"/>
      <c r="AB24" s="498"/>
      <c r="AC24" s="498"/>
      <c r="AD24" s="498"/>
      <c r="AE24" s="498"/>
      <c r="AF24" s="498"/>
      <c r="AG24" s="498"/>
      <c r="AH24" s="498"/>
      <c r="AI24" s="498"/>
      <c r="AJ24" s="100"/>
      <c r="AK24" s="50"/>
      <c r="AP24" s="13"/>
      <c r="BM24" s="258" t="str">
        <f>CountryCode &amp; ".T2.D41DIF.S1312.MNAC." &amp; RefVintage</f>
        <v>SE.T2.D41DIF.S1312.MNAC.W.2026</v>
      </c>
    </row>
    <row r="25" spans="1:65" ht="15.75">
      <c r="A25" s="265"/>
      <c r="B25" s="388"/>
      <c r="C25" s="138"/>
      <c r="D25" s="113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00"/>
      <c r="AK25" s="50"/>
      <c r="AP25" s="13"/>
    </row>
    <row r="26" spans="1:65" ht="15.75">
      <c r="A26" s="265" t="s">
        <v>534</v>
      </c>
      <c r="B26" s="388" t="s">
        <v>748</v>
      </c>
      <c r="C26" s="283" t="s">
        <v>47</v>
      </c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8"/>
      <c r="Q26" s="498"/>
      <c r="R26" s="498"/>
      <c r="S26" s="498"/>
      <c r="T26" s="498"/>
      <c r="U26" s="498"/>
      <c r="V26" s="498"/>
      <c r="W26" s="498"/>
      <c r="X26" s="498"/>
      <c r="Y26" s="498"/>
      <c r="Z26" s="498"/>
      <c r="AA26" s="498"/>
      <c r="AB26" s="498"/>
      <c r="AC26" s="498"/>
      <c r="AD26" s="498"/>
      <c r="AE26" s="498"/>
      <c r="AF26" s="498"/>
      <c r="AG26" s="498"/>
      <c r="AH26" s="498"/>
      <c r="AI26" s="498"/>
      <c r="AJ26" s="100"/>
      <c r="AK26" s="50"/>
      <c r="AP26" s="13"/>
      <c r="BM26" s="258" t="str">
        <f>CountryCode &amp; ".T2.F8ASS.S1312.MNAC." &amp; RefVintage</f>
        <v>SE.T2.F8ASS.S1312.MNAC.W.2026</v>
      </c>
    </row>
    <row r="27" spans="1:65" ht="15.75">
      <c r="A27" s="135" t="s">
        <v>535</v>
      </c>
      <c r="B27" s="388" t="s">
        <v>749</v>
      </c>
      <c r="C27" s="110" t="s">
        <v>69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02"/>
      <c r="AK27" s="50"/>
      <c r="AP27" s="13"/>
      <c r="BM27" s="258" t="str">
        <f>CountryCode &amp; ".T2.F8ASS1.S1312.MNAC." &amp; RefVintage</f>
        <v>SE.T2.F8ASS1.S1312.MNAC.W.2026</v>
      </c>
    </row>
    <row r="28" spans="1:65" ht="15.75">
      <c r="A28" s="135" t="s">
        <v>536</v>
      </c>
      <c r="B28" s="388" t="s">
        <v>750</v>
      </c>
      <c r="C28" s="110" t="s">
        <v>70</v>
      </c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02"/>
      <c r="AK28" s="50"/>
      <c r="AP28" s="13"/>
      <c r="BM28" s="258" t="str">
        <f>CountryCode &amp; ".T2.F8ASS2.S1312.MNAC." &amp; RefVintage</f>
        <v>SE.T2.F8ASS2.S1312.MNAC.W.2026</v>
      </c>
    </row>
    <row r="29" spans="1:65" ht="15.75">
      <c r="A29" s="265" t="s">
        <v>537</v>
      </c>
      <c r="B29" s="388" t="s">
        <v>757</v>
      </c>
      <c r="C29" s="283" t="s">
        <v>46</v>
      </c>
      <c r="D29" s="498"/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498"/>
      <c r="R29" s="498"/>
      <c r="S29" s="498"/>
      <c r="T29" s="498"/>
      <c r="U29" s="498"/>
      <c r="V29" s="498"/>
      <c r="W29" s="498"/>
      <c r="X29" s="498"/>
      <c r="Y29" s="498"/>
      <c r="Z29" s="498"/>
      <c r="AA29" s="498"/>
      <c r="AB29" s="498"/>
      <c r="AC29" s="498"/>
      <c r="AD29" s="498"/>
      <c r="AE29" s="498"/>
      <c r="AF29" s="498"/>
      <c r="AG29" s="498"/>
      <c r="AH29" s="498"/>
      <c r="AI29" s="498"/>
      <c r="AJ29" s="100"/>
      <c r="AK29" s="50"/>
      <c r="AP29" s="13"/>
      <c r="BM29" s="258" t="str">
        <f>CountryCode &amp; ".T2.F8LIA.S1312.MNAC." &amp; RefVintage</f>
        <v>SE.T2.F8LIA.S1312.MNAC.W.2026</v>
      </c>
    </row>
    <row r="30" spans="1:65" ht="15.75">
      <c r="A30" s="135" t="s">
        <v>538</v>
      </c>
      <c r="B30" s="388" t="s">
        <v>758</v>
      </c>
      <c r="C30" s="110" t="s">
        <v>69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02"/>
      <c r="AK30" s="50"/>
      <c r="AP30" s="13"/>
      <c r="BM30" s="258" t="str">
        <f>CountryCode &amp; ".T2.F8LIA1.S1312.MNAC." &amp; RefVintage</f>
        <v>SE.T2.F8LIA1.S1312.MNAC.W.2026</v>
      </c>
    </row>
    <row r="31" spans="1:65" ht="15.75">
      <c r="A31" s="135" t="s">
        <v>539</v>
      </c>
      <c r="B31" s="388" t="s">
        <v>759</v>
      </c>
      <c r="C31" s="110" t="s">
        <v>70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02"/>
      <c r="AK31" s="50"/>
      <c r="AP31" s="13"/>
      <c r="BM31" s="258" t="str">
        <f>CountryCode &amp; ".T2.F8LIA2.S1312.MNAC." &amp; RefVintage</f>
        <v>SE.T2.F8LIA2.S1312.MNAC.W.2026</v>
      </c>
    </row>
    <row r="32" spans="1:65" ht="15.75">
      <c r="A32" s="265"/>
      <c r="B32" s="388"/>
      <c r="C32" s="138"/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00"/>
      <c r="AK32" s="50"/>
      <c r="AP32" s="13"/>
    </row>
    <row r="33" spans="1:65" ht="15.75">
      <c r="A33" s="265" t="s">
        <v>234</v>
      </c>
      <c r="B33" s="388" t="s">
        <v>766</v>
      </c>
      <c r="C33" s="283" t="s">
        <v>76</v>
      </c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8"/>
      <c r="R33" s="498"/>
      <c r="S33" s="498"/>
      <c r="T33" s="498"/>
      <c r="U33" s="498"/>
      <c r="V33" s="498"/>
      <c r="W33" s="498"/>
      <c r="X33" s="498"/>
      <c r="Y33" s="498"/>
      <c r="Z33" s="498"/>
      <c r="AA33" s="498"/>
      <c r="AB33" s="498"/>
      <c r="AC33" s="498"/>
      <c r="AD33" s="498"/>
      <c r="AE33" s="498"/>
      <c r="AF33" s="498"/>
      <c r="AG33" s="498"/>
      <c r="AH33" s="498"/>
      <c r="AI33" s="498"/>
      <c r="AJ33" s="100"/>
      <c r="AK33" s="50"/>
      <c r="AP33" s="13"/>
      <c r="BM33" s="258" t="str">
        <f>CountryCode &amp; ".T2.B9_OWB.S1312.MNAC." &amp; RefVintage</f>
        <v>SE.T2.B9_OWB.S1312.MNAC.W.2026</v>
      </c>
    </row>
    <row r="34" spans="1:65" ht="15.75">
      <c r="A34" s="265" t="s">
        <v>235</v>
      </c>
      <c r="B34" s="388" t="s">
        <v>767</v>
      </c>
      <c r="C34" s="283" t="s">
        <v>573</v>
      </c>
      <c r="D34" s="498"/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498"/>
      <c r="R34" s="498"/>
      <c r="S34" s="498"/>
      <c r="T34" s="498"/>
      <c r="U34" s="498"/>
      <c r="V34" s="498"/>
      <c r="W34" s="498"/>
      <c r="X34" s="498"/>
      <c r="Y34" s="498"/>
      <c r="Z34" s="498"/>
      <c r="AA34" s="498"/>
      <c r="AB34" s="498"/>
      <c r="AC34" s="498"/>
      <c r="AD34" s="498"/>
      <c r="AE34" s="498"/>
      <c r="AF34" s="498"/>
      <c r="AG34" s="498"/>
      <c r="AH34" s="498"/>
      <c r="AI34" s="498"/>
      <c r="AJ34" s="100"/>
      <c r="AK34" s="50"/>
      <c r="AP34" s="13"/>
      <c r="BM34" s="258" t="str">
        <f>CountryCode &amp; ".T2.B9_OB.S1312.MNAC." &amp; RefVintage</f>
        <v>SE.T2.B9_OB.S1312.MNAC.W.2026</v>
      </c>
    </row>
    <row r="35" spans="1:65" ht="15.75">
      <c r="A35" s="135" t="s">
        <v>236</v>
      </c>
      <c r="B35" s="388" t="s">
        <v>768</v>
      </c>
      <c r="C35" s="110" t="s">
        <v>69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02"/>
      <c r="AK35" s="50"/>
      <c r="AP35" s="13"/>
      <c r="BM35" s="258" t="str">
        <f>CountryCode &amp; ".T2.B9_OB1.S1312.MNAC." &amp; RefVintage</f>
        <v>SE.T2.B9_OB1.S1312.MNAC.W.2026</v>
      </c>
    </row>
    <row r="36" spans="1:65" ht="15.75">
      <c r="A36" s="135" t="s">
        <v>237</v>
      </c>
      <c r="B36" s="388" t="s">
        <v>769</v>
      </c>
      <c r="C36" s="110" t="s">
        <v>70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02"/>
      <c r="AK36" s="50"/>
      <c r="AP36" s="13"/>
      <c r="BM36" s="258" t="str">
        <f>CountryCode &amp; ".T2.B9_OB2.S1312.MNAC." &amp; RefVintage</f>
        <v>SE.T2.B9_OB2.S1312.MNAC.W.2026</v>
      </c>
    </row>
    <row r="37" spans="1:65" ht="15.75">
      <c r="A37" s="265"/>
      <c r="B37" s="393"/>
      <c r="C37" s="138"/>
      <c r="D37" s="113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00"/>
      <c r="AK37" s="50"/>
      <c r="AP37" s="13"/>
    </row>
    <row r="38" spans="1:65" ht="15.75">
      <c r="A38" s="265" t="s">
        <v>238</v>
      </c>
      <c r="B38" s="388" t="s">
        <v>778</v>
      </c>
      <c r="C38" s="283" t="s">
        <v>48</v>
      </c>
      <c r="D38" s="498"/>
      <c r="E38" s="498"/>
      <c r="F38" s="498"/>
      <c r="G38" s="498"/>
      <c r="H38" s="498"/>
      <c r="I38" s="498"/>
      <c r="J38" s="498"/>
      <c r="K38" s="498"/>
      <c r="L38" s="498"/>
      <c r="M38" s="498"/>
      <c r="N38" s="498"/>
      <c r="O38" s="498"/>
      <c r="P38" s="498"/>
      <c r="Q38" s="498"/>
      <c r="R38" s="498"/>
      <c r="S38" s="498"/>
      <c r="T38" s="498"/>
      <c r="U38" s="498"/>
      <c r="V38" s="498"/>
      <c r="W38" s="498"/>
      <c r="X38" s="498"/>
      <c r="Y38" s="498"/>
      <c r="Z38" s="498"/>
      <c r="AA38" s="498"/>
      <c r="AB38" s="498"/>
      <c r="AC38" s="498"/>
      <c r="AD38" s="498"/>
      <c r="AE38" s="498"/>
      <c r="AF38" s="498"/>
      <c r="AG38" s="498"/>
      <c r="AH38" s="498"/>
      <c r="AI38" s="498"/>
      <c r="AJ38" s="100"/>
      <c r="AK38" s="50"/>
      <c r="AP38" s="13"/>
      <c r="BM38" s="258" t="str">
        <f>CountryCode &amp; ".T2.OA.S1312.MNAC." &amp; RefVintage</f>
        <v>SE.T2.OA.S1312.MNAC.W.2026</v>
      </c>
    </row>
    <row r="39" spans="1:65" ht="15.75">
      <c r="A39" s="135" t="s">
        <v>239</v>
      </c>
      <c r="B39" s="388" t="s">
        <v>779</v>
      </c>
      <c r="C39" s="110" t="s">
        <v>69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02"/>
      <c r="AK39" s="50"/>
      <c r="AP39" s="13"/>
      <c r="BM39" s="258" t="str">
        <f>CountryCode &amp; ".T2.OA1.S1312.MNAC." &amp; RefVintage</f>
        <v>SE.T2.OA1.S1312.MNAC.W.2026</v>
      </c>
    </row>
    <row r="40" spans="1:65" ht="15.75">
      <c r="A40" s="135" t="s">
        <v>240</v>
      </c>
      <c r="B40" s="388" t="s">
        <v>780</v>
      </c>
      <c r="C40" s="110" t="s">
        <v>70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02"/>
      <c r="AK40" s="50"/>
      <c r="AP40" s="13"/>
      <c r="BM40" s="258" t="str">
        <f>CountryCode &amp; ".T2.OA2.S1312.MNAC." &amp; RefVintage</f>
        <v>SE.T2.OA2.S1312.MNAC.W.2026</v>
      </c>
    </row>
    <row r="41" spans="1:65" ht="15.75">
      <c r="A41" s="135" t="s">
        <v>241</v>
      </c>
      <c r="B41" s="388" t="s">
        <v>781</v>
      </c>
      <c r="C41" s="110" t="s">
        <v>71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02"/>
      <c r="AK41" s="50"/>
      <c r="AP41" s="13"/>
      <c r="BM41" s="258" t="str">
        <f>CountryCode &amp; ".T2.OA3.S1312.MNAC." &amp; RefVintage</f>
        <v>SE.T2.OA3.S1312.MNAC.W.2026</v>
      </c>
    </row>
    <row r="42" spans="1:65" ht="16.5" thickBot="1">
      <c r="A42" s="265"/>
      <c r="B42" s="392"/>
      <c r="C42" s="138"/>
      <c r="D42" s="107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3"/>
      <c r="AK42" s="50"/>
      <c r="AP42" s="13"/>
    </row>
    <row r="43" spans="1:65" ht="17.25" thickTop="1" thickBot="1">
      <c r="A43" s="265" t="s">
        <v>242</v>
      </c>
      <c r="B43" s="388" t="s">
        <v>790</v>
      </c>
      <c r="C43" s="287" t="s">
        <v>560</v>
      </c>
      <c r="D43" s="495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6"/>
      <c r="P43" s="496"/>
      <c r="Q43" s="496"/>
      <c r="R43" s="496"/>
      <c r="S43" s="496"/>
      <c r="T43" s="496"/>
      <c r="U43" s="497"/>
      <c r="V43" s="497"/>
      <c r="W43" s="497"/>
      <c r="X43" s="497"/>
      <c r="Y43" s="497"/>
      <c r="Z43" s="497"/>
      <c r="AA43" s="497"/>
      <c r="AB43" s="497"/>
      <c r="AC43" s="497"/>
      <c r="AD43" s="497"/>
      <c r="AE43" s="497"/>
      <c r="AF43" s="497"/>
      <c r="AG43" s="497"/>
      <c r="AH43" s="497"/>
      <c r="AI43" s="497"/>
      <c r="AJ43" s="4"/>
      <c r="AK43" s="49"/>
      <c r="AP43" s="13"/>
      <c r="BM43" s="258" t="str">
        <f>CountryCode &amp; ".T2.B9.S1312.MNAC." &amp; RefVintage</f>
        <v>SE.T2.B9.S1312.MNAC.W.2026</v>
      </c>
    </row>
    <row r="44" spans="1:65" ht="16.5" thickTop="1">
      <c r="A44" s="128"/>
      <c r="B44" s="126"/>
      <c r="C44" s="288" t="s">
        <v>472</v>
      </c>
      <c r="D44" s="313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26"/>
      <c r="AK44" s="50"/>
      <c r="AL44" s="13"/>
    </row>
    <row r="45" spans="1:65" ht="9" customHeight="1">
      <c r="A45" s="128"/>
      <c r="B45" s="126"/>
      <c r="C45" s="314"/>
      <c r="D45" s="315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26"/>
      <c r="AK45" s="50"/>
      <c r="AL45" s="13"/>
    </row>
    <row r="46" spans="1:65" s="23" customFormat="1" ht="15.75">
      <c r="A46" s="128"/>
      <c r="B46" s="126"/>
      <c r="C46" s="289" t="s">
        <v>89</v>
      </c>
      <c r="D46" s="175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26"/>
      <c r="AK46" s="50"/>
      <c r="AL46" s="13"/>
      <c r="BM46" s="290"/>
    </row>
    <row r="47" spans="1:65" ht="15.75">
      <c r="A47" s="128"/>
      <c r="B47" s="126"/>
      <c r="C47" s="199" t="s">
        <v>92</v>
      </c>
      <c r="D47" s="175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26"/>
      <c r="AK47" s="50"/>
      <c r="AL47" s="13"/>
    </row>
    <row r="48" spans="1:65" ht="12" customHeight="1" thickBot="1">
      <c r="A48" s="141"/>
      <c r="B48" s="146"/>
      <c r="C48" s="316"/>
      <c r="D48" s="317"/>
      <c r="E48" s="317"/>
      <c r="F48" s="317"/>
      <c r="G48" s="317"/>
      <c r="H48" s="317"/>
      <c r="I48" s="317"/>
      <c r="J48" s="317"/>
      <c r="K48" s="317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51"/>
      <c r="AK48" s="52"/>
      <c r="AM48" s="13"/>
    </row>
    <row r="49" spans="3:37" ht="15.75" thickTop="1"/>
    <row r="50" spans="3:37">
      <c r="C50" s="25" t="s">
        <v>35</v>
      </c>
    </row>
    <row r="51" spans="3:37" ht="62.45" customHeight="1">
      <c r="C51" s="299" t="s">
        <v>121</v>
      </c>
      <c r="D51" s="550" t="str">
        <f>IF(OR(COUNTA(D8:D8,D11:D16,D20:D20,D24:D24,D26:D26,D29:D29,D33:D34,D38:D38,D43:D43)=15,NOT(ISNUMBER(D5))),"OK","NOT fully completed, pls.fill with L, M or 0")</f>
        <v>NOT fully completed, pls.fill with L, M or 0</v>
      </c>
      <c r="E51" s="550" t="str">
        <f t="shared" ref="E51:AI51" si="5">IF(OR(COUNTA(E8:E8,E11:E16,E20:E20,E24:E24,E26:E26,E29:E29,E33:E34,E38:E38,E43:E43)=15,NOT(ISNUMBER(E5))),"OK","NOT fully completed, pls.fill with L, M or 0")</f>
        <v>NOT fully completed, pls.fill with L, M or 0</v>
      </c>
      <c r="F51" s="550" t="str">
        <f t="shared" si="5"/>
        <v>NOT fully completed, pls.fill with L, M or 0</v>
      </c>
      <c r="G51" s="550" t="str">
        <f t="shared" si="5"/>
        <v>NOT fully completed, pls.fill with L, M or 0</v>
      </c>
      <c r="H51" s="550" t="str">
        <f t="shared" si="5"/>
        <v>NOT fully completed, pls.fill with L, M or 0</v>
      </c>
      <c r="I51" s="550" t="str">
        <f t="shared" si="5"/>
        <v>NOT fully completed, pls.fill with L, M or 0</v>
      </c>
      <c r="J51" s="550" t="str">
        <f t="shared" si="5"/>
        <v>NOT fully completed, pls.fill with L, M or 0</v>
      </c>
      <c r="K51" s="550" t="str">
        <f t="shared" si="5"/>
        <v>NOT fully completed, pls.fill with L, M or 0</v>
      </c>
      <c r="L51" s="550" t="str">
        <f t="shared" si="5"/>
        <v>NOT fully completed, pls.fill with L, M or 0</v>
      </c>
      <c r="M51" s="550" t="str">
        <f t="shared" si="5"/>
        <v>NOT fully completed, pls.fill with L, M or 0</v>
      </c>
      <c r="N51" s="550" t="str">
        <f t="shared" si="5"/>
        <v>NOT fully completed, pls.fill with L, M or 0</v>
      </c>
      <c r="O51" s="550" t="str">
        <f t="shared" si="5"/>
        <v>NOT fully completed, pls.fill with L, M or 0</v>
      </c>
      <c r="P51" s="550" t="str">
        <f t="shared" si="5"/>
        <v>NOT fully completed, pls.fill with L, M or 0</v>
      </c>
      <c r="Q51" s="550" t="str">
        <f t="shared" si="5"/>
        <v>NOT fully completed, pls.fill with L, M or 0</v>
      </c>
      <c r="R51" s="550" t="str">
        <f t="shared" si="5"/>
        <v>NOT fully completed, pls.fill with L, M or 0</v>
      </c>
      <c r="S51" s="550" t="str">
        <f t="shared" si="5"/>
        <v>NOT fully completed, pls.fill with L, M or 0</v>
      </c>
      <c r="T51" s="550" t="str">
        <f t="shared" si="5"/>
        <v>NOT fully completed, pls.fill with L, M or 0</v>
      </c>
      <c r="U51" s="550" t="str">
        <f t="shared" si="5"/>
        <v>NOT fully completed, pls.fill with L, M or 0</v>
      </c>
      <c r="V51" s="550" t="str">
        <f t="shared" si="5"/>
        <v>NOT fully completed, pls.fill with L, M or 0</v>
      </c>
      <c r="W51" s="550" t="str">
        <f t="shared" si="5"/>
        <v>NOT fully completed, pls.fill with L, M or 0</v>
      </c>
      <c r="X51" s="550" t="str">
        <f t="shared" si="5"/>
        <v>NOT fully completed, pls.fill with L, M or 0</v>
      </c>
      <c r="Y51" s="550" t="str">
        <f t="shared" si="5"/>
        <v>NOT fully completed, pls.fill with L, M or 0</v>
      </c>
      <c r="Z51" s="550" t="str">
        <f t="shared" si="5"/>
        <v>NOT fully completed, pls.fill with L, M or 0</v>
      </c>
      <c r="AA51" s="550" t="str">
        <f t="shared" si="5"/>
        <v>NOT fully completed, pls.fill with L, M or 0</v>
      </c>
      <c r="AB51" s="550" t="str">
        <f t="shared" si="5"/>
        <v>NOT fully completed, pls.fill with L, M or 0</v>
      </c>
      <c r="AC51" s="550" t="str">
        <f t="shared" si="5"/>
        <v>NOT fully completed, pls.fill with L, M or 0</v>
      </c>
      <c r="AD51" s="550" t="str">
        <f t="shared" si="5"/>
        <v>NOT fully completed, pls.fill with L, M or 0</v>
      </c>
      <c r="AE51" s="550" t="str">
        <f t="shared" si="5"/>
        <v>OK</v>
      </c>
      <c r="AF51" s="550" t="str">
        <f t="shared" si="5"/>
        <v>OK</v>
      </c>
      <c r="AG51" s="550" t="str">
        <f t="shared" si="5"/>
        <v>OK</v>
      </c>
      <c r="AH51" s="550" t="str">
        <f t="shared" si="5"/>
        <v>OK</v>
      </c>
      <c r="AI51" s="550" t="str">
        <f t="shared" si="5"/>
        <v>OK</v>
      </c>
      <c r="AJ51" s="291"/>
      <c r="AK51" s="171"/>
    </row>
    <row r="52" spans="3:37">
      <c r="C52" s="172" t="s">
        <v>122</v>
      </c>
      <c r="D52" s="242">
        <v>1995</v>
      </c>
      <c r="E52" s="242">
        <f>D52+1</f>
        <v>1996</v>
      </c>
      <c r="F52" s="242">
        <f t="shared" ref="F52:AI52" si="6">E52+1</f>
        <v>1997</v>
      </c>
      <c r="G52" s="242">
        <f t="shared" si="6"/>
        <v>1998</v>
      </c>
      <c r="H52" s="242">
        <f t="shared" si="6"/>
        <v>1999</v>
      </c>
      <c r="I52" s="242">
        <f t="shared" si="6"/>
        <v>2000</v>
      </c>
      <c r="J52" s="242">
        <f t="shared" si="6"/>
        <v>2001</v>
      </c>
      <c r="K52" s="242">
        <f t="shared" si="6"/>
        <v>2002</v>
      </c>
      <c r="L52" s="242">
        <f t="shared" si="6"/>
        <v>2003</v>
      </c>
      <c r="M52" s="242">
        <f t="shared" si="6"/>
        <v>2004</v>
      </c>
      <c r="N52" s="242">
        <f t="shared" si="6"/>
        <v>2005</v>
      </c>
      <c r="O52" s="242">
        <f t="shared" si="6"/>
        <v>2006</v>
      </c>
      <c r="P52" s="242">
        <f t="shared" si="6"/>
        <v>2007</v>
      </c>
      <c r="Q52" s="242">
        <f t="shared" si="6"/>
        <v>2008</v>
      </c>
      <c r="R52" s="242">
        <f t="shared" si="6"/>
        <v>2009</v>
      </c>
      <c r="S52" s="242">
        <f t="shared" si="6"/>
        <v>2010</v>
      </c>
      <c r="T52" s="242">
        <f t="shared" si="6"/>
        <v>2011</v>
      </c>
      <c r="U52" s="242">
        <f t="shared" ref="U52:AH52" si="7">T52+1</f>
        <v>2012</v>
      </c>
      <c r="V52" s="242">
        <f t="shared" si="7"/>
        <v>2013</v>
      </c>
      <c r="W52" s="242">
        <f t="shared" si="7"/>
        <v>2014</v>
      </c>
      <c r="X52" s="242">
        <f t="shared" si="7"/>
        <v>2015</v>
      </c>
      <c r="Y52" s="242">
        <f t="shared" si="7"/>
        <v>2016</v>
      </c>
      <c r="Z52" s="242">
        <f t="shared" si="7"/>
        <v>2017</v>
      </c>
      <c r="AA52" s="242">
        <f t="shared" si="7"/>
        <v>2018</v>
      </c>
      <c r="AB52" s="242">
        <f t="shared" si="7"/>
        <v>2019</v>
      </c>
      <c r="AC52" s="242">
        <f t="shared" si="7"/>
        <v>2020</v>
      </c>
      <c r="AD52" s="242">
        <f t="shared" si="7"/>
        <v>2021</v>
      </c>
      <c r="AE52" s="242">
        <f t="shared" si="7"/>
        <v>2022</v>
      </c>
      <c r="AF52" s="242">
        <f t="shared" si="7"/>
        <v>2023</v>
      </c>
      <c r="AG52" s="242">
        <f t="shared" si="7"/>
        <v>2024</v>
      </c>
      <c r="AH52" s="242">
        <f t="shared" si="7"/>
        <v>2025</v>
      </c>
      <c r="AI52" s="242">
        <f t="shared" si="6"/>
        <v>2026</v>
      </c>
      <c r="AJ52" s="173"/>
      <c r="AK52" s="174"/>
    </row>
    <row r="53" spans="3:37" ht="28.15" customHeight="1">
      <c r="C53" s="292" t="s">
        <v>540</v>
      </c>
      <c r="D53" s="293">
        <f>IF(AND(D43="0",D8="0",D11="0",D20="0",D24="0",D26="0",D29="0",D33="0",D34="0",D38="0"),0,IF(AND(D43="L",D8="L",D11="L",D20="L",D24="L",D26="L",D29="L",D33="L",D34="L",D38="L"),"NC",IF(D43="M",0,D43)-IF(D8="M",0,D8)-IF(D11="M",0,D11)-IF(D20="M",0,D20)-IF(D24="M",0,D24)-IF(D26="M",0,D26)-IF(D29="M",0,D29)-IF(D33="M",0,D33)-IF(D34="M",0,D34)-IF(D38="M",0,D38)))</f>
        <v>0</v>
      </c>
      <c r="E53" s="293">
        <f t="shared" ref="E53:S53" si="8">IF(AND(E43="0",E8="0",E11="0",E20="0",E24="0",E26="0",E29="0",E33="0",E34="0",E38="0"),0,IF(AND(E43="L",E8="L",E11="L",E20="L",E24="L",E26="L",E29="L",E33="L",E34="L",E38="L"),"NC",IF(E43="M",0,E43)-IF(E8="M",0,E8)-IF(E11="M",0,E11)-IF(E20="M",0,E20)-IF(E24="M",0,E24)-IF(E26="M",0,E26)-IF(E29="M",0,E29)-IF(E33="M",0,E33)-IF(E34="M",0,E34)-IF(E38="M",0,E38)))</f>
        <v>0</v>
      </c>
      <c r="F53" s="293">
        <f t="shared" si="8"/>
        <v>0</v>
      </c>
      <c r="G53" s="293">
        <f t="shared" si="8"/>
        <v>0</v>
      </c>
      <c r="H53" s="293">
        <f t="shared" si="8"/>
        <v>0</v>
      </c>
      <c r="I53" s="293">
        <f t="shared" si="8"/>
        <v>0</v>
      </c>
      <c r="J53" s="293">
        <f t="shared" si="8"/>
        <v>0</v>
      </c>
      <c r="K53" s="293">
        <f t="shared" si="8"/>
        <v>0</v>
      </c>
      <c r="L53" s="293">
        <f t="shared" si="8"/>
        <v>0</v>
      </c>
      <c r="M53" s="293">
        <f t="shared" si="8"/>
        <v>0</v>
      </c>
      <c r="N53" s="293">
        <f t="shared" si="8"/>
        <v>0</v>
      </c>
      <c r="O53" s="293">
        <f t="shared" si="8"/>
        <v>0</v>
      </c>
      <c r="P53" s="293">
        <f t="shared" si="8"/>
        <v>0</v>
      </c>
      <c r="Q53" s="293">
        <f t="shared" si="8"/>
        <v>0</v>
      </c>
      <c r="R53" s="293">
        <f t="shared" si="8"/>
        <v>0</v>
      </c>
      <c r="S53" s="293">
        <f t="shared" si="8"/>
        <v>0</v>
      </c>
      <c r="T53" s="293">
        <f t="shared" ref="T53:AH53" si="9">IF(AND(T43="0",T8="0",T11="0",T20="0",T24="0",T26="0",T29="0",T33="0",T34="0",T38="0"),0,IF(AND(T43="L",T8="L",T11="L",T20="L",T24="L",T26="L",T29="L",T33="L",T34="L",T38="L"),"NC",IF(T43="M",0,T43)-IF(T8="M",0,T8)-IF(T11="M",0,T11)-IF(T20="M",0,T20)-IF(T24="M",0,T24)-IF(T26="M",0,T26)-IF(T29="M",0,T29)-IF(T33="M",0,T33)-IF(T34="M",0,T34)-IF(T38="M",0,T38)))</f>
        <v>0</v>
      </c>
      <c r="U53" s="293">
        <f t="shared" si="9"/>
        <v>0</v>
      </c>
      <c r="V53" s="293">
        <f t="shared" si="9"/>
        <v>0</v>
      </c>
      <c r="W53" s="293">
        <f t="shared" si="9"/>
        <v>0</v>
      </c>
      <c r="X53" s="293">
        <f t="shared" si="9"/>
        <v>0</v>
      </c>
      <c r="Y53" s="293">
        <f t="shared" si="9"/>
        <v>0</v>
      </c>
      <c r="Z53" s="293">
        <f t="shared" si="9"/>
        <v>0</v>
      </c>
      <c r="AA53" s="293">
        <f t="shared" si="9"/>
        <v>0</v>
      </c>
      <c r="AB53" s="293">
        <f t="shared" si="9"/>
        <v>0</v>
      </c>
      <c r="AC53" s="293">
        <f t="shared" si="9"/>
        <v>0</v>
      </c>
      <c r="AD53" s="293">
        <f t="shared" si="9"/>
        <v>0</v>
      </c>
      <c r="AE53" s="293">
        <f t="shared" si="9"/>
        <v>0</v>
      </c>
      <c r="AF53" s="293">
        <f t="shared" si="9"/>
        <v>0</v>
      </c>
      <c r="AG53" s="293">
        <f t="shared" si="9"/>
        <v>0</v>
      </c>
      <c r="AH53" s="293">
        <f t="shared" si="9"/>
        <v>0</v>
      </c>
      <c r="AI53" s="293">
        <f t="shared" ref="AI53" si="10">IF(AND(AI43="0",AI8="0",AI11="0",AI20="0",AI24="0",AI26="0",AI29="0",AI33="0",AI34="0",AI38="0"),0,IF(AND(AI43="L",AI8="L",AI11="L",AI20="L",AI24="L",AI26="L",AI29="L",AI33="L",AI34="L",AI38="L"),"NC",IF(AI43="M",0,AI43)-IF(AI8="M",0,AI8)-IF(AI11="M",0,AI11)-IF(AI20="M",0,AI20)-IF(AI24="M",0,AI24)-IF(AI26="M",0,AI26)-IF(AI29="M",0,AI29)-IF(AI33="M",0,AI33)-IF(AI34="M",0,AI34)-IF(AI38="M",0,AI38)))</f>
        <v>0</v>
      </c>
      <c r="AJ53" s="173"/>
      <c r="AK53" s="174"/>
    </row>
    <row r="54" spans="3:37" ht="15.75">
      <c r="C54" s="292" t="s">
        <v>130</v>
      </c>
      <c r="D54" s="293">
        <f>IF(AND(D11="0",D12="0",D13="0",D14="0"),0,IF(AND(D11="L",D12="L",D13="L",D14="L"),"NC",IF(D11="M",0,D11)-IF(D12="M",0,D12)-IF(D13="M",0,D13)-IF(D14="M",0,D14)))</f>
        <v>0</v>
      </c>
      <c r="E54" s="293">
        <f t="shared" ref="E54:S54" si="11">IF(AND(E11="0",E12="0",E13="0",E14="0"),0,IF(AND(E11="L",E12="L",E13="L",E14="L"),"NC",IF(E11="M",0,E11)-IF(E12="M",0,E12)-IF(E13="M",0,E13)-IF(E14="M",0,E14)))</f>
        <v>0</v>
      </c>
      <c r="F54" s="293">
        <f t="shared" si="11"/>
        <v>0</v>
      </c>
      <c r="G54" s="293">
        <f t="shared" si="11"/>
        <v>0</v>
      </c>
      <c r="H54" s="293">
        <f t="shared" si="11"/>
        <v>0</v>
      </c>
      <c r="I54" s="293">
        <f t="shared" si="11"/>
        <v>0</v>
      </c>
      <c r="J54" s="293">
        <f t="shared" si="11"/>
        <v>0</v>
      </c>
      <c r="K54" s="293">
        <f t="shared" si="11"/>
        <v>0</v>
      </c>
      <c r="L54" s="293">
        <f t="shared" si="11"/>
        <v>0</v>
      </c>
      <c r="M54" s="293">
        <f t="shared" si="11"/>
        <v>0</v>
      </c>
      <c r="N54" s="293">
        <f t="shared" si="11"/>
        <v>0</v>
      </c>
      <c r="O54" s="293">
        <f t="shared" si="11"/>
        <v>0</v>
      </c>
      <c r="P54" s="293">
        <f t="shared" si="11"/>
        <v>0</v>
      </c>
      <c r="Q54" s="293">
        <f t="shared" si="11"/>
        <v>0</v>
      </c>
      <c r="R54" s="293">
        <f t="shared" si="11"/>
        <v>0</v>
      </c>
      <c r="S54" s="293">
        <f t="shared" si="11"/>
        <v>0</v>
      </c>
      <c r="T54" s="293">
        <f t="shared" ref="T54:AH54" si="12">IF(AND(T11="0",T12="0",T13="0",T14="0"),0,IF(AND(T11="L",T12="L",T13="L",T14="L"),"NC",IF(T11="M",0,T11)-IF(T12="M",0,T12)-IF(T13="M",0,T13)-IF(T14="M",0,T14)))</f>
        <v>0</v>
      </c>
      <c r="U54" s="293">
        <f t="shared" si="12"/>
        <v>0</v>
      </c>
      <c r="V54" s="293">
        <f t="shared" si="12"/>
        <v>0</v>
      </c>
      <c r="W54" s="293">
        <f t="shared" si="12"/>
        <v>0</v>
      </c>
      <c r="X54" s="293">
        <f t="shared" si="12"/>
        <v>0</v>
      </c>
      <c r="Y54" s="293">
        <f t="shared" si="12"/>
        <v>0</v>
      </c>
      <c r="Z54" s="293">
        <f t="shared" si="12"/>
        <v>0</v>
      </c>
      <c r="AA54" s="293">
        <f t="shared" si="12"/>
        <v>0</v>
      </c>
      <c r="AB54" s="293">
        <f t="shared" si="12"/>
        <v>0</v>
      </c>
      <c r="AC54" s="293">
        <f t="shared" si="12"/>
        <v>0</v>
      </c>
      <c r="AD54" s="293">
        <f t="shared" si="12"/>
        <v>0</v>
      </c>
      <c r="AE54" s="293">
        <f t="shared" si="12"/>
        <v>0</v>
      </c>
      <c r="AF54" s="293">
        <f t="shared" si="12"/>
        <v>0</v>
      </c>
      <c r="AG54" s="293">
        <f t="shared" si="12"/>
        <v>0</v>
      </c>
      <c r="AH54" s="293">
        <f t="shared" si="12"/>
        <v>0</v>
      </c>
      <c r="AI54" s="293">
        <f t="shared" ref="AI54" si="13">IF(AND(AI11="0",AI12="0",AI13="0",AI14="0"),0,IF(AND(AI11="L",AI12="L",AI13="L",AI14="L"),"NC",IF(AI11="M",0,AI11)-IF(AI12="M",0,AI12)-IF(AI13="M",0,AI13)-IF(AI14="M",0,AI14)))</f>
        <v>0</v>
      </c>
      <c r="AJ54" s="173"/>
      <c r="AK54" s="174"/>
    </row>
    <row r="55" spans="3:37" ht="15.75">
      <c r="C55" s="292" t="s">
        <v>131</v>
      </c>
      <c r="D55" s="293">
        <f>IF(AND(D38="0",D39="0",D40="0",D41="0",D42="0"),0,IF(AND(D38="L",D39="L",D40="L",D41="L",D42="L"),"NC",D38-SUM(D39:D42)))</f>
        <v>0</v>
      </c>
      <c r="E55" s="293">
        <f t="shared" ref="E55:S55" si="14">IF(AND(E38="0",E39="0",E40="0",E41="0",E42="0"),0,IF(AND(E38="L",E39="L",E40="L",E41="L",E42="L"),"NC",E38-SUM(E39:E42)))</f>
        <v>0</v>
      </c>
      <c r="F55" s="293">
        <f t="shared" si="14"/>
        <v>0</v>
      </c>
      <c r="G55" s="293">
        <f t="shared" si="14"/>
        <v>0</v>
      </c>
      <c r="H55" s="293">
        <f t="shared" si="14"/>
        <v>0</v>
      </c>
      <c r="I55" s="293">
        <f t="shared" si="14"/>
        <v>0</v>
      </c>
      <c r="J55" s="293">
        <f t="shared" si="14"/>
        <v>0</v>
      </c>
      <c r="K55" s="293">
        <f t="shared" si="14"/>
        <v>0</v>
      </c>
      <c r="L55" s="293">
        <f t="shared" si="14"/>
        <v>0</v>
      </c>
      <c r="M55" s="293">
        <f t="shared" si="14"/>
        <v>0</v>
      </c>
      <c r="N55" s="293">
        <f t="shared" si="14"/>
        <v>0</v>
      </c>
      <c r="O55" s="293">
        <f t="shared" si="14"/>
        <v>0</v>
      </c>
      <c r="P55" s="293">
        <f t="shared" si="14"/>
        <v>0</v>
      </c>
      <c r="Q55" s="293">
        <f t="shared" si="14"/>
        <v>0</v>
      </c>
      <c r="R55" s="293">
        <f t="shared" si="14"/>
        <v>0</v>
      </c>
      <c r="S55" s="293">
        <f t="shared" si="14"/>
        <v>0</v>
      </c>
      <c r="T55" s="293">
        <f t="shared" ref="T55:AH55" si="15">IF(AND(T38="0",T39="0",T40="0",T41="0",T42="0"),0,IF(AND(T38="L",T39="L",T40="L",T41="L",T42="L"),"NC",T38-SUM(T39:T42)))</f>
        <v>0</v>
      </c>
      <c r="U55" s="293">
        <f t="shared" si="15"/>
        <v>0</v>
      </c>
      <c r="V55" s="293">
        <f t="shared" si="15"/>
        <v>0</v>
      </c>
      <c r="W55" s="293">
        <f t="shared" si="15"/>
        <v>0</v>
      </c>
      <c r="X55" s="293">
        <f t="shared" si="15"/>
        <v>0</v>
      </c>
      <c r="Y55" s="293">
        <f t="shared" si="15"/>
        <v>0</v>
      </c>
      <c r="Z55" s="293">
        <f t="shared" si="15"/>
        <v>0</v>
      </c>
      <c r="AA55" s="293">
        <f t="shared" si="15"/>
        <v>0</v>
      </c>
      <c r="AB55" s="293">
        <f t="shared" si="15"/>
        <v>0</v>
      </c>
      <c r="AC55" s="293">
        <f t="shared" si="15"/>
        <v>0</v>
      </c>
      <c r="AD55" s="293">
        <f t="shared" si="15"/>
        <v>0</v>
      </c>
      <c r="AE55" s="293">
        <f t="shared" si="15"/>
        <v>0</v>
      </c>
      <c r="AF55" s="293">
        <f t="shared" si="15"/>
        <v>0</v>
      </c>
      <c r="AG55" s="293">
        <f t="shared" si="15"/>
        <v>0</v>
      </c>
      <c r="AH55" s="293">
        <f t="shared" si="15"/>
        <v>0</v>
      </c>
      <c r="AI55" s="293">
        <f t="shared" ref="AI55" si="16">IF(AND(AI38="0",AI39="0",AI40="0",AI41="0",AI42="0"),0,IF(AND(AI38="L",AI39="L",AI40="L",AI41="L",AI42="L"),"NC",AI38-SUM(AI39:AI42)))</f>
        <v>0</v>
      </c>
      <c r="AJ55" s="173"/>
      <c r="AK55" s="174"/>
    </row>
    <row r="56" spans="3:37" ht="15.75">
      <c r="C56" s="294" t="s">
        <v>128</v>
      </c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3"/>
      <c r="AK56" s="174"/>
    </row>
    <row r="57" spans="3:37" ht="15.75">
      <c r="C57" s="295" t="s">
        <v>132</v>
      </c>
      <c r="D57" s="179">
        <f>IF(AND('Table 1'!E12="0",'Table 2B'!D43="0"),0,IF(AND('Table 1'!E12="L",'Table 2B'!D43="L"),"NC",IF('Table 1'!E12="M",0,'Table 1'!E12)-IF('Table 2B'!D43="M",0,'Table 2B'!D43)))</f>
        <v>0</v>
      </c>
      <c r="E57" s="179">
        <f>IF(AND('Table 1'!F12="0",'Table 2B'!E43="0"),0,IF(AND('Table 1'!F12="L",'Table 2B'!E43="L"),"NC",IF('Table 1'!F12="M",0,'Table 1'!F12)-IF('Table 2B'!E43="M",0,'Table 2B'!E43)))</f>
        <v>0</v>
      </c>
      <c r="F57" s="179">
        <f>IF(AND('Table 1'!G12="0",'Table 2B'!F43="0"),0,IF(AND('Table 1'!G12="L",'Table 2B'!F43="L"),"NC",IF('Table 1'!G12="M",0,'Table 1'!G12)-IF('Table 2B'!F43="M",0,'Table 2B'!F43)))</f>
        <v>0</v>
      </c>
      <c r="G57" s="179">
        <f>IF(AND('Table 1'!H12="0",'Table 2B'!G43="0"),0,IF(AND('Table 1'!H12="L",'Table 2B'!G43="L"),"NC",IF('Table 1'!H12="M",0,'Table 1'!H12)-IF('Table 2B'!G43="M",0,'Table 2B'!G43)))</f>
        <v>0</v>
      </c>
      <c r="H57" s="179">
        <f>IF(AND('Table 1'!I12="0",'Table 2B'!H43="0"),0,IF(AND('Table 1'!I12="L",'Table 2B'!H43="L"),"NC",IF('Table 1'!I12="M",0,'Table 1'!I12)-IF('Table 2B'!H43="M",0,'Table 2B'!H43)))</f>
        <v>0</v>
      </c>
      <c r="I57" s="179">
        <f>IF(AND('Table 1'!J12="0",'Table 2B'!I43="0"),0,IF(AND('Table 1'!J12="L",'Table 2B'!I43="L"),"NC",IF('Table 1'!J12="M",0,'Table 1'!J12)-IF('Table 2B'!I43="M",0,'Table 2B'!I43)))</f>
        <v>0</v>
      </c>
      <c r="J57" s="179">
        <f>IF(AND('Table 1'!K12="0",'Table 2B'!J43="0"),0,IF(AND('Table 1'!K12="L",'Table 2B'!J43="L"),"NC",IF('Table 1'!K12="M",0,'Table 1'!K12)-IF('Table 2B'!J43="M",0,'Table 2B'!J43)))</f>
        <v>0</v>
      </c>
      <c r="K57" s="179">
        <f>IF(AND('Table 1'!L12="0",'Table 2B'!K43="0"),0,IF(AND('Table 1'!L12="L",'Table 2B'!K43="L"),"NC",IF('Table 1'!L12="M",0,'Table 1'!L12)-IF('Table 2B'!K43="M",0,'Table 2B'!K43)))</f>
        <v>0</v>
      </c>
      <c r="L57" s="179">
        <f>IF(AND('Table 1'!M12="0",'Table 2B'!L43="0"),0,IF(AND('Table 1'!M12="L",'Table 2B'!L43="L"),"NC",IF('Table 1'!M12="M",0,'Table 1'!M12)-IF('Table 2B'!L43="M",0,'Table 2B'!L43)))</f>
        <v>0</v>
      </c>
      <c r="M57" s="179">
        <f>IF(AND('Table 1'!N12="0",'Table 2B'!M43="0"),0,IF(AND('Table 1'!N12="L",'Table 2B'!M43="L"),"NC",IF('Table 1'!N12="M",0,'Table 1'!N12)-IF('Table 2B'!M43="M",0,'Table 2B'!M43)))</f>
        <v>0</v>
      </c>
      <c r="N57" s="179">
        <f>IF(AND('Table 1'!O12="0",'Table 2B'!N43="0"),0,IF(AND('Table 1'!O12="L",'Table 2B'!N43="L"),"NC",IF('Table 1'!O12="M",0,'Table 1'!O12)-IF('Table 2B'!N43="M",0,'Table 2B'!N43)))</f>
        <v>0</v>
      </c>
      <c r="O57" s="179">
        <f>IF(AND('Table 1'!P12="0",'Table 2B'!O43="0"),0,IF(AND('Table 1'!P12="L",'Table 2B'!O43="L"),"NC",IF('Table 1'!P12="M",0,'Table 1'!P12)-IF('Table 2B'!O43="M",0,'Table 2B'!O43)))</f>
        <v>0</v>
      </c>
      <c r="P57" s="179">
        <f>IF(AND('Table 1'!Q12="0",'Table 2B'!P43="0"),0,IF(AND('Table 1'!Q12="L",'Table 2B'!P43="L"),"NC",IF('Table 1'!Q12="M",0,'Table 1'!Q12)-IF('Table 2B'!P43="M",0,'Table 2B'!P43)))</f>
        <v>0</v>
      </c>
      <c r="Q57" s="179">
        <f>IF(AND('Table 1'!R12="0",'Table 2B'!Q43="0"),0,IF(AND('Table 1'!R12="L",'Table 2B'!Q43="L"),"NC",IF('Table 1'!R12="M",0,'Table 1'!R12)-IF('Table 2B'!Q43="M",0,'Table 2B'!Q43)))</f>
        <v>0</v>
      </c>
      <c r="R57" s="179">
        <f>IF(AND('Table 1'!S12="0",'Table 2B'!R43="0"),0,IF(AND('Table 1'!S12="L",'Table 2B'!R43="L"),"NC",IF('Table 1'!S12="M",0,'Table 1'!S12)-IF('Table 2B'!R43="M",0,'Table 2B'!R43)))</f>
        <v>0</v>
      </c>
      <c r="S57" s="179">
        <f>IF(AND('Table 1'!T12="0",'Table 2B'!S43="0"),0,IF(AND('Table 1'!T12="L",'Table 2B'!S43="L"),"NC",IF('Table 1'!T12="M",0,'Table 1'!T12)-IF('Table 2B'!S43="M",0,'Table 2B'!S43)))</f>
        <v>0</v>
      </c>
      <c r="T57" s="179">
        <f>IF(AND('Table 1'!U12="0",'Table 2B'!T43="0"),0,IF(AND('Table 1'!U12="L",'Table 2B'!T43="L"),"NC",IF('Table 1'!U12="M",0,'Table 1'!U12)-IF('Table 2B'!T43="M",0,'Table 2B'!T43)))</f>
        <v>0</v>
      </c>
      <c r="U57" s="179">
        <f>IF(AND('Table 1'!V12="0",'Table 2B'!U43="0"),0,IF(AND('Table 1'!V12="L",'Table 2B'!U43="L"),"NC",IF('Table 1'!V12="M",0,'Table 1'!V12)-IF('Table 2B'!U43="M",0,'Table 2B'!U43)))</f>
        <v>0</v>
      </c>
      <c r="V57" s="179">
        <f>IF(AND('Table 1'!W12="0",'Table 2B'!V43="0"),0,IF(AND('Table 1'!W12="L",'Table 2B'!V43="L"),"NC",IF('Table 1'!W12="M",0,'Table 1'!W12)-IF('Table 2B'!V43="M",0,'Table 2B'!V43)))</f>
        <v>0</v>
      </c>
      <c r="W57" s="179">
        <f>IF(AND('Table 1'!X12="0",'Table 2B'!W43="0"),0,IF(AND('Table 1'!X12="L",'Table 2B'!W43="L"),"NC",IF('Table 1'!X12="M",0,'Table 1'!X12)-IF('Table 2B'!W43="M",0,'Table 2B'!W43)))</f>
        <v>0</v>
      </c>
      <c r="X57" s="179">
        <f>IF(AND('Table 1'!Y12="0",'Table 2B'!X43="0"),0,IF(AND('Table 1'!Y12="L",'Table 2B'!X43="L"),"NC",IF('Table 1'!Y12="M",0,'Table 1'!Y12)-IF('Table 2B'!X43="M",0,'Table 2B'!X43)))</f>
        <v>0</v>
      </c>
      <c r="Y57" s="179">
        <f>IF(AND('Table 1'!Z12="0",'Table 2B'!Y43="0"),0,IF(AND('Table 1'!Z12="L",'Table 2B'!Y43="L"),"NC",IF('Table 1'!Z12="M",0,'Table 1'!Z12)-IF('Table 2B'!Y43="M",0,'Table 2B'!Y43)))</f>
        <v>0</v>
      </c>
      <c r="Z57" s="179">
        <f>IF(AND('Table 1'!AA12="0",'Table 2B'!Z43="0"),0,IF(AND('Table 1'!AA12="L",'Table 2B'!Z43="L"),"NC",IF('Table 1'!AA12="M",0,'Table 1'!AA12)-IF('Table 2B'!Z43="M",0,'Table 2B'!Z43)))</f>
        <v>0</v>
      </c>
      <c r="AA57" s="179">
        <f>IF(AND('Table 1'!AB12="0",'Table 2B'!AA43="0"),0,IF(AND('Table 1'!AB12="L",'Table 2B'!AA43="L"),"NC",IF('Table 1'!AB12="M",0,'Table 1'!AB12)-IF('Table 2B'!AA43="M",0,'Table 2B'!AA43)))</f>
        <v>0</v>
      </c>
      <c r="AB57" s="179">
        <f>IF(AND('Table 1'!AC12="0",'Table 2B'!AB43="0"),0,IF(AND('Table 1'!AC12="L",'Table 2B'!AB43="L"),"NC",IF('Table 1'!AC12="M",0,'Table 1'!AC12)-IF('Table 2B'!AB43="M",0,'Table 2B'!AB43)))</f>
        <v>0</v>
      </c>
      <c r="AC57" s="179">
        <f>IF(AND('Table 1'!AD12="0",'Table 2B'!AC43="0"),0,IF(AND('Table 1'!AD12="L",'Table 2B'!AC43="L"),"NC",IF('Table 1'!AD12="M",0,'Table 1'!AD12)-IF('Table 2B'!AC43="M",0,'Table 2B'!AC43)))</f>
        <v>0</v>
      </c>
      <c r="AD57" s="179">
        <f>IF(AND('Table 1'!AE12="0",'Table 2B'!AD43="0"),0,IF(AND('Table 1'!AE12="L",'Table 2B'!AD43="L"),"NC",IF('Table 1'!AE12="M",0,'Table 1'!AE12)-IF('Table 2B'!AD43="M",0,'Table 2B'!AD43)))</f>
        <v>0</v>
      </c>
      <c r="AE57" s="179">
        <f>IF(AND('Table 1'!AF12="0",'Table 2B'!AE43="0"),0,IF(AND('Table 1'!AF12="L",'Table 2B'!AE43="L"),"NC",IF('Table 1'!AF12="M",0,'Table 1'!AF12)-IF('Table 2B'!AE43="M",0,'Table 2B'!AE43)))</f>
        <v>0</v>
      </c>
      <c r="AF57" s="179">
        <f>IF(AND('Table 1'!AG12="0",'Table 2B'!AF43="0"),0,IF(AND('Table 1'!AG12="L",'Table 2B'!AF43="L"),"NC",IF('Table 1'!AG12="M",0,'Table 1'!AG12)-IF('Table 2B'!AF43="M",0,'Table 2B'!AF43)))</f>
        <v>0</v>
      </c>
      <c r="AG57" s="179">
        <f>IF(AND('Table 1'!AH12="0",'Table 2B'!AG43="0"),0,IF(AND('Table 1'!AH12="L",'Table 2B'!AG43="L"),"NC",IF('Table 1'!AH12="M",0,'Table 1'!AH12)-IF('Table 2B'!AG43="M",0,'Table 2B'!AG43)))</f>
        <v>0</v>
      </c>
      <c r="AH57" s="179">
        <f>IF(AND('Table 1'!AI12="0",'Table 2B'!AH43="0"),0,IF(AND('Table 1'!AI12="L",'Table 2B'!AH43="L"),"NC",IF('Table 1'!AI12="M",0,'Table 1'!AI12)-IF('Table 2B'!AH43="M",0,'Table 2B'!AH43)))</f>
        <v>0</v>
      </c>
      <c r="AI57" s="179">
        <f>IF(AND('Table 1'!AJ12="0",'Table 2B'!AI43="0"),0,IF(AND('Table 1'!AJ12="L",'Table 2B'!AI43="L"),"NC",IF('Table 1'!AJ12="M",0,'Table 1'!AJ12)-IF('Table 2B'!AI43="M",0,'Table 2B'!AI43)))</f>
        <v>0</v>
      </c>
      <c r="AJ57" s="296"/>
      <c r="AK57" s="297"/>
    </row>
  </sheetData>
  <sheetProtection algorithmName="SHA-512" hashValue="nfSXkTAldFw6Ww+S9TOvF8/+Xnnimp6pDzJ+ISA2LQ5YUUdWL26qAqWGAsADysjHVC9xp2skexxY5l+FQHhWJw==" saltValue="SztOcZYdhKdkMfMN4w7+/w==" spinCount="100000" sheet="1" objects="1" formatColumns="0" formatRows="0" insertRows="0" insertHyperlinks="0" deleteRows="0"/>
  <mergeCells count="1">
    <mergeCell ref="D4:AI4"/>
  </mergeCells>
  <phoneticPr fontId="35" type="noConversion"/>
  <conditionalFormatting sqref="D8:AI8">
    <cfRule type="cellIs" dxfId="50" priority="3" operator="equal">
      <formula>""</formula>
    </cfRule>
  </conditionalFormatting>
  <conditionalFormatting sqref="D11:AI16">
    <cfRule type="cellIs" dxfId="49" priority="32" operator="equal">
      <formula>""</formula>
    </cfRule>
  </conditionalFormatting>
  <conditionalFormatting sqref="D20:AI20">
    <cfRule type="cellIs" dxfId="48" priority="29" operator="equal">
      <formula>""</formula>
    </cfRule>
  </conditionalFormatting>
  <conditionalFormatting sqref="D24:AI24">
    <cfRule type="cellIs" dxfId="47" priority="26" operator="equal">
      <formula>""</formula>
    </cfRule>
  </conditionalFormatting>
  <conditionalFormatting sqref="D26:AI26">
    <cfRule type="cellIs" dxfId="46" priority="23" operator="equal">
      <formula>""</formula>
    </cfRule>
  </conditionalFormatting>
  <conditionalFormatting sqref="D29:AI29">
    <cfRule type="cellIs" dxfId="45" priority="20" operator="equal">
      <formula>""</formula>
    </cfRule>
  </conditionalFormatting>
  <conditionalFormatting sqref="D33:AI34">
    <cfRule type="cellIs" dxfId="44" priority="14" operator="equal">
      <formula>""</formula>
    </cfRule>
  </conditionalFormatting>
  <conditionalFormatting sqref="D38:AI38">
    <cfRule type="cellIs" dxfId="43" priority="11" operator="equal">
      <formula>""</formula>
    </cfRule>
  </conditionalFormatting>
  <conditionalFormatting sqref="D43:AI43">
    <cfRule type="cellIs" dxfId="42" priority="4" operator="equal">
      <formula>""</formula>
    </cfRule>
  </conditionalFormatting>
  <conditionalFormatting sqref="D51:AI51">
    <cfRule type="containsText" dxfId="41" priority="1" operator="containsText" text="NOT">
      <formula>NOT(ISERROR(SEARCH("NOT",D51)))</formula>
    </cfRule>
  </conditionalFormatting>
  <conditionalFormatting sqref="U5:AI5 U8:AI9 U11:AI18 U20:AI22 U24:AI24 U26:AI31 U33:AI36 U38:AI41 U43:AI43">
    <cfRule type="expression" dxfId="40" priority="2">
      <formula>LEN(U$5)=0</formula>
    </cfRule>
  </conditionalFormatting>
  <dataValidations count="2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AI9" xr:uid="{00000000-0002-0000-0400-000000000000}">
      <formula1>$AM$1:$AM$4</formula1>
    </dataValidation>
    <dataValidation type="list" allowBlank="1" showInputMessage="1" showErrorMessage="1" sqref="D1" xr:uid="{00000000-0002-0000-0400-000001000000}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2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9">
    <tabColor rgb="FF00FF00"/>
    <pageSetUpPr fitToPage="1"/>
  </sheetPr>
  <dimension ref="A1:JW62"/>
  <sheetViews>
    <sheetView showGridLines="0" defaultGridColor="0" colorId="22" zoomScale="70" zoomScaleNormal="70" zoomScaleSheetLayoutView="80" workbookViewId="0">
      <pane xSplit="3" topLeftCell="S1" activePane="topRight" state="frozen"/>
      <selection activeCell="D51" sqref="D51"/>
      <selection pane="topRight" activeCell="AC14" sqref="AC14"/>
    </sheetView>
  </sheetViews>
  <sheetFormatPr defaultColWidth="9.77734375" defaultRowHeight="15" outlineLevelCol="1"/>
  <cols>
    <col min="1" max="1" width="11.5546875" style="20" hidden="1" customWidth="1"/>
    <col min="2" max="2" width="41.5546875" style="20" hidden="1" customWidth="1"/>
    <col min="3" max="3" width="68.109375" style="25" customWidth="1"/>
    <col min="4" max="30" width="12.77734375" style="10" customWidth="1"/>
    <col min="31" max="35" width="12.77734375" style="10" hidden="1" customWidth="1" outlineLevel="1"/>
    <col min="36" max="36" width="65.21875" style="10" customWidth="1" collapsed="1"/>
    <col min="37" max="37" width="5.21875" style="10" customWidth="1"/>
    <col min="38" max="38" width="1" style="10" customWidth="1"/>
    <col min="39" max="39" width="2.5546875" style="10" customWidth="1"/>
    <col min="40" max="40" width="8.21875" style="10" bestFit="1" customWidth="1"/>
    <col min="41" max="41" width="13.109375" style="10" customWidth="1"/>
    <col min="42" max="42" width="9.21875" style="10" customWidth="1"/>
    <col min="43" max="64" width="9.77734375" style="10"/>
    <col min="65" max="65" width="9.77734375" style="258"/>
    <col min="66" max="16384" width="9.77734375" style="10"/>
  </cols>
  <sheetData>
    <row r="1" spans="1:65" ht="18">
      <c r="A1" s="259"/>
      <c r="B1" s="259"/>
      <c r="C1" s="268" t="s">
        <v>574</v>
      </c>
      <c r="D1" s="19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M1" s="194" t="s">
        <v>454</v>
      </c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f>AR1+1</f>
        <v>7</v>
      </c>
      <c r="AT1" s="194">
        <f t="shared" ref="AT1:BE1" si="0">AS1+1</f>
        <v>8</v>
      </c>
      <c r="AU1" s="194">
        <f t="shared" si="0"/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</row>
    <row r="2" spans="1:65" ht="23.1" customHeight="1" thickBot="1">
      <c r="A2" s="259"/>
      <c r="B2" s="259"/>
      <c r="C2" s="269"/>
      <c r="D2" s="270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486"/>
      <c r="AM2" s="194" t="s">
        <v>455</v>
      </c>
      <c r="AN2" s="485">
        <f>IF($AN$1='Cover page'!$N$2,0,1)</f>
        <v>0</v>
      </c>
    </row>
    <row r="3" spans="1:65" ht="17.25" thickTop="1" thickBot="1">
      <c r="A3" s="261"/>
      <c r="B3" s="300"/>
      <c r="C3" s="271"/>
      <c r="D3" s="272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304"/>
      <c r="AL3" s="13"/>
      <c r="AM3" s="194" t="s">
        <v>456</v>
      </c>
    </row>
    <row r="4" spans="1:65" ht="16.5" thickBot="1">
      <c r="A4" s="209"/>
      <c r="B4" s="206"/>
      <c r="C4" s="199" t="str">
        <f>'Cover page'!E13</f>
        <v>Member State: Sweden</v>
      </c>
      <c r="D4" s="556" t="s">
        <v>2</v>
      </c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35"/>
      <c r="AC4" s="535"/>
      <c r="AD4" s="535"/>
      <c r="AE4" s="535"/>
      <c r="AF4" s="535"/>
      <c r="AG4" s="535"/>
      <c r="AH4" s="535"/>
      <c r="AI4" s="534"/>
      <c r="AJ4" s="342"/>
      <c r="AK4" s="305"/>
      <c r="AM4" s="194" t="s">
        <v>457</v>
      </c>
      <c r="AP4" s="13"/>
    </row>
    <row r="5" spans="1:65" ht="15.75">
      <c r="A5" s="209" t="s">
        <v>125</v>
      </c>
      <c r="B5" s="301" t="s">
        <v>485</v>
      </c>
      <c r="C5" s="22" t="s">
        <v>68</v>
      </c>
      <c r="D5" s="274">
        <f>'Table 1'!E5</f>
        <v>1995</v>
      </c>
      <c r="E5" s="274">
        <f>IF(VLOOKUP('Cover page'!$F$15,'Cover page'!$BD$1:$BF$15,3,FALSE)&lt;D52+1,"",D52+1)</f>
        <v>1996</v>
      </c>
      <c r="F5" s="274">
        <f>IF(VLOOKUP('Cover page'!$F$15,'Cover page'!$BD$1:$BF$15,3,FALSE)&lt;E52+1,"",E52+1)</f>
        <v>1997</v>
      </c>
      <c r="G5" s="274">
        <f>IF(VLOOKUP('Cover page'!$F$15,'Cover page'!$BD$1:$BF$15,3,FALSE)&lt;F52+1,"",F52+1)</f>
        <v>1998</v>
      </c>
      <c r="H5" s="274">
        <f>IF(VLOOKUP('Cover page'!$F$15,'Cover page'!$BD$1:$BF$15,3,FALSE)&lt;G52+1,"",G52+1)</f>
        <v>1999</v>
      </c>
      <c r="I5" s="274">
        <f>IF(VLOOKUP('Cover page'!$F$15,'Cover page'!$BD$1:$BF$15,3,FALSE)&lt;H52+1,"",H52+1)</f>
        <v>2000</v>
      </c>
      <c r="J5" s="274">
        <f>IF(VLOOKUP('Cover page'!$F$15,'Cover page'!$BD$1:$BF$15,3,FALSE)&lt;I52+1,"",I52+1)</f>
        <v>2001</v>
      </c>
      <c r="K5" s="274">
        <f>IF(VLOOKUP('Cover page'!$F$15,'Cover page'!$BD$1:$BF$15,3,FALSE)&lt;J52+1,"",J52+1)</f>
        <v>2002</v>
      </c>
      <c r="L5" s="274">
        <f>IF(VLOOKUP('Cover page'!$F$15,'Cover page'!$BD$1:$BF$15,3,FALSE)&lt;K52+1,"",K52+1)</f>
        <v>2003</v>
      </c>
      <c r="M5" s="274">
        <f>IF(VLOOKUP('Cover page'!$F$15,'Cover page'!$BD$1:$BF$15,3,FALSE)&lt;L52+1,"",L52+1)</f>
        <v>2004</v>
      </c>
      <c r="N5" s="274">
        <f>IF(VLOOKUP('Cover page'!$F$15,'Cover page'!$BD$1:$BF$15,3,FALSE)&lt;M52+1,"",M52+1)</f>
        <v>2005</v>
      </c>
      <c r="O5" s="274">
        <f>IF(VLOOKUP('Cover page'!$F$15,'Cover page'!$BD$1:$BF$15,3,FALSE)&lt;N52+1,"",N52+1)</f>
        <v>2006</v>
      </c>
      <c r="P5" s="274">
        <f>IF(VLOOKUP('Cover page'!$F$15,'Cover page'!$BD$1:$BF$15,3,FALSE)&lt;O52+1,"",O52+1)</f>
        <v>2007</v>
      </c>
      <c r="Q5" s="274">
        <f>IF(VLOOKUP('Cover page'!$F$15,'Cover page'!$BD$1:$BF$15,3,FALSE)&lt;P52+1,"",P52+1)</f>
        <v>2008</v>
      </c>
      <c r="R5" s="274">
        <f>IF(VLOOKUP('Cover page'!$F$15,'Cover page'!$BD$1:$BF$15,3,FALSE)&lt;Q52+1,"",Q52+1)</f>
        <v>2009</v>
      </c>
      <c r="S5" s="274">
        <f>IF(VLOOKUP('Cover page'!$F$15,'Cover page'!$BD$1:$BF$15,3,FALSE)&lt;R52+1,"",R52+1)</f>
        <v>2010</v>
      </c>
      <c r="T5" s="274">
        <f>IF(VLOOKUP('Cover page'!$F$15,'Cover page'!$BD$1:$BF$15,3,FALSE)&lt;S52+1,"",S52+1)</f>
        <v>2011</v>
      </c>
      <c r="U5" s="274">
        <f>IF(VLOOKUP('Cover page'!$F$15,'Cover page'!$BD$1:$BF$15,3,FALSE)&lt;T52+1,"",T52+1)</f>
        <v>2012</v>
      </c>
      <c r="V5" s="274">
        <f>IF(VLOOKUP('Cover page'!$F$15,'Cover page'!$BD$1:$BF$15,3,FALSE)&lt;U52+1,"",U52+1)</f>
        <v>2013</v>
      </c>
      <c r="W5" s="274">
        <f>IF(VLOOKUP('Cover page'!$F$15,'Cover page'!$BD$1:$BF$15,3,FALSE)&lt;V52+1,"",V52+1)</f>
        <v>2014</v>
      </c>
      <c r="X5" s="274">
        <f>IF(VLOOKUP('Cover page'!$F$15,'Cover page'!$BD$1:$BF$15,3,FALSE)&lt;W52+1,"",W52+1)</f>
        <v>2015</v>
      </c>
      <c r="Y5" s="274">
        <f>IF(VLOOKUP('Cover page'!$F$15,'Cover page'!$BD$1:$BF$15,3,FALSE)&lt;X52+1,"",X52+1)</f>
        <v>2016</v>
      </c>
      <c r="Z5" s="274">
        <f>IF(VLOOKUP('Cover page'!$F$15,'Cover page'!$BD$1:$BF$15,3,FALSE)&lt;Y52+1,"",Y52+1)</f>
        <v>2017</v>
      </c>
      <c r="AA5" s="274">
        <f>IF(VLOOKUP('Cover page'!$F$15,'Cover page'!$BD$1:$BF$15,3,FALSE)&lt;Z52+1,"",Z52+1)</f>
        <v>2018</v>
      </c>
      <c r="AB5" s="274">
        <f>IF(VLOOKUP('Cover page'!$F$15,'Cover page'!$BD$1:$BF$15,3,FALSE)&lt;AA52+1,"",AA52+1)</f>
        <v>2019</v>
      </c>
      <c r="AC5" s="274">
        <f>IF(VLOOKUP('Cover page'!$F$15,'Cover page'!$BD$1:$BF$15,3,FALSE)&lt;AB52+1,"",AB52+1)</f>
        <v>2020</v>
      </c>
      <c r="AD5" s="274">
        <f>IF(VLOOKUP('Cover page'!$F$15,'Cover page'!$BD$1:$BF$15,3,FALSE)&lt;AC52+1,"",AC52+1)</f>
        <v>2021</v>
      </c>
      <c r="AE5" s="274" t="str">
        <f>IF(VLOOKUP('Cover page'!$F$15,'Cover page'!$BD$1:$BF$15,3,FALSE)&lt;AD52+1,"",AD52+1)</f>
        <v/>
      </c>
      <c r="AF5" s="274" t="str">
        <f>IF(VLOOKUP('Cover page'!$F$15,'Cover page'!$BD$1:$BF$15,3,FALSE)&lt;AE52+1,"",AE52+1)</f>
        <v/>
      </c>
      <c r="AG5" s="274" t="str">
        <f>IF(VLOOKUP('Cover page'!$F$15,'Cover page'!$BD$1:$BF$15,3,FALSE)&lt;AF52+1,"",AF52+1)</f>
        <v/>
      </c>
      <c r="AH5" s="274" t="str">
        <f>IF(VLOOKUP('Cover page'!$F$15,'Cover page'!$BD$1:$BF$15,3,FALSE)&lt;AG52+1,"",AG52+1)</f>
        <v/>
      </c>
      <c r="AI5" s="274" t="str">
        <f>IF(VLOOKUP('Cover page'!$F$15,'Cover page'!$BD$1:$BF$15,3,FALSE)&lt;AH52+1,"",AH52+1)</f>
        <v/>
      </c>
      <c r="AJ5" s="307"/>
      <c r="AK5" s="305"/>
      <c r="AP5" s="13"/>
    </row>
    <row r="6" spans="1:65" ht="15.75">
      <c r="A6" s="209"/>
      <c r="B6" s="263"/>
      <c r="C6" s="213" t="str">
        <f>'Cover page'!E14</f>
        <v>Date: 31/03/2026</v>
      </c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4"/>
      <c r="AF6" s="454"/>
      <c r="AG6" s="454"/>
      <c r="AH6" s="454"/>
      <c r="AI6" s="454"/>
      <c r="AJ6" s="308"/>
      <c r="AK6" s="305"/>
      <c r="AP6" s="13"/>
    </row>
    <row r="7" spans="1:65" ht="10.5" customHeight="1" thickBot="1">
      <c r="A7" s="209"/>
      <c r="B7" s="264"/>
      <c r="C7" s="309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310"/>
      <c r="AK7" s="305"/>
      <c r="AP7" s="13"/>
    </row>
    <row r="8" spans="1:65" ht="17.25" thickTop="1" thickBot="1">
      <c r="A8" s="265" t="s">
        <v>243</v>
      </c>
      <c r="B8" s="388" t="s">
        <v>727</v>
      </c>
      <c r="C8" s="281" t="s">
        <v>50</v>
      </c>
      <c r="D8" s="499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7"/>
      <c r="AI8" s="497"/>
      <c r="AJ8" s="11"/>
      <c r="AK8" s="49"/>
      <c r="AP8" s="13"/>
      <c r="BM8" s="258" t="str">
        <f>CountryCode &amp; ".T2.WB.S1313.MNAC." &amp; RefVintage</f>
        <v>SE.T2.WB.S1313.MNAC.W.2026</v>
      </c>
    </row>
    <row r="9" spans="1:65" ht="16.5" thickTop="1">
      <c r="A9" s="265"/>
      <c r="B9" s="126"/>
      <c r="C9" s="282" t="s">
        <v>82</v>
      </c>
      <c r="D9" s="118" t="s">
        <v>4</v>
      </c>
      <c r="E9" s="118" t="s">
        <v>4</v>
      </c>
      <c r="F9" s="118" t="s">
        <v>4</v>
      </c>
      <c r="G9" s="118" t="s">
        <v>4</v>
      </c>
      <c r="H9" s="118" t="s">
        <v>4</v>
      </c>
      <c r="I9" s="118" t="s">
        <v>4</v>
      </c>
      <c r="J9" s="118" t="s">
        <v>4</v>
      </c>
      <c r="K9" s="118" t="s">
        <v>4</v>
      </c>
      <c r="L9" s="118" t="s">
        <v>4</v>
      </c>
      <c r="M9" s="118" t="s">
        <v>4</v>
      </c>
      <c r="N9" s="118" t="s">
        <v>4</v>
      </c>
      <c r="O9" s="118" t="s">
        <v>4</v>
      </c>
      <c r="P9" s="118" t="s">
        <v>4</v>
      </c>
      <c r="Q9" s="118" t="s">
        <v>4</v>
      </c>
      <c r="R9" s="118" t="s">
        <v>4</v>
      </c>
      <c r="S9" s="118" t="s">
        <v>4</v>
      </c>
      <c r="T9" s="118" t="s">
        <v>4</v>
      </c>
      <c r="U9" s="118" t="s">
        <v>4</v>
      </c>
      <c r="V9" s="118" t="s">
        <v>4</v>
      </c>
      <c r="W9" s="118" t="s">
        <v>4</v>
      </c>
      <c r="X9" s="118" t="s">
        <v>4</v>
      </c>
      <c r="Y9" s="118" t="s">
        <v>4</v>
      </c>
      <c r="Z9" s="118" t="s">
        <v>4</v>
      </c>
      <c r="AA9" s="118" t="s">
        <v>4</v>
      </c>
      <c r="AB9" s="118" t="s">
        <v>4</v>
      </c>
      <c r="AC9" s="118" t="s">
        <v>4</v>
      </c>
      <c r="AD9" s="118" t="s">
        <v>4</v>
      </c>
      <c r="AE9" s="118" t="s">
        <v>4</v>
      </c>
      <c r="AF9" s="118" t="s">
        <v>4</v>
      </c>
      <c r="AG9" s="118" t="s">
        <v>4</v>
      </c>
      <c r="AH9" s="118" t="s">
        <v>4</v>
      </c>
      <c r="AI9" s="118" t="s">
        <v>4</v>
      </c>
      <c r="AJ9" s="112"/>
      <c r="AK9" s="50"/>
      <c r="AP9" s="13"/>
    </row>
    <row r="10" spans="1:65" ht="9.75" customHeight="1">
      <c r="A10" s="265"/>
      <c r="B10" s="126"/>
      <c r="C10" s="282"/>
      <c r="D10" s="470">
        <f t="shared" ref="D10:P10" si="1">IFERROR(VLOOKUP(D9,StatusTable,2,FALSE), -1)</f>
        <v>0</v>
      </c>
      <c r="E10" s="471">
        <f t="shared" si="1"/>
        <v>0</v>
      </c>
      <c r="F10" s="471">
        <f t="shared" si="1"/>
        <v>0</v>
      </c>
      <c r="G10" s="471">
        <f t="shared" si="1"/>
        <v>0</v>
      </c>
      <c r="H10" s="471">
        <f t="shared" si="1"/>
        <v>0</v>
      </c>
      <c r="I10" s="471">
        <f t="shared" si="1"/>
        <v>0</v>
      </c>
      <c r="J10" s="471">
        <f t="shared" si="1"/>
        <v>0</v>
      </c>
      <c r="K10" s="471">
        <f t="shared" si="1"/>
        <v>0</v>
      </c>
      <c r="L10" s="471">
        <f t="shared" si="1"/>
        <v>0</v>
      </c>
      <c r="M10" s="471">
        <f t="shared" si="1"/>
        <v>0</v>
      </c>
      <c r="N10" s="471">
        <f t="shared" si="1"/>
        <v>0</v>
      </c>
      <c r="O10" s="471">
        <f t="shared" si="1"/>
        <v>0</v>
      </c>
      <c r="P10" s="471">
        <f t="shared" si="1"/>
        <v>0</v>
      </c>
      <c r="Q10" s="471">
        <f t="shared" ref="Q10" si="2">IFERROR(VLOOKUP(Q9,StatusTable,2,FALSE), -1)</f>
        <v>0</v>
      </c>
      <c r="R10" s="471">
        <f t="shared" ref="R10" si="3">IFERROR(VLOOKUP(R9,StatusTable,2,FALSE), -1)</f>
        <v>0</v>
      </c>
      <c r="S10" s="471">
        <f t="shared" ref="S10:AD10" si="4">IFERROR(VLOOKUP(S9,StatusTable,2,FALSE), -1)</f>
        <v>0</v>
      </c>
      <c r="T10" s="471">
        <f t="shared" si="4"/>
        <v>0</v>
      </c>
      <c r="U10" s="471">
        <f t="shared" si="4"/>
        <v>0</v>
      </c>
      <c r="V10" s="471">
        <f t="shared" si="4"/>
        <v>0</v>
      </c>
      <c r="W10" s="471">
        <f t="shared" si="4"/>
        <v>0</v>
      </c>
      <c r="X10" s="471">
        <f t="shared" si="4"/>
        <v>0</v>
      </c>
      <c r="Y10" s="471">
        <f t="shared" si="4"/>
        <v>0</v>
      </c>
      <c r="Z10" s="471">
        <f t="shared" si="4"/>
        <v>0</v>
      </c>
      <c r="AA10" s="471">
        <f t="shared" si="4"/>
        <v>0</v>
      </c>
      <c r="AB10" s="471">
        <f t="shared" si="4"/>
        <v>0</v>
      </c>
      <c r="AC10" s="471">
        <f t="shared" si="4"/>
        <v>0</v>
      </c>
      <c r="AD10" s="471">
        <f t="shared" si="4"/>
        <v>0</v>
      </c>
      <c r="AE10" s="471"/>
      <c r="AF10" s="471"/>
      <c r="AG10" s="471"/>
      <c r="AH10" s="471"/>
      <c r="AI10" s="471"/>
      <c r="AJ10" s="99"/>
      <c r="AK10" s="50"/>
      <c r="AP10" s="13"/>
      <c r="BM10" s="258" t="str">
        <f>CountryCode &amp; ".T2.WB_STATUS.S1313.MNAC." &amp; RefVintage</f>
        <v>SE.T2.WB_STATUS.S1313.MNAC.W.2026</v>
      </c>
    </row>
    <row r="11" spans="1:65" ht="15.75">
      <c r="A11" s="265" t="s">
        <v>244</v>
      </c>
      <c r="B11" s="388" t="s">
        <v>728</v>
      </c>
      <c r="C11" s="283" t="s">
        <v>91</v>
      </c>
      <c r="D11" s="502"/>
      <c r="E11" s="502"/>
      <c r="F11" s="502"/>
      <c r="G11" s="502"/>
      <c r="H11" s="502"/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502"/>
      <c r="U11" s="498"/>
      <c r="V11" s="498"/>
      <c r="W11" s="498"/>
      <c r="X11" s="498"/>
      <c r="Y11" s="498"/>
      <c r="Z11" s="498"/>
      <c r="AA11" s="498"/>
      <c r="AB11" s="498"/>
      <c r="AC11" s="498"/>
      <c r="AD11" s="498"/>
      <c r="AE11" s="498"/>
      <c r="AF11" s="498"/>
      <c r="AG11" s="498"/>
      <c r="AH11" s="498"/>
      <c r="AI11" s="498"/>
      <c r="AJ11" s="100"/>
      <c r="AK11" s="50"/>
      <c r="AP11" s="13"/>
      <c r="BM11" s="258" t="str">
        <f>CountryCode &amp; ".T2.FT.S1313.MNAC." &amp; RefVintage</f>
        <v>SE.T2.FT.S1313.MNAC.W.2026</v>
      </c>
    </row>
    <row r="12" spans="1:65" ht="15.75">
      <c r="A12" s="265" t="s">
        <v>245</v>
      </c>
      <c r="B12" s="388" t="s">
        <v>729</v>
      </c>
      <c r="C12" s="284" t="s">
        <v>52</v>
      </c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2"/>
      <c r="U12" s="498"/>
      <c r="V12" s="498"/>
      <c r="W12" s="498"/>
      <c r="X12" s="498"/>
      <c r="Y12" s="498"/>
      <c r="Z12" s="498"/>
      <c r="AA12" s="498"/>
      <c r="AB12" s="498"/>
      <c r="AC12" s="498"/>
      <c r="AD12" s="498"/>
      <c r="AE12" s="498"/>
      <c r="AF12" s="498"/>
      <c r="AG12" s="498"/>
      <c r="AH12" s="498"/>
      <c r="AI12" s="498"/>
      <c r="AJ12" s="100"/>
      <c r="AK12" s="50"/>
      <c r="AP12" s="13"/>
      <c r="BM12" s="258" t="str">
        <f>CountryCode &amp; ".T2.F4.S1313.MNAC." &amp; RefVintage</f>
        <v>SE.T2.F4.S1313.MNAC.W.2026</v>
      </c>
    </row>
    <row r="13" spans="1:65" ht="15.75">
      <c r="A13" s="265" t="s">
        <v>246</v>
      </c>
      <c r="B13" s="388" t="s">
        <v>730</v>
      </c>
      <c r="C13" s="285" t="s">
        <v>53</v>
      </c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498"/>
      <c r="V13" s="498"/>
      <c r="W13" s="498"/>
      <c r="X13" s="498"/>
      <c r="Y13" s="498"/>
      <c r="Z13" s="498"/>
      <c r="AA13" s="498"/>
      <c r="AB13" s="498"/>
      <c r="AC13" s="498"/>
      <c r="AD13" s="498"/>
      <c r="AE13" s="498"/>
      <c r="AF13" s="498"/>
      <c r="AG13" s="498"/>
      <c r="AH13" s="498"/>
      <c r="AI13" s="498"/>
      <c r="AJ13" s="100"/>
      <c r="AK13" s="50"/>
      <c r="AP13" s="13"/>
      <c r="BM13" s="258" t="str">
        <f>CountryCode &amp; ".T2.F5.S1313.MNAC." &amp; RefVintage</f>
        <v>SE.T2.F5.S1313.MNAC.W.2026</v>
      </c>
    </row>
    <row r="14" spans="1:65" ht="15.75">
      <c r="A14" s="265" t="s">
        <v>247</v>
      </c>
      <c r="B14" s="388" t="s">
        <v>731</v>
      </c>
      <c r="C14" s="285" t="s">
        <v>34</v>
      </c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502"/>
      <c r="U14" s="498"/>
      <c r="V14" s="498"/>
      <c r="W14" s="498"/>
      <c r="X14" s="498"/>
      <c r="Y14" s="498"/>
      <c r="Z14" s="498"/>
      <c r="AA14" s="498"/>
      <c r="AB14" s="498"/>
      <c r="AC14" s="498"/>
      <c r="AD14" s="498"/>
      <c r="AE14" s="498"/>
      <c r="AF14" s="498"/>
      <c r="AG14" s="498"/>
      <c r="AH14" s="498"/>
      <c r="AI14" s="498"/>
      <c r="AJ14" s="100"/>
      <c r="AK14" s="50"/>
      <c r="AP14" s="13"/>
      <c r="BM14" s="258" t="str">
        <f>CountryCode &amp; ".T2.OFT.S1313.MNAC." &amp; RefVintage</f>
        <v>SE.T2.OFT.S1313.MNAC.W.2026</v>
      </c>
    </row>
    <row r="15" spans="1:65" ht="16.5" thickBot="1">
      <c r="A15" s="265" t="s">
        <v>248</v>
      </c>
      <c r="B15" s="388" t="s">
        <v>732</v>
      </c>
      <c r="C15" s="286" t="s">
        <v>513</v>
      </c>
      <c r="D15" s="502"/>
      <c r="E15" s="502"/>
      <c r="F15" s="502"/>
      <c r="G15" s="502"/>
      <c r="H15" s="502"/>
      <c r="I15" s="502"/>
      <c r="J15" s="502"/>
      <c r="K15" s="502"/>
      <c r="L15" s="502"/>
      <c r="M15" s="502"/>
      <c r="N15" s="502"/>
      <c r="O15" s="502"/>
      <c r="P15" s="502"/>
      <c r="Q15" s="502"/>
      <c r="R15" s="502"/>
      <c r="S15" s="502"/>
      <c r="T15" s="502"/>
      <c r="U15" s="498"/>
      <c r="V15" s="498"/>
      <c r="W15" s="498"/>
      <c r="X15" s="498"/>
      <c r="Y15" s="498"/>
      <c r="Z15" s="498"/>
      <c r="AA15" s="498"/>
      <c r="AB15" s="498"/>
      <c r="AC15" s="498"/>
      <c r="AD15" s="498"/>
      <c r="AE15" s="498"/>
      <c r="AF15" s="498"/>
      <c r="AG15" s="498"/>
      <c r="AH15" s="498"/>
      <c r="AI15" s="498"/>
      <c r="AJ15" s="100"/>
      <c r="AK15" s="50"/>
      <c r="AP15" s="13"/>
      <c r="BM15" s="258" t="str">
        <f>CountryCode &amp; ".T2.OFTDL.S1313.MNAC." &amp; RefVintage</f>
        <v>SE.T2.OFTDL.S1313.MNAC.W.2026</v>
      </c>
    </row>
    <row r="16" spans="1:65" ht="16.5" thickBot="1">
      <c r="A16" s="266" t="s">
        <v>489</v>
      </c>
      <c r="B16" s="388" t="s">
        <v>733</v>
      </c>
      <c r="C16" s="192" t="s">
        <v>514</v>
      </c>
      <c r="D16" s="502"/>
      <c r="E16" s="502"/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2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498"/>
      <c r="AF16" s="498"/>
      <c r="AG16" s="498"/>
      <c r="AH16" s="498"/>
      <c r="AI16" s="498"/>
      <c r="AJ16" s="100"/>
      <c r="AK16" s="50"/>
      <c r="AP16" s="13"/>
      <c r="BM16" s="258" t="str">
        <f>CountryCode &amp; ".T2.F71K.S1313.MNAC." &amp; RefVintage</f>
        <v>SE.T2.F71K.S1313.MNAC.W.2026</v>
      </c>
    </row>
    <row r="17" spans="1:65" ht="15.75">
      <c r="A17" s="135" t="s">
        <v>249</v>
      </c>
      <c r="B17" s="388" t="s">
        <v>734</v>
      </c>
      <c r="C17" s="110" t="s">
        <v>515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02"/>
      <c r="AK17" s="50"/>
      <c r="AP17" s="13"/>
      <c r="BM17" s="258" t="str">
        <f>CountryCode &amp; ".T2.OFT1.S1313.MNAC." &amp; RefVintage</f>
        <v>SE.T2.OFT1.S1313.MNAC.W.2026</v>
      </c>
    </row>
    <row r="18" spans="1:65" ht="15.75">
      <c r="A18" s="135" t="s">
        <v>250</v>
      </c>
      <c r="B18" s="388" t="s">
        <v>735</v>
      </c>
      <c r="C18" s="110" t="s">
        <v>516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02"/>
      <c r="AK18" s="50"/>
      <c r="AP18" s="13"/>
      <c r="BM18" s="258" t="str">
        <f>CountryCode &amp; ".T2.OFT2.S1313.MNAC." &amp; RefVintage</f>
        <v>SE.T2.OFT2.S1313.MNAC.W.2026</v>
      </c>
    </row>
    <row r="19" spans="1:65" ht="15.75">
      <c r="A19" s="265"/>
      <c r="B19" s="126"/>
      <c r="C19" s="137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00"/>
      <c r="AK19" s="50"/>
      <c r="AP19" s="13"/>
    </row>
    <row r="20" spans="1:65" ht="15.75">
      <c r="A20" s="265" t="s">
        <v>251</v>
      </c>
      <c r="B20" s="388" t="s">
        <v>742</v>
      </c>
      <c r="C20" s="283" t="s">
        <v>120</v>
      </c>
      <c r="D20" s="502"/>
      <c r="E20" s="502"/>
      <c r="F20" s="502"/>
      <c r="G20" s="502"/>
      <c r="H20" s="502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502"/>
      <c r="U20" s="498"/>
      <c r="V20" s="498"/>
      <c r="W20" s="498"/>
      <c r="X20" s="498"/>
      <c r="Y20" s="498"/>
      <c r="Z20" s="498"/>
      <c r="AA20" s="498"/>
      <c r="AB20" s="498"/>
      <c r="AC20" s="498"/>
      <c r="AD20" s="498"/>
      <c r="AE20" s="498"/>
      <c r="AF20" s="498"/>
      <c r="AG20" s="498"/>
      <c r="AH20" s="498"/>
      <c r="AI20" s="498"/>
      <c r="AJ20" s="100"/>
      <c r="AK20" s="50"/>
      <c r="AP20" s="13"/>
      <c r="BM20" s="258" t="str">
        <f>CountryCode &amp; ".T2.ONFT.S1313.MNAC." &amp; RefVintage</f>
        <v>SE.T2.ONFT.S1313.MNAC.W.2026</v>
      </c>
    </row>
    <row r="21" spans="1:65" ht="15.75">
      <c r="A21" s="135" t="s">
        <v>252</v>
      </c>
      <c r="B21" s="388" t="s">
        <v>743</v>
      </c>
      <c r="C21" s="110" t="s">
        <v>69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02"/>
      <c r="AK21" s="50"/>
      <c r="AP21" s="13"/>
      <c r="BM21" s="258" t="str">
        <f>CountryCode &amp; ".T2.ONFT1.S1313.MNAC." &amp; RefVintage</f>
        <v>SE.T2.ONFT1.S1313.MNAC.W.2026</v>
      </c>
    </row>
    <row r="22" spans="1:65" ht="15.75">
      <c r="A22" s="135" t="s">
        <v>253</v>
      </c>
      <c r="B22" s="388" t="s">
        <v>744</v>
      </c>
      <c r="C22" s="110" t="s">
        <v>70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02"/>
      <c r="AK22" s="50"/>
      <c r="AP22" s="13"/>
      <c r="BM22" s="258" t="str">
        <f>CountryCode &amp; ".T2.ONFT2.S1313.MNAC." &amp; RefVintage</f>
        <v>SE.T2.ONFT2.S1313.MNAC.W.2026</v>
      </c>
    </row>
    <row r="23" spans="1:65" ht="15.75">
      <c r="A23" s="265"/>
      <c r="B23" s="129"/>
      <c r="C23" s="138"/>
      <c r="D23" s="113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00"/>
      <c r="AK23" s="50"/>
      <c r="AP23" s="13"/>
    </row>
    <row r="24" spans="1:65" ht="15.75">
      <c r="A24" s="265" t="s">
        <v>254</v>
      </c>
      <c r="B24" s="388" t="s">
        <v>747</v>
      </c>
      <c r="C24" s="191" t="s">
        <v>471</v>
      </c>
      <c r="D24" s="502"/>
      <c r="E24" s="502"/>
      <c r="F24" s="502"/>
      <c r="G24" s="502"/>
      <c r="H24" s="502"/>
      <c r="I24" s="502"/>
      <c r="J24" s="502"/>
      <c r="K24" s="502"/>
      <c r="L24" s="502"/>
      <c r="M24" s="502"/>
      <c r="N24" s="502"/>
      <c r="O24" s="502"/>
      <c r="P24" s="502"/>
      <c r="Q24" s="502"/>
      <c r="R24" s="502"/>
      <c r="S24" s="502"/>
      <c r="T24" s="502"/>
      <c r="U24" s="498"/>
      <c r="V24" s="498"/>
      <c r="W24" s="498"/>
      <c r="X24" s="498"/>
      <c r="Y24" s="498"/>
      <c r="Z24" s="498"/>
      <c r="AA24" s="498"/>
      <c r="AB24" s="498"/>
      <c r="AC24" s="498"/>
      <c r="AD24" s="498"/>
      <c r="AE24" s="498"/>
      <c r="AF24" s="498"/>
      <c r="AG24" s="498"/>
      <c r="AH24" s="498"/>
      <c r="AI24" s="498"/>
      <c r="AJ24" s="100"/>
      <c r="AK24" s="50"/>
      <c r="AP24" s="13"/>
      <c r="BM24" s="258" t="str">
        <f>CountryCode &amp; ".T2.D41DIF.S1313.MNAC." &amp; RefVintage</f>
        <v>SE.T2.D41DIF.S1313.MNAC.W.2026</v>
      </c>
    </row>
    <row r="25" spans="1:65" ht="15.75">
      <c r="A25" s="265"/>
      <c r="B25" s="129"/>
      <c r="C25" s="138"/>
      <c r="D25" s="113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00"/>
      <c r="AK25" s="50"/>
      <c r="AP25" s="13"/>
    </row>
    <row r="26" spans="1:65" ht="15.75">
      <c r="A26" s="265" t="s">
        <v>541</v>
      </c>
      <c r="B26" s="388" t="s">
        <v>754</v>
      </c>
      <c r="C26" s="283" t="s">
        <v>47</v>
      </c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502"/>
      <c r="U26" s="498"/>
      <c r="V26" s="498"/>
      <c r="W26" s="498"/>
      <c r="X26" s="498"/>
      <c r="Y26" s="498"/>
      <c r="Z26" s="498"/>
      <c r="AA26" s="498"/>
      <c r="AB26" s="498"/>
      <c r="AC26" s="498"/>
      <c r="AD26" s="498"/>
      <c r="AE26" s="498"/>
      <c r="AF26" s="498"/>
      <c r="AG26" s="498"/>
      <c r="AH26" s="498"/>
      <c r="AI26" s="498"/>
      <c r="AJ26" s="100"/>
      <c r="AK26" s="50"/>
      <c r="AP26" s="13"/>
      <c r="BM26" s="258" t="str">
        <f>CountryCode &amp; ".T2.F8ASS.S1313.MNAC." &amp; RefVintage</f>
        <v>SE.T2.F8ASS.S1313.MNAC.W.2026</v>
      </c>
    </row>
    <row r="27" spans="1:65" ht="15.75">
      <c r="A27" s="135" t="s">
        <v>542</v>
      </c>
      <c r="B27" s="388" t="s">
        <v>755</v>
      </c>
      <c r="C27" s="110" t="s">
        <v>69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02"/>
      <c r="AK27" s="50"/>
      <c r="AP27" s="13"/>
      <c r="BM27" s="258" t="str">
        <f>CountryCode &amp; ".T2.F8ASS1.S1313.MNAC." &amp; RefVintage</f>
        <v>SE.T2.F8ASS1.S1313.MNAC.W.2026</v>
      </c>
    </row>
    <row r="28" spans="1:65" ht="15.75">
      <c r="A28" s="135" t="s">
        <v>543</v>
      </c>
      <c r="B28" s="388" t="s">
        <v>756</v>
      </c>
      <c r="C28" s="110" t="s">
        <v>70</v>
      </c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02"/>
      <c r="AK28" s="50"/>
      <c r="AP28" s="13"/>
      <c r="BM28" s="258" t="str">
        <f>CountryCode &amp; ".T2.F8ASS2.S1313.MNAC." &amp; RefVintage</f>
        <v>SE.T2.F8ASS2.S1313.MNAC.W.2026</v>
      </c>
    </row>
    <row r="29" spans="1:65" ht="15.75">
      <c r="A29" s="265" t="s">
        <v>544</v>
      </c>
      <c r="B29" s="388" t="s">
        <v>763</v>
      </c>
      <c r="C29" s="283" t="s">
        <v>46</v>
      </c>
      <c r="D29" s="502"/>
      <c r="E29" s="502"/>
      <c r="F29" s="502"/>
      <c r="G29" s="502"/>
      <c r="H29" s="502"/>
      <c r="I29" s="502"/>
      <c r="J29" s="502"/>
      <c r="K29" s="502"/>
      <c r="L29" s="502"/>
      <c r="M29" s="502"/>
      <c r="N29" s="502"/>
      <c r="O29" s="502"/>
      <c r="P29" s="502"/>
      <c r="Q29" s="502"/>
      <c r="R29" s="502"/>
      <c r="S29" s="502"/>
      <c r="T29" s="502"/>
      <c r="U29" s="498"/>
      <c r="V29" s="498"/>
      <c r="W29" s="498"/>
      <c r="X29" s="498"/>
      <c r="Y29" s="498"/>
      <c r="Z29" s="498"/>
      <c r="AA29" s="498"/>
      <c r="AB29" s="498"/>
      <c r="AC29" s="498"/>
      <c r="AD29" s="498"/>
      <c r="AE29" s="498"/>
      <c r="AF29" s="498"/>
      <c r="AG29" s="498"/>
      <c r="AH29" s="498"/>
      <c r="AI29" s="498"/>
      <c r="AJ29" s="100"/>
      <c r="AK29" s="50"/>
      <c r="AP29" s="13"/>
      <c r="BM29" s="258" t="str">
        <f>CountryCode &amp; ".T2.F8LIA.S1313.MNAC." &amp; RefVintage</f>
        <v>SE.T2.F8LIA.S1313.MNAC.W.2026</v>
      </c>
    </row>
    <row r="30" spans="1:65" ht="15.75">
      <c r="A30" s="135" t="s">
        <v>545</v>
      </c>
      <c r="B30" s="388" t="s">
        <v>764</v>
      </c>
      <c r="C30" s="110" t="s">
        <v>69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02"/>
      <c r="AK30" s="50"/>
      <c r="AP30" s="13"/>
      <c r="BM30" s="258" t="str">
        <f>CountryCode &amp; ".T2.F8LIA1.S1313.MNAC." &amp; RefVintage</f>
        <v>SE.T2.F8LIA1.S1313.MNAC.W.2026</v>
      </c>
    </row>
    <row r="31" spans="1:65" ht="15.75">
      <c r="A31" s="135" t="s">
        <v>546</v>
      </c>
      <c r="B31" s="388" t="s">
        <v>765</v>
      </c>
      <c r="C31" s="110" t="s">
        <v>70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02"/>
      <c r="AK31" s="50"/>
      <c r="AP31" s="13"/>
      <c r="BM31" s="258" t="str">
        <f>CountryCode &amp; ".T2.F8LIA2.S1313.MNAC." &amp; RefVintage</f>
        <v>SE.T2.F8LIA2.S1313.MNAC.W.2026</v>
      </c>
    </row>
    <row r="32" spans="1:65" ht="15.75">
      <c r="A32" s="265"/>
      <c r="B32" s="129"/>
      <c r="C32" s="138"/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00"/>
      <c r="AK32" s="50"/>
      <c r="AP32" s="13"/>
    </row>
    <row r="33" spans="1:283" ht="15.75">
      <c r="A33" s="265" t="s">
        <v>255</v>
      </c>
      <c r="B33" s="388" t="s">
        <v>774</v>
      </c>
      <c r="C33" s="283" t="s">
        <v>77</v>
      </c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2"/>
      <c r="S33" s="502"/>
      <c r="T33" s="502"/>
      <c r="U33" s="498"/>
      <c r="V33" s="498"/>
      <c r="W33" s="498"/>
      <c r="X33" s="498"/>
      <c r="Y33" s="498"/>
      <c r="Z33" s="498"/>
      <c r="AA33" s="498"/>
      <c r="AB33" s="498"/>
      <c r="AC33" s="498"/>
      <c r="AD33" s="498"/>
      <c r="AE33" s="498"/>
      <c r="AF33" s="498"/>
      <c r="AG33" s="498"/>
      <c r="AH33" s="498"/>
      <c r="AI33" s="498"/>
      <c r="AJ33" s="100"/>
      <c r="AK33" s="50"/>
      <c r="AP33" s="13"/>
      <c r="BM33" s="258" t="str">
        <f>CountryCode &amp; ".T2.B9_OWB.S1313.MNAC." &amp; RefVintage</f>
        <v>SE.T2.B9_OWB.S1313.MNAC.W.2026</v>
      </c>
    </row>
    <row r="34" spans="1:283" ht="15.75">
      <c r="A34" s="265" t="s">
        <v>256</v>
      </c>
      <c r="B34" s="388" t="s">
        <v>775</v>
      </c>
      <c r="C34" s="283" t="s">
        <v>575</v>
      </c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2"/>
      <c r="S34" s="502"/>
      <c r="T34" s="502"/>
      <c r="U34" s="498"/>
      <c r="V34" s="498"/>
      <c r="W34" s="498"/>
      <c r="X34" s="498"/>
      <c r="Y34" s="498"/>
      <c r="Z34" s="498"/>
      <c r="AA34" s="498"/>
      <c r="AB34" s="498"/>
      <c r="AC34" s="498"/>
      <c r="AD34" s="498"/>
      <c r="AE34" s="498"/>
      <c r="AF34" s="498"/>
      <c r="AG34" s="498"/>
      <c r="AH34" s="498"/>
      <c r="AI34" s="498"/>
      <c r="AJ34" s="100"/>
      <c r="AK34" s="50"/>
      <c r="AP34" s="13"/>
      <c r="BM34" s="258" t="str">
        <f>CountryCode &amp; ".T2.B9_OB.S1313.MNAC." &amp; RefVintage</f>
        <v>SE.T2.B9_OB.S1313.MNAC.W.2026</v>
      </c>
    </row>
    <row r="35" spans="1:283" ht="15.75">
      <c r="A35" s="135" t="s">
        <v>257</v>
      </c>
      <c r="B35" s="388" t="s">
        <v>776</v>
      </c>
      <c r="C35" s="110" t="s">
        <v>69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02"/>
      <c r="AK35" s="50"/>
      <c r="AP35" s="13"/>
      <c r="BM35" s="258" t="str">
        <f>CountryCode &amp; ".T2.B9_OB1.S1313.MNAC." &amp; RefVintage</f>
        <v>SE.T2.B9_OB1.S1313.MNAC.W.2026</v>
      </c>
    </row>
    <row r="36" spans="1:283" ht="15.75">
      <c r="A36" s="135" t="s">
        <v>258</v>
      </c>
      <c r="B36" s="388" t="s">
        <v>777</v>
      </c>
      <c r="C36" s="110" t="s">
        <v>70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02"/>
      <c r="AK36" s="50"/>
      <c r="AP36" s="13"/>
      <c r="BM36" s="258" t="str">
        <f>CountryCode &amp; ".T2.B9_OB2.S1313.MNAC." &amp; RefVintage</f>
        <v>SE.T2.B9_OB2.S1313.MNAC.W.2026</v>
      </c>
    </row>
    <row r="37" spans="1:283" ht="15.75">
      <c r="A37" s="265"/>
      <c r="B37" s="397"/>
      <c r="C37" s="138"/>
      <c r="D37" s="113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00"/>
      <c r="AK37" s="50"/>
      <c r="AP37" s="13"/>
    </row>
    <row r="38" spans="1:283" ht="15.75">
      <c r="A38" s="265" t="s">
        <v>259</v>
      </c>
      <c r="B38" s="388" t="s">
        <v>786</v>
      </c>
      <c r="C38" s="283" t="s">
        <v>48</v>
      </c>
      <c r="D38" s="502"/>
      <c r="E38" s="502"/>
      <c r="F38" s="502"/>
      <c r="G38" s="502"/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502"/>
      <c r="S38" s="502"/>
      <c r="T38" s="502"/>
      <c r="U38" s="498"/>
      <c r="V38" s="498"/>
      <c r="W38" s="498"/>
      <c r="X38" s="498"/>
      <c r="Y38" s="498"/>
      <c r="Z38" s="498"/>
      <c r="AA38" s="498"/>
      <c r="AB38" s="498"/>
      <c r="AC38" s="498"/>
      <c r="AD38" s="498"/>
      <c r="AE38" s="498"/>
      <c r="AF38" s="498"/>
      <c r="AG38" s="498"/>
      <c r="AH38" s="498"/>
      <c r="AI38" s="498"/>
      <c r="AJ38" s="100"/>
      <c r="AK38" s="50"/>
      <c r="AP38" s="13"/>
      <c r="BM38" s="258" t="str">
        <f>CountryCode &amp; ".T2.OA.S1313.MNAC." &amp; RefVintage</f>
        <v>SE.T2.OA.S1313.MNAC.W.2026</v>
      </c>
    </row>
    <row r="39" spans="1:283" ht="15.75">
      <c r="A39" s="135" t="s">
        <v>260</v>
      </c>
      <c r="B39" s="388" t="s">
        <v>787</v>
      </c>
      <c r="C39" s="110" t="s">
        <v>69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02"/>
      <c r="AK39" s="50"/>
      <c r="AP39" s="13"/>
      <c r="BM39" s="258" t="str">
        <f>CountryCode &amp; ".T2.OA1.S1313.MNAC." &amp; RefVintage</f>
        <v>SE.T2.OA1.S1313.MNAC.W.2026</v>
      </c>
    </row>
    <row r="40" spans="1:283" ht="15.75">
      <c r="A40" s="135" t="s">
        <v>261</v>
      </c>
      <c r="B40" s="388" t="s">
        <v>788</v>
      </c>
      <c r="C40" s="110" t="s">
        <v>70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02"/>
      <c r="AK40" s="50"/>
      <c r="AP40" s="13"/>
      <c r="BM40" s="258" t="str">
        <f>CountryCode &amp; ".T2.OA2.S1313.MNAC." &amp; RefVintage</f>
        <v>SE.T2.OA2.S1313.MNAC.W.2026</v>
      </c>
    </row>
    <row r="41" spans="1:283" ht="15.75">
      <c r="A41" s="135" t="s">
        <v>262</v>
      </c>
      <c r="B41" s="388" t="s">
        <v>789</v>
      </c>
      <c r="C41" s="110" t="s">
        <v>71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02"/>
      <c r="AK41" s="50"/>
      <c r="AP41" s="13"/>
      <c r="BM41" s="258" t="str">
        <f>CountryCode &amp; ".T2.OA3.S1313.MNAC." &amp; RefVintage</f>
        <v>SE.T2.OA3.S1313.MNAC.W.2026</v>
      </c>
    </row>
    <row r="42" spans="1:283" ht="16.5" thickBot="1">
      <c r="A42" s="265"/>
      <c r="B42" s="126"/>
      <c r="C42" s="138"/>
      <c r="D42" s="107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3"/>
      <c r="AK42" s="50"/>
      <c r="AP42" s="13"/>
    </row>
    <row r="43" spans="1:283" ht="17.25" thickTop="1" thickBot="1">
      <c r="A43" s="265" t="s">
        <v>263</v>
      </c>
      <c r="B43" s="388" t="s">
        <v>792</v>
      </c>
      <c r="C43" s="287" t="s">
        <v>561</v>
      </c>
      <c r="D43" s="503"/>
      <c r="E43" s="503"/>
      <c r="F43" s="503"/>
      <c r="G43" s="503"/>
      <c r="H43" s="503"/>
      <c r="I43" s="503"/>
      <c r="J43" s="503"/>
      <c r="K43" s="503"/>
      <c r="L43" s="503"/>
      <c r="M43" s="503"/>
      <c r="N43" s="503"/>
      <c r="O43" s="503"/>
      <c r="P43" s="503"/>
      <c r="Q43" s="503"/>
      <c r="R43" s="503"/>
      <c r="S43" s="503"/>
      <c r="T43" s="503"/>
      <c r="U43" s="497"/>
      <c r="V43" s="497"/>
      <c r="W43" s="497"/>
      <c r="X43" s="497"/>
      <c r="Y43" s="497"/>
      <c r="Z43" s="497"/>
      <c r="AA43" s="497"/>
      <c r="AB43" s="497"/>
      <c r="AC43" s="497"/>
      <c r="AD43" s="497"/>
      <c r="AE43" s="497"/>
      <c r="AF43" s="497"/>
      <c r="AG43" s="497"/>
      <c r="AH43" s="497"/>
      <c r="AI43" s="497"/>
      <c r="AJ43" s="4"/>
      <c r="AK43" s="49"/>
      <c r="AP43" s="13"/>
      <c r="BM43" s="258" t="str">
        <f>CountryCode &amp; ".T2.B9.S1313.MNAC." &amp; RefVintage</f>
        <v>SE.T2.B9.S1313.MNAC.W.2026</v>
      </c>
    </row>
    <row r="44" spans="1:283" ht="16.5" thickTop="1">
      <c r="A44" s="219"/>
      <c r="B44" s="206"/>
      <c r="C44" s="288" t="s">
        <v>472</v>
      </c>
      <c r="D44" s="34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26"/>
      <c r="AK44" s="50"/>
      <c r="AL44" s="13"/>
    </row>
    <row r="45" spans="1:283" ht="9" customHeight="1">
      <c r="A45" s="219"/>
      <c r="B45" s="206"/>
      <c r="C45" s="145"/>
      <c r="D45" s="5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26"/>
      <c r="AK45" s="50"/>
      <c r="AL45" s="13"/>
    </row>
    <row r="46" spans="1:283" s="23" customFormat="1" ht="15.75">
      <c r="A46" s="219"/>
      <c r="B46" s="220"/>
      <c r="C46" s="289" t="s">
        <v>89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27"/>
      <c r="AK46" s="50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89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  <c r="IX46" s="27"/>
      <c r="IY46" s="27"/>
      <c r="IZ46" s="27"/>
      <c r="JA46" s="27"/>
      <c r="JB46" s="27"/>
      <c r="JC46" s="27"/>
      <c r="JD46" s="27"/>
      <c r="JE46" s="27"/>
      <c r="JF46" s="27"/>
      <c r="JG46" s="27"/>
      <c r="JH46" s="27"/>
      <c r="JI46" s="27"/>
      <c r="JJ46" s="27"/>
      <c r="JK46" s="27"/>
      <c r="JL46" s="27"/>
      <c r="JM46" s="27"/>
      <c r="JN46" s="27"/>
      <c r="JO46" s="27"/>
      <c r="JP46" s="27"/>
      <c r="JQ46" s="27"/>
      <c r="JR46" s="27"/>
      <c r="JS46" s="27"/>
      <c r="JT46" s="27"/>
      <c r="JU46" s="27"/>
      <c r="JV46" s="27"/>
      <c r="JW46" s="27"/>
    </row>
    <row r="47" spans="1:283" ht="15.75">
      <c r="A47" s="219"/>
      <c r="B47" s="206"/>
      <c r="C47" s="199" t="s">
        <v>92</v>
      </c>
      <c r="D47" s="175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26"/>
      <c r="AK47" s="50"/>
      <c r="AL47" s="13"/>
    </row>
    <row r="48" spans="1:283" ht="12" customHeight="1" thickBot="1">
      <c r="A48" s="302"/>
      <c r="B48" s="303"/>
      <c r="C48" s="142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51"/>
      <c r="AK48" s="52"/>
      <c r="AM48" s="13"/>
    </row>
    <row r="49" spans="1:39" ht="16.5" thickTop="1">
      <c r="A49" s="26"/>
      <c r="B49" s="30"/>
      <c r="AM49" s="13"/>
    </row>
    <row r="50" spans="1:39">
      <c r="A50" s="26"/>
    </row>
    <row r="51" spans="1:39" ht="60.6" customHeight="1">
      <c r="A51" s="26"/>
      <c r="C51" s="298" t="s">
        <v>121</v>
      </c>
      <c r="D51" s="550" t="str">
        <f>IF(OR(COUNTA(D8:D8,D11:D16,D20:D20,D24:D24,D26:D26,D29:D29,D33:D34,D38:D38,D43:D43)=15,NOT(ISNUMBER(D5))),"OK","NOT fully completed, pls.fill with L, M or 0")</f>
        <v>NOT fully completed, pls.fill with L, M or 0</v>
      </c>
      <c r="E51" s="550" t="str">
        <f t="shared" ref="E51:AI51" si="5">IF(OR(COUNTA(E8:E8,E11:E16,E20:E20,E24:E24,E26:E26,E29:E29,E33:E34,E38:E38,E43:E43)=15,NOT(ISNUMBER(E5))),"OK","NOT fully completed, pls.fill with L, M or 0")</f>
        <v>NOT fully completed, pls.fill with L, M or 0</v>
      </c>
      <c r="F51" s="550" t="str">
        <f t="shared" si="5"/>
        <v>NOT fully completed, pls.fill with L, M or 0</v>
      </c>
      <c r="G51" s="550" t="str">
        <f t="shared" si="5"/>
        <v>NOT fully completed, pls.fill with L, M or 0</v>
      </c>
      <c r="H51" s="550" t="str">
        <f t="shared" si="5"/>
        <v>NOT fully completed, pls.fill with L, M or 0</v>
      </c>
      <c r="I51" s="550" t="str">
        <f t="shared" si="5"/>
        <v>NOT fully completed, pls.fill with L, M or 0</v>
      </c>
      <c r="J51" s="550" t="str">
        <f t="shared" si="5"/>
        <v>NOT fully completed, pls.fill with L, M or 0</v>
      </c>
      <c r="K51" s="550" t="str">
        <f t="shared" si="5"/>
        <v>NOT fully completed, pls.fill with L, M or 0</v>
      </c>
      <c r="L51" s="550" t="str">
        <f t="shared" si="5"/>
        <v>NOT fully completed, pls.fill with L, M or 0</v>
      </c>
      <c r="M51" s="550" t="str">
        <f t="shared" si="5"/>
        <v>NOT fully completed, pls.fill with L, M or 0</v>
      </c>
      <c r="N51" s="550" t="str">
        <f t="shared" si="5"/>
        <v>NOT fully completed, pls.fill with L, M or 0</v>
      </c>
      <c r="O51" s="550" t="str">
        <f t="shared" si="5"/>
        <v>NOT fully completed, pls.fill with L, M or 0</v>
      </c>
      <c r="P51" s="550" t="str">
        <f t="shared" si="5"/>
        <v>NOT fully completed, pls.fill with L, M or 0</v>
      </c>
      <c r="Q51" s="550" t="str">
        <f t="shared" si="5"/>
        <v>NOT fully completed, pls.fill with L, M or 0</v>
      </c>
      <c r="R51" s="550" t="str">
        <f t="shared" si="5"/>
        <v>NOT fully completed, pls.fill with L, M or 0</v>
      </c>
      <c r="S51" s="550" t="str">
        <f t="shared" si="5"/>
        <v>NOT fully completed, pls.fill with L, M or 0</v>
      </c>
      <c r="T51" s="550" t="str">
        <f t="shared" si="5"/>
        <v>NOT fully completed, pls.fill with L, M or 0</v>
      </c>
      <c r="U51" s="550" t="str">
        <f t="shared" si="5"/>
        <v>NOT fully completed, pls.fill with L, M or 0</v>
      </c>
      <c r="V51" s="550" t="str">
        <f t="shared" si="5"/>
        <v>NOT fully completed, pls.fill with L, M or 0</v>
      </c>
      <c r="W51" s="550" t="str">
        <f t="shared" si="5"/>
        <v>NOT fully completed, pls.fill with L, M or 0</v>
      </c>
      <c r="X51" s="550" t="str">
        <f t="shared" si="5"/>
        <v>NOT fully completed, pls.fill with L, M or 0</v>
      </c>
      <c r="Y51" s="550" t="str">
        <f t="shared" si="5"/>
        <v>NOT fully completed, pls.fill with L, M or 0</v>
      </c>
      <c r="Z51" s="550" t="str">
        <f t="shared" si="5"/>
        <v>NOT fully completed, pls.fill with L, M or 0</v>
      </c>
      <c r="AA51" s="550" t="str">
        <f t="shared" si="5"/>
        <v>NOT fully completed, pls.fill with L, M or 0</v>
      </c>
      <c r="AB51" s="550" t="str">
        <f t="shared" si="5"/>
        <v>NOT fully completed, pls.fill with L, M or 0</v>
      </c>
      <c r="AC51" s="550" t="str">
        <f t="shared" si="5"/>
        <v>NOT fully completed, pls.fill with L, M or 0</v>
      </c>
      <c r="AD51" s="550" t="str">
        <f t="shared" si="5"/>
        <v>NOT fully completed, pls.fill with L, M or 0</v>
      </c>
      <c r="AE51" s="550" t="str">
        <f t="shared" si="5"/>
        <v>OK</v>
      </c>
      <c r="AF51" s="550" t="str">
        <f t="shared" si="5"/>
        <v>OK</v>
      </c>
      <c r="AG51" s="550" t="str">
        <f t="shared" si="5"/>
        <v>OK</v>
      </c>
      <c r="AH51" s="550" t="str">
        <f t="shared" si="5"/>
        <v>OK</v>
      </c>
      <c r="AI51" s="550" t="str">
        <f t="shared" si="5"/>
        <v>OK</v>
      </c>
      <c r="AJ51" s="291"/>
      <c r="AK51" s="171"/>
    </row>
    <row r="52" spans="1:39">
      <c r="A52" s="26"/>
      <c r="C52" s="172" t="s">
        <v>122</v>
      </c>
      <c r="D52" s="242">
        <v>1995</v>
      </c>
      <c r="E52" s="242">
        <f>D52+1</f>
        <v>1996</v>
      </c>
      <c r="F52" s="242">
        <f t="shared" ref="F52:AI52" si="6">E52+1</f>
        <v>1997</v>
      </c>
      <c r="G52" s="242">
        <f t="shared" si="6"/>
        <v>1998</v>
      </c>
      <c r="H52" s="242">
        <f t="shared" si="6"/>
        <v>1999</v>
      </c>
      <c r="I52" s="242">
        <f t="shared" si="6"/>
        <v>2000</v>
      </c>
      <c r="J52" s="242">
        <f t="shared" si="6"/>
        <v>2001</v>
      </c>
      <c r="K52" s="242">
        <f t="shared" si="6"/>
        <v>2002</v>
      </c>
      <c r="L52" s="242">
        <f t="shared" si="6"/>
        <v>2003</v>
      </c>
      <c r="M52" s="242">
        <f t="shared" si="6"/>
        <v>2004</v>
      </c>
      <c r="N52" s="242">
        <f t="shared" si="6"/>
        <v>2005</v>
      </c>
      <c r="O52" s="242">
        <f t="shared" si="6"/>
        <v>2006</v>
      </c>
      <c r="P52" s="242">
        <f t="shared" si="6"/>
        <v>2007</v>
      </c>
      <c r="Q52" s="242">
        <f t="shared" si="6"/>
        <v>2008</v>
      </c>
      <c r="R52" s="242">
        <f t="shared" si="6"/>
        <v>2009</v>
      </c>
      <c r="S52" s="242">
        <f t="shared" si="6"/>
        <v>2010</v>
      </c>
      <c r="T52" s="242">
        <f t="shared" si="6"/>
        <v>2011</v>
      </c>
      <c r="U52" s="242">
        <f t="shared" si="6"/>
        <v>2012</v>
      </c>
      <c r="V52" s="242">
        <f t="shared" si="6"/>
        <v>2013</v>
      </c>
      <c r="W52" s="242">
        <f t="shared" si="6"/>
        <v>2014</v>
      </c>
      <c r="X52" s="242">
        <f t="shared" si="6"/>
        <v>2015</v>
      </c>
      <c r="Y52" s="242">
        <f t="shared" si="6"/>
        <v>2016</v>
      </c>
      <c r="Z52" s="242">
        <f t="shared" si="6"/>
        <v>2017</v>
      </c>
      <c r="AA52" s="242">
        <f t="shared" si="6"/>
        <v>2018</v>
      </c>
      <c r="AB52" s="242">
        <f t="shared" si="6"/>
        <v>2019</v>
      </c>
      <c r="AC52" s="242">
        <f t="shared" si="6"/>
        <v>2020</v>
      </c>
      <c r="AD52" s="242">
        <f t="shared" si="6"/>
        <v>2021</v>
      </c>
      <c r="AE52" s="242">
        <f t="shared" si="6"/>
        <v>2022</v>
      </c>
      <c r="AF52" s="242">
        <f t="shared" si="6"/>
        <v>2023</v>
      </c>
      <c r="AG52" s="242">
        <f t="shared" si="6"/>
        <v>2024</v>
      </c>
      <c r="AH52" s="242">
        <f t="shared" si="6"/>
        <v>2025</v>
      </c>
      <c r="AI52" s="242">
        <f t="shared" si="6"/>
        <v>2026</v>
      </c>
      <c r="AJ52" s="173"/>
      <c r="AK52" s="174"/>
    </row>
    <row r="53" spans="1:39" ht="32.450000000000003" customHeight="1">
      <c r="A53" s="26"/>
      <c r="C53" s="292" t="s">
        <v>547</v>
      </c>
      <c r="D53" s="293">
        <f>IF(AND(D43="0",D8="0",D11="0",D20="0",D24="0",D26="0",D29="0",D33="0",D34="0",D38="0"),0,IF(AND(D43="L",D8="L",D11="L",D20="L",D24="L",D26="L",D29="L",D33="L",D34="L",D38="L"),"NC",IF(D43="M",0,D43)-IF(D8="M",0,D8)-IF(D11="M",0,D11)-IF(D20="M",0,D20)-IF(D24="M",0,D24)-IF(D26="M",0,D26)-IF(D29="M",0,D29)-IF(D33="M",0,D33)-IF(D34="M",0,D34)-IF(D38="M",0,D38)))</f>
        <v>0</v>
      </c>
      <c r="E53" s="293">
        <f t="shared" ref="E53:S53" si="7">IF(AND(E43="0",E8="0",E11="0",E20="0",E24="0",E26="0",E29="0",E33="0",E34="0",E38="0"),0,IF(AND(E43="L",E8="L",E11="L",E20="L",E24="L",E26="L",E29="L",E33="L",E34="L",E38="L"),"NC",IF(E43="M",0,E43)-IF(E8="M",0,E8)-IF(E11="M",0,E11)-IF(E20="M",0,E20)-IF(E24="M",0,E24)-IF(E26="M",0,E26)-IF(E29="M",0,E29)-IF(E33="M",0,E33)-IF(E34="M",0,E34)-IF(E38="M",0,E38)))</f>
        <v>0</v>
      </c>
      <c r="F53" s="293">
        <f t="shared" si="7"/>
        <v>0</v>
      </c>
      <c r="G53" s="293">
        <f t="shared" si="7"/>
        <v>0</v>
      </c>
      <c r="H53" s="293">
        <f t="shared" si="7"/>
        <v>0</v>
      </c>
      <c r="I53" s="293">
        <f t="shared" si="7"/>
        <v>0</v>
      </c>
      <c r="J53" s="293">
        <f t="shared" si="7"/>
        <v>0</v>
      </c>
      <c r="K53" s="293">
        <f t="shared" si="7"/>
        <v>0</v>
      </c>
      <c r="L53" s="293">
        <f t="shared" si="7"/>
        <v>0</v>
      </c>
      <c r="M53" s="293">
        <f t="shared" si="7"/>
        <v>0</v>
      </c>
      <c r="N53" s="293">
        <f t="shared" si="7"/>
        <v>0</v>
      </c>
      <c r="O53" s="293">
        <f t="shared" si="7"/>
        <v>0</v>
      </c>
      <c r="P53" s="293">
        <f t="shared" si="7"/>
        <v>0</v>
      </c>
      <c r="Q53" s="293">
        <f t="shared" si="7"/>
        <v>0</v>
      </c>
      <c r="R53" s="293">
        <f t="shared" si="7"/>
        <v>0</v>
      </c>
      <c r="S53" s="293">
        <f t="shared" si="7"/>
        <v>0</v>
      </c>
      <c r="T53" s="293">
        <f t="shared" ref="T53:AI53" si="8">IF(AND(T43="0",T8="0",T11="0",T20="0",T24="0",T26="0",T29="0",T33="0",T34="0",T38="0"),0,IF(AND(T43="L",T8="L",T11="L",T20="L",T24="L",T26="L",T29="L",T33="L",T34="L",T38="L"),"NC",IF(T43="M",0,T43)-IF(T8="M",0,T8)-IF(T11="M",0,T11)-IF(T20="M",0,T20)-IF(T24="M",0,T24)-IF(T26="M",0,T26)-IF(T29="M",0,T29)-IF(T33="M",0,T33)-IF(T34="M",0,T34)-IF(T38="M",0,T38)))</f>
        <v>0</v>
      </c>
      <c r="U53" s="293">
        <f t="shared" si="8"/>
        <v>0</v>
      </c>
      <c r="V53" s="293">
        <f t="shared" si="8"/>
        <v>0</v>
      </c>
      <c r="W53" s="293">
        <f t="shared" si="8"/>
        <v>0</v>
      </c>
      <c r="X53" s="293">
        <f t="shared" si="8"/>
        <v>0</v>
      </c>
      <c r="Y53" s="293">
        <f t="shared" si="8"/>
        <v>0</v>
      </c>
      <c r="Z53" s="293">
        <f t="shared" si="8"/>
        <v>0</v>
      </c>
      <c r="AA53" s="293">
        <f t="shared" si="8"/>
        <v>0</v>
      </c>
      <c r="AB53" s="293">
        <f t="shared" si="8"/>
        <v>0</v>
      </c>
      <c r="AC53" s="293">
        <f t="shared" si="8"/>
        <v>0</v>
      </c>
      <c r="AD53" s="293">
        <f t="shared" si="8"/>
        <v>0</v>
      </c>
      <c r="AE53" s="293">
        <f t="shared" si="8"/>
        <v>0</v>
      </c>
      <c r="AF53" s="293">
        <f t="shared" si="8"/>
        <v>0</v>
      </c>
      <c r="AG53" s="293">
        <f t="shared" si="8"/>
        <v>0</v>
      </c>
      <c r="AH53" s="293">
        <f t="shared" si="8"/>
        <v>0</v>
      </c>
      <c r="AI53" s="293">
        <f t="shared" si="8"/>
        <v>0</v>
      </c>
      <c r="AJ53" s="173"/>
      <c r="AK53" s="174"/>
    </row>
    <row r="54" spans="1:39" ht="15.75">
      <c r="A54" s="26"/>
      <c r="C54" s="292" t="s">
        <v>149</v>
      </c>
      <c r="D54" s="293">
        <f>IF(AND(D11="0",D12="0",D13="0",D14="0"),0,IF(AND(D11="L",D12="L",D13="L",D14="L"),"NC",IF(D11="M",0,D11)-IF(D12="M",0,D12)-IF(D13="M",0,D13)-IF(D14="M",0,D14)))</f>
        <v>0</v>
      </c>
      <c r="E54" s="293">
        <f t="shared" ref="E54:S54" si="9">IF(AND(E11="0",E12="0",E13="0",E14="0"),0,IF(AND(E11="L",E12="L",E13="L",E14="L"),"NC",IF(E11="M",0,E11)-IF(E12="M",0,E12)-IF(E13="M",0,E13)-IF(E14="M",0,E14)))</f>
        <v>0</v>
      </c>
      <c r="F54" s="293">
        <f t="shared" si="9"/>
        <v>0</v>
      </c>
      <c r="G54" s="293">
        <f t="shared" si="9"/>
        <v>0</v>
      </c>
      <c r="H54" s="293">
        <f t="shared" si="9"/>
        <v>0</v>
      </c>
      <c r="I54" s="293">
        <f t="shared" si="9"/>
        <v>0</v>
      </c>
      <c r="J54" s="293">
        <f t="shared" si="9"/>
        <v>0</v>
      </c>
      <c r="K54" s="293">
        <f t="shared" si="9"/>
        <v>0</v>
      </c>
      <c r="L54" s="293">
        <f t="shared" si="9"/>
        <v>0</v>
      </c>
      <c r="M54" s="293">
        <f t="shared" si="9"/>
        <v>0</v>
      </c>
      <c r="N54" s="293">
        <f t="shared" si="9"/>
        <v>0</v>
      </c>
      <c r="O54" s="293">
        <f t="shared" si="9"/>
        <v>0</v>
      </c>
      <c r="P54" s="293">
        <f t="shared" si="9"/>
        <v>0</v>
      </c>
      <c r="Q54" s="293">
        <f t="shared" si="9"/>
        <v>0</v>
      </c>
      <c r="R54" s="293">
        <f t="shared" si="9"/>
        <v>0</v>
      </c>
      <c r="S54" s="293">
        <f t="shared" si="9"/>
        <v>0</v>
      </c>
      <c r="T54" s="293">
        <f t="shared" ref="T54:AI54" si="10">IF(AND(T11="0",T12="0",T13="0",T14="0"),0,IF(AND(T11="L",T12="L",T13="L",T14="L"),"NC",IF(T11="M",0,T11)-IF(T12="M",0,T12)-IF(T13="M",0,T13)-IF(T14="M",0,T14)))</f>
        <v>0</v>
      </c>
      <c r="U54" s="293">
        <f t="shared" si="10"/>
        <v>0</v>
      </c>
      <c r="V54" s="293">
        <f t="shared" si="10"/>
        <v>0</v>
      </c>
      <c r="W54" s="293">
        <f t="shared" si="10"/>
        <v>0</v>
      </c>
      <c r="X54" s="293">
        <f t="shared" si="10"/>
        <v>0</v>
      </c>
      <c r="Y54" s="293">
        <f t="shared" si="10"/>
        <v>0</v>
      </c>
      <c r="Z54" s="293">
        <f t="shared" si="10"/>
        <v>0</v>
      </c>
      <c r="AA54" s="293">
        <f t="shared" si="10"/>
        <v>0</v>
      </c>
      <c r="AB54" s="293">
        <f t="shared" si="10"/>
        <v>0</v>
      </c>
      <c r="AC54" s="293">
        <f t="shared" si="10"/>
        <v>0</v>
      </c>
      <c r="AD54" s="293">
        <f t="shared" si="10"/>
        <v>0</v>
      </c>
      <c r="AE54" s="293">
        <f t="shared" si="10"/>
        <v>0</v>
      </c>
      <c r="AF54" s="293">
        <f t="shared" si="10"/>
        <v>0</v>
      </c>
      <c r="AG54" s="293">
        <f t="shared" si="10"/>
        <v>0</v>
      </c>
      <c r="AH54" s="293">
        <f t="shared" si="10"/>
        <v>0</v>
      </c>
      <c r="AI54" s="293">
        <f t="shared" si="10"/>
        <v>0</v>
      </c>
      <c r="AJ54" s="173"/>
      <c r="AK54" s="174"/>
    </row>
    <row r="55" spans="1:39" ht="15.75">
      <c r="A55" s="26"/>
      <c r="C55" s="292" t="s">
        <v>150</v>
      </c>
      <c r="D55" s="293">
        <f>IF(AND(D38="0",D39="0",D40="0",D41="0",D42="0"),0,IF(AND(D38="L",D39="L",D40="L",D41="L",D42="L"),"NC",D38-SUM(D39:D42)))</f>
        <v>0</v>
      </c>
      <c r="E55" s="293">
        <f t="shared" ref="E55:S55" si="11">IF(AND(E38="0",E39="0",E40="0",E41="0",E42="0"),0,IF(AND(E38="L",E39="L",E40="L",E41="L",E42="L"),"NC",E38-SUM(E39:E42)))</f>
        <v>0</v>
      </c>
      <c r="F55" s="293">
        <f t="shared" si="11"/>
        <v>0</v>
      </c>
      <c r="G55" s="293">
        <f t="shared" si="11"/>
        <v>0</v>
      </c>
      <c r="H55" s="293">
        <f t="shared" si="11"/>
        <v>0</v>
      </c>
      <c r="I55" s="293">
        <f t="shared" si="11"/>
        <v>0</v>
      </c>
      <c r="J55" s="293">
        <f t="shared" si="11"/>
        <v>0</v>
      </c>
      <c r="K55" s="293">
        <f t="shared" si="11"/>
        <v>0</v>
      </c>
      <c r="L55" s="293">
        <f t="shared" si="11"/>
        <v>0</v>
      </c>
      <c r="M55" s="293">
        <f t="shared" si="11"/>
        <v>0</v>
      </c>
      <c r="N55" s="293">
        <f t="shared" si="11"/>
        <v>0</v>
      </c>
      <c r="O55" s="293">
        <f t="shared" si="11"/>
        <v>0</v>
      </c>
      <c r="P55" s="293">
        <f t="shared" si="11"/>
        <v>0</v>
      </c>
      <c r="Q55" s="293">
        <f t="shared" si="11"/>
        <v>0</v>
      </c>
      <c r="R55" s="293">
        <f t="shared" si="11"/>
        <v>0</v>
      </c>
      <c r="S55" s="293">
        <f t="shared" si="11"/>
        <v>0</v>
      </c>
      <c r="T55" s="293">
        <f t="shared" ref="T55:AI55" si="12">IF(AND(T38="0",T39="0",T40="0",T41="0",T42="0"),0,IF(AND(T38="L",T39="L",T40="L",T41="L",T42="L"),"NC",T38-SUM(T39:T42)))</f>
        <v>0</v>
      </c>
      <c r="U55" s="293">
        <f t="shared" si="12"/>
        <v>0</v>
      </c>
      <c r="V55" s="293">
        <f t="shared" si="12"/>
        <v>0</v>
      </c>
      <c r="W55" s="293">
        <f t="shared" si="12"/>
        <v>0</v>
      </c>
      <c r="X55" s="293">
        <f t="shared" si="12"/>
        <v>0</v>
      </c>
      <c r="Y55" s="293">
        <f t="shared" si="12"/>
        <v>0</v>
      </c>
      <c r="Z55" s="293">
        <f t="shared" si="12"/>
        <v>0</v>
      </c>
      <c r="AA55" s="293">
        <f t="shared" si="12"/>
        <v>0</v>
      </c>
      <c r="AB55" s="293">
        <f t="shared" si="12"/>
        <v>0</v>
      </c>
      <c r="AC55" s="293">
        <f t="shared" si="12"/>
        <v>0</v>
      </c>
      <c r="AD55" s="293">
        <f t="shared" si="12"/>
        <v>0</v>
      </c>
      <c r="AE55" s="293">
        <f t="shared" si="12"/>
        <v>0</v>
      </c>
      <c r="AF55" s="293">
        <f t="shared" si="12"/>
        <v>0</v>
      </c>
      <c r="AG55" s="293">
        <f t="shared" si="12"/>
        <v>0</v>
      </c>
      <c r="AH55" s="293">
        <f t="shared" si="12"/>
        <v>0</v>
      </c>
      <c r="AI55" s="293">
        <f t="shared" si="12"/>
        <v>0</v>
      </c>
      <c r="AJ55" s="173"/>
      <c r="AK55" s="174"/>
    </row>
    <row r="56" spans="1:39" ht="15.75">
      <c r="A56" s="26"/>
      <c r="C56" s="294" t="s">
        <v>128</v>
      </c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3"/>
      <c r="AK56" s="174"/>
    </row>
    <row r="57" spans="1:39" ht="15.75">
      <c r="A57" s="24"/>
      <c r="C57" s="295" t="s">
        <v>151</v>
      </c>
      <c r="D57" s="179">
        <f>IF(AND('Table 1'!E13="0",'Table 2C'!D43="0"),0,IF(AND('Table 1'!E13="L",'Table 2C'!D43="L"),"NC",IF('Table 1'!E13="M",0,'Table 1'!E13)-IF('Table 2C'!D43="M",0,'Table 2C'!D43)))</f>
        <v>-7199</v>
      </c>
      <c r="E57" s="179">
        <f>IF(AND('Table 1'!F13="0",'Table 2C'!E43="0"),0,IF(AND('Table 1'!F13="L",'Table 2C'!E43="L"),"NC",IF('Table 1'!F13="M",0,'Table 1'!F13)-IF('Table 2C'!E43="M",0,'Table 2C'!E43)))</f>
        <v>-6542</v>
      </c>
      <c r="F57" s="179">
        <f>IF(AND('Table 1'!G13="0",'Table 2C'!F43="0"),0,IF(AND('Table 1'!G13="L",'Table 2C'!F43="L"),"NC",IF('Table 1'!G13="M",0,'Table 1'!G13)-IF('Table 2C'!F43="M",0,'Table 2C'!F43)))</f>
        <v>-9526</v>
      </c>
      <c r="G57" s="179">
        <f>IF(AND('Table 1'!H13="0",'Table 2C'!G43="0"),0,IF(AND('Table 1'!H13="L",'Table 2C'!G43="L"),"NC",IF('Table 1'!H13="M",0,'Table 1'!H13)-IF('Table 2C'!G43="M",0,'Table 2C'!G43)))</f>
        <v>-3516</v>
      </c>
      <c r="H57" s="179">
        <f>IF(AND('Table 1'!I13="0",'Table 2C'!H43="0"),0,IF(AND('Table 1'!I13="L",'Table 2C'!H43="L"),"NC",IF('Table 1'!I13="M",0,'Table 1'!I13)-IF('Table 2C'!H43="M",0,'Table 2C'!H43)))</f>
        <v>-7875</v>
      </c>
      <c r="I57" s="179">
        <f>IF(AND('Table 1'!J13="0",'Table 2C'!I43="0"),0,IF(AND('Table 1'!J13="L",'Table 2C'!I43="L"),"NC",IF('Table 1'!J13="M",0,'Table 1'!J13)-IF('Table 2C'!I43="M",0,'Table 2C'!I43)))</f>
        <v>683</v>
      </c>
      <c r="J57" s="179">
        <f>IF(AND('Table 1'!K13="0",'Table 2C'!J43="0"),0,IF(AND('Table 1'!K13="L",'Table 2C'!J43="L"),"NC",IF('Table 1'!K13="M",0,'Table 1'!K13)-IF('Table 2C'!J43="M",0,'Table 2C'!J43)))</f>
        <v>-6216</v>
      </c>
      <c r="K57" s="179">
        <f>IF(AND('Table 1'!L13="0",'Table 2C'!K43="0"),0,IF(AND('Table 1'!L13="L",'Table 2C'!K43="L"),"NC",IF('Table 1'!L13="M",0,'Table 1'!L13)-IF('Table 2C'!K43="M",0,'Table 2C'!K43)))</f>
        <v>-15213</v>
      </c>
      <c r="L57" s="179">
        <f>IF(AND('Table 1'!M13="0",'Table 2C'!L43="0"),0,IF(AND('Table 1'!M13="L",'Table 2C'!L43="L"),"NC",IF('Table 1'!M13="M",0,'Table 1'!M13)-IF('Table 2C'!L43="M",0,'Table 2C'!L43)))</f>
        <v>-8610</v>
      </c>
      <c r="M57" s="179">
        <f>IF(AND('Table 1'!N13="0",'Table 2C'!M43="0"),0,IF(AND('Table 1'!N13="L",'Table 2C'!M43="L"),"NC",IF('Table 1'!N13="M",0,'Table 1'!N13)-IF('Table 2C'!M43="M",0,'Table 2C'!M43)))</f>
        <v>-40</v>
      </c>
      <c r="N57" s="179">
        <f>IF(AND('Table 1'!O13="0",'Table 2C'!N43="0"),0,IF(AND('Table 1'!O13="L",'Table 2C'!N43="L"),"NC",IF('Table 1'!O13="M",0,'Table 1'!O13)-IF('Table 2C'!N43="M",0,'Table 2C'!N43)))</f>
        <v>8247</v>
      </c>
      <c r="O57" s="179">
        <f>IF(AND('Table 1'!P13="0",'Table 2C'!O43="0"),0,IF(AND('Table 1'!P13="L",'Table 2C'!O43="L"),"NC",IF('Table 1'!P13="M",0,'Table 1'!P13)-IF('Table 2C'!O43="M",0,'Table 2C'!O43)))</f>
        <v>2034</v>
      </c>
      <c r="P57" s="179">
        <f>IF(AND('Table 1'!Q13="0",'Table 2C'!P43="0"),0,IF(AND('Table 1'!Q13="L",'Table 2C'!P43="L"),"NC",IF('Table 1'!Q13="M",0,'Table 1'!Q13)-IF('Table 2C'!P43="M",0,'Table 2C'!P43)))</f>
        <v>1540</v>
      </c>
      <c r="Q57" s="179">
        <f>IF(AND('Table 1'!R13="0",'Table 2C'!Q43="0"),0,IF(AND('Table 1'!R13="L",'Table 2C'!Q43="L"),"NC",IF('Table 1'!R13="M",0,'Table 1'!R13)-IF('Table 2C'!Q43="M",0,'Table 2C'!Q43)))</f>
        <v>-5321</v>
      </c>
      <c r="R57" s="179">
        <f>IF(AND('Table 1'!S13="0",'Table 2C'!R43="0"),0,IF(AND('Table 1'!S13="L",'Table 2C'!R43="L"),"NC",IF('Table 1'!S13="M",0,'Table 1'!S13)-IF('Table 2C'!R43="M",0,'Table 2C'!R43)))</f>
        <v>-9807</v>
      </c>
      <c r="S57" s="179">
        <f>IF(AND('Table 1'!T13="0",'Table 2C'!S43="0"),0,IF(AND('Table 1'!T13="L",'Table 2C'!S43="L"),"NC",IF('Table 1'!T13="M",0,'Table 1'!T13)-IF('Table 2C'!S43="M",0,'Table 2C'!S43)))</f>
        <v>3007</v>
      </c>
      <c r="T57" s="179">
        <f>IF(AND('Table 1'!U13="0",'Table 2C'!T43="0"),0,IF(AND('Table 1'!U13="L",'Table 2C'!T43="L"),"NC",IF('Table 1'!U13="M",0,'Table 1'!U13)-IF('Table 2C'!T43="M",0,'Table 2C'!T43)))</f>
        <v>-15932</v>
      </c>
      <c r="U57" s="179">
        <f>IF(AND('Table 1'!V12="0",'Table 2B'!U43="0"),0,IF(AND('Table 1'!V12="L",'Table 2B'!U43="L"),"NC",IF('Table 1'!V12="M",0,'Table 1'!V12)-IF('Table 2B'!U43="M",0,'Table 2B'!U43)))</f>
        <v>0</v>
      </c>
      <c r="V57" s="179">
        <f>IF(AND('Table 1'!W12="0",'Table 2B'!V43="0"),0,IF(AND('Table 1'!W12="L",'Table 2B'!V43="L"),"NC",IF('Table 1'!W12="M",0,'Table 1'!W12)-IF('Table 2B'!V43="M",0,'Table 2B'!V43)))</f>
        <v>0</v>
      </c>
      <c r="W57" s="179">
        <f>IF(AND('Table 1'!X12="0",'Table 2B'!W43="0"),0,IF(AND('Table 1'!X12="L",'Table 2B'!W43="L"),"NC",IF('Table 1'!X12="M",0,'Table 1'!X12)-IF('Table 2B'!W43="M",0,'Table 2B'!W43)))</f>
        <v>0</v>
      </c>
      <c r="X57" s="179">
        <f>IF(AND('Table 1'!Y12="0",'Table 2B'!X43="0"),0,IF(AND('Table 1'!Y12="L",'Table 2B'!X43="L"),"NC",IF('Table 1'!Y12="M",0,'Table 1'!Y12)-IF('Table 2B'!X43="M",0,'Table 2B'!X43)))</f>
        <v>0</v>
      </c>
      <c r="Y57" s="179">
        <f>IF(AND('Table 1'!Z12="0",'Table 2B'!Y43="0"),0,IF(AND('Table 1'!Z12="L",'Table 2B'!Y43="L"),"NC",IF('Table 1'!Z12="M",0,'Table 1'!Z12)-IF('Table 2B'!Y43="M",0,'Table 2B'!Y43)))</f>
        <v>0</v>
      </c>
      <c r="Z57" s="179">
        <f>IF(AND('Table 1'!AA12="0",'Table 2B'!Z43="0"),0,IF(AND('Table 1'!AA12="L",'Table 2B'!Z43="L"),"NC",IF('Table 1'!AA12="M",0,'Table 1'!AA12)-IF('Table 2B'!Z43="M",0,'Table 2B'!Z43)))</f>
        <v>0</v>
      </c>
      <c r="AA57" s="179">
        <f>IF(AND('Table 1'!AB12="0",'Table 2B'!AA43="0"),0,IF(AND('Table 1'!AB12="L",'Table 2B'!AA43="L"),"NC",IF('Table 1'!AB12="M",0,'Table 1'!AB12)-IF('Table 2B'!AA43="M",0,'Table 2B'!AA43)))</f>
        <v>0</v>
      </c>
      <c r="AB57" s="179">
        <f>IF(AND('Table 1'!AC12="0",'Table 2B'!AB43="0"),0,IF(AND('Table 1'!AC12="L",'Table 2B'!AB43="L"),"NC",IF('Table 1'!AC12="M",0,'Table 1'!AC12)-IF('Table 2B'!AB43="M",0,'Table 2B'!AB43)))</f>
        <v>0</v>
      </c>
      <c r="AC57" s="179">
        <f>IF(AND('Table 1'!AD12="0",'Table 2B'!AC43="0"),0,IF(AND('Table 1'!AD12="L",'Table 2B'!AC43="L"),"NC",IF('Table 1'!AD12="M",0,'Table 1'!AD12)-IF('Table 2B'!AC43="M",0,'Table 2B'!AC43)))</f>
        <v>0</v>
      </c>
      <c r="AD57" s="179">
        <f>IF(AND('Table 1'!AE12="0",'Table 2B'!AD43="0"),0,IF(AND('Table 1'!AE12="L",'Table 2B'!AD43="L"),"NC",IF('Table 1'!AE12="M",0,'Table 1'!AE12)-IF('Table 2B'!AD43="M",0,'Table 2B'!AD43)))</f>
        <v>0</v>
      </c>
      <c r="AE57" s="179">
        <f>IF(AND('Table 1'!AF12="0",'Table 2B'!AE43="0"),0,IF(AND('Table 1'!AF12="L",'Table 2B'!AE43="L"),"NC",IF('Table 1'!AF12="M",0,'Table 1'!AF12)-IF('Table 2B'!AE43="M",0,'Table 2B'!AE43)))</f>
        <v>0</v>
      </c>
      <c r="AF57" s="179">
        <f>IF(AND('Table 1'!AG12="0",'Table 2B'!AF43="0"),0,IF(AND('Table 1'!AG12="L",'Table 2B'!AF43="L"),"NC",IF('Table 1'!AG12="M",0,'Table 1'!AG12)-IF('Table 2B'!AF43="M",0,'Table 2B'!AF43)))</f>
        <v>0</v>
      </c>
      <c r="AG57" s="179">
        <f>IF(AND('Table 1'!AH12="0",'Table 2B'!AG43="0"),0,IF(AND('Table 1'!AH12="L",'Table 2B'!AG43="L"),"NC",IF('Table 1'!AH12="M",0,'Table 1'!AH12)-IF('Table 2B'!AG43="M",0,'Table 2B'!AG43)))</f>
        <v>0</v>
      </c>
      <c r="AH57" s="179">
        <f>IF(AND('Table 1'!AI12="0",'Table 2B'!AH43="0"),0,IF(AND('Table 1'!AI12="L",'Table 2B'!AH43="L"),"NC",IF('Table 1'!AI12="M",0,'Table 1'!AI12)-IF('Table 2B'!AH43="M",0,'Table 2B'!AH43)))</f>
        <v>0</v>
      </c>
      <c r="AI57" s="179">
        <f>IF(AND('Table 1'!AJ12="0",'Table 2B'!AI43="0"),0,IF(AND('Table 1'!AJ12="L",'Table 2B'!AI43="L"),"NC",IF('Table 1'!AJ12="M",0,'Table 1'!AJ12)-IF('Table 2B'!AI43="M",0,'Table 2B'!AI43)))</f>
        <v>0</v>
      </c>
      <c r="AJ57" s="296"/>
      <c r="AK57" s="297"/>
    </row>
    <row r="58" spans="1:39">
      <c r="A58" s="24"/>
    </row>
    <row r="59" spans="1:39">
      <c r="A59" s="24"/>
    </row>
    <row r="60" spans="1:39">
      <c r="A60" s="24"/>
    </row>
    <row r="61" spans="1:39">
      <c r="A61" s="26"/>
    </row>
    <row r="62" spans="1:39">
      <c r="A62" s="26"/>
    </row>
  </sheetData>
  <sheetProtection algorithmName="SHA-512" hashValue="fM4PQI2mR+KMizcPGSClsr6i6Tp9bs2DLGj+oT3Q6/7GHt98B/2IW0uJ8fF3ceG5vi1+PIBzdinPwPdxD4YaQQ==" saltValue="eXplstztOgH9eGdNDISHNA==" spinCount="100000" sheet="1" objects="1" formatColumns="0" formatRows="0" insertRows="0" insertHyperlinks="0" deleteRows="0"/>
  <mergeCells count="1">
    <mergeCell ref="D4:AA4"/>
  </mergeCells>
  <phoneticPr fontId="35" type="noConversion"/>
  <conditionalFormatting sqref="D8:AI8">
    <cfRule type="cellIs" dxfId="39" priority="3" operator="equal">
      <formula>""</formula>
    </cfRule>
  </conditionalFormatting>
  <conditionalFormatting sqref="D11:AI16">
    <cfRule type="cellIs" dxfId="38" priority="27" operator="equal">
      <formula>""</formula>
    </cfRule>
  </conditionalFormatting>
  <conditionalFormatting sqref="D20:AI20">
    <cfRule type="cellIs" dxfId="37" priority="24" operator="equal">
      <formula>""</formula>
    </cfRule>
  </conditionalFormatting>
  <conditionalFormatting sqref="D24:AI24">
    <cfRule type="cellIs" dxfId="36" priority="21" operator="equal">
      <formula>""</formula>
    </cfRule>
  </conditionalFormatting>
  <conditionalFormatting sqref="D26:AI26">
    <cfRule type="cellIs" dxfId="35" priority="18" operator="equal">
      <formula>""</formula>
    </cfRule>
  </conditionalFormatting>
  <conditionalFormatting sqref="D29:AI29">
    <cfRule type="cellIs" dxfId="34" priority="15" operator="equal">
      <formula>""</formula>
    </cfRule>
  </conditionalFormatting>
  <conditionalFormatting sqref="D33:AI34">
    <cfRule type="cellIs" dxfId="33" priority="9" operator="equal">
      <formula>""</formula>
    </cfRule>
  </conditionalFormatting>
  <conditionalFormatting sqref="D38:AI38">
    <cfRule type="cellIs" dxfId="32" priority="6" operator="equal">
      <formula>""</formula>
    </cfRule>
  </conditionalFormatting>
  <conditionalFormatting sqref="D43:AI43">
    <cfRule type="cellIs" dxfId="31" priority="4" operator="equal">
      <formula>""</formula>
    </cfRule>
  </conditionalFormatting>
  <conditionalFormatting sqref="D51:AI51">
    <cfRule type="containsText" dxfId="30" priority="1" operator="containsText" text="NOT">
      <formula>NOT(ISERROR(SEARCH("NOT",D51)))</formula>
    </cfRule>
  </conditionalFormatting>
  <conditionalFormatting sqref="U5:AI5 U8:AI9 U11:AI18 U20:AI22 U24:AI24 U26:AI31 U33:AI36 U38:AI41 U43:AI43">
    <cfRule type="expression" dxfId="29" priority="2">
      <formula>LEN(U$5)=0</formula>
    </cfRule>
  </conditionalFormatting>
  <dataValidations count="2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AI9" xr:uid="{00000000-0002-0000-0500-000000000000}">
      <formula1>$AM$1:$AM$4</formula1>
    </dataValidation>
    <dataValidation type="list" allowBlank="1" showInputMessage="1" showErrorMessage="1" sqref="D1" xr:uid="{00000000-0002-0000-0500-000001000000}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2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8">
    <tabColor rgb="FF00FF00"/>
    <pageSetUpPr fitToPage="1"/>
  </sheetPr>
  <dimension ref="A1:BM62"/>
  <sheetViews>
    <sheetView showGridLines="0" defaultGridColor="0" topLeftCell="A31" colorId="22" zoomScale="85" zoomScaleNormal="85" zoomScaleSheetLayoutView="80" workbookViewId="0">
      <pane xSplit="3" topLeftCell="S1" activePane="topRight" state="frozen"/>
      <selection activeCell="AJ52" sqref="AJ52"/>
      <selection pane="topRight" activeCell="AD57" sqref="AD57"/>
    </sheetView>
  </sheetViews>
  <sheetFormatPr defaultColWidth="9.77734375" defaultRowHeight="15" outlineLevelCol="1"/>
  <cols>
    <col min="1" max="1" width="25.109375" style="20" hidden="1" customWidth="1"/>
    <col min="2" max="2" width="41.5546875" style="20" hidden="1" customWidth="1"/>
    <col min="3" max="3" width="68.109375" style="25" customWidth="1"/>
    <col min="4" max="4" width="11" style="10" customWidth="1"/>
    <col min="5" max="20" width="10.77734375" style="10" customWidth="1"/>
    <col min="21" max="30" width="12.77734375" style="10" customWidth="1"/>
    <col min="31" max="35" width="12.77734375" style="10" hidden="1" customWidth="1" outlineLevel="1"/>
    <col min="36" max="36" width="72.77734375" style="10" customWidth="1" collapsed="1"/>
    <col min="37" max="37" width="5.21875" style="10" customWidth="1"/>
    <col min="38" max="38" width="1" style="10" customWidth="1"/>
    <col min="39" max="39" width="0.5546875" style="10" customWidth="1"/>
    <col min="40" max="40" width="9.77734375" style="10"/>
    <col min="41" max="41" width="13.109375" style="10" customWidth="1"/>
    <col min="42" max="42" width="9.21875" style="10" customWidth="1"/>
    <col min="43" max="64" width="9.77734375" style="10"/>
    <col min="65" max="65" width="9.77734375" style="258"/>
    <col min="66" max="16384" width="9.77734375" style="10"/>
  </cols>
  <sheetData>
    <row r="1" spans="1:65" ht="18">
      <c r="A1" s="259"/>
      <c r="B1" s="259"/>
      <c r="C1" s="268" t="s">
        <v>576</v>
      </c>
      <c r="D1" s="19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M1" s="194" t="s">
        <v>454</v>
      </c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f>AR1+1</f>
        <v>7</v>
      </c>
      <c r="AT1" s="194">
        <f t="shared" ref="AT1:BE1" si="0">AS1+1</f>
        <v>8</v>
      </c>
      <c r="AU1" s="194">
        <f t="shared" si="0"/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</row>
    <row r="2" spans="1:65" ht="20.65" customHeight="1" thickBot="1">
      <c r="A2" s="259"/>
      <c r="B2" s="259"/>
      <c r="C2" s="132"/>
      <c r="D2" s="3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L2" s="486"/>
      <c r="AM2" s="194" t="s">
        <v>455</v>
      </c>
      <c r="AN2" s="485">
        <f>IF($AN$1='Cover page'!$N$2,0,1)</f>
        <v>0</v>
      </c>
    </row>
    <row r="3" spans="1:65" ht="17.25" thickTop="1" thickBot="1">
      <c r="A3" s="261"/>
      <c r="B3" s="300"/>
      <c r="C3" s="134"/>
      <c r="D3" s="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57"/>
      <c r="AK3" s="41"/>
      <c r="AL3" s="13"/>
      <c r="AM3" s="194" t="s">
        <v>456</v>
      </c>
      <c r="AN3" s="258"/>
    </row>
    <row r="4" spans="1:65" ht="16.5" thickBot="1">
      <c r="A4" s="209"/>
      <c r="B4" s="206"/>
      <c r="C4" s="199" t="str">
        <f>'Cover page'!E13</f>
        <v>Member State: Sweden</v>
      </c>
      <c r="D4" s="556" t="s">
        <v>2</v>
      </c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557"/>
      <c r="AD4" s="557"/>
      <c r="AE4" s="557"/>
      <c r="AF4" s="557"/>
      <c r="AG4" s="557"/>
      <c r="AH4" s="557"/>
      <c r="AI4" s="558"/>
      <c r="AJ4" s="43"/>
      <c r="AK4" s="58"/>
      <c r="AM4" s="194" t="s">
        <v>457</v>
      </c>
      <c r="AN4" s="258"/>
      <c r="AP4" s="13"/>
    </row>
    <row r="5" spans="1:65" ht="15.75">
      <c r="A5" s="209" t="s">
        <v>125</v>
      </c>
      <c r="B5" s="301" t="s">
        <v>485</v>
      </c>
      <c r="C5" s="22" t="s">
        <v>68</v>
      </c>
      <c r="D5" s="274">
        <f>'Table 1'!E5</f>
        <v>1995</v>
      </c>
      <c r="E5" s="274">
        <f>IF(VLOOKUP('Cover page'!$F$15,'Cover page'!$BD$1:$BF$15,3,FALSE)&lt;D52+1,"",D52+1)</f>
        <v>1996</v>
      </c>
      <c r="F5" s="274">
        <f>IF(VLOOKUP('Cover page'!$F$15,'Cover page'!$BD$1:$BF$15,3,FALSE)&lt;E52+1,"",E52+1)</f>
        <v>1997</v>
      </c>
      <c r="G5" s="274">
        <f>IF(VLOOKUP('Cover page'!$F$15,'Cover page'!$BD$1:$BF$15,3,FALSE)&lt;F52+1,"",F52+1)</f>
        <v>1998</v>
      </c>
      <c r="H5" s="274">
        <f>IF(VLOOKUP('Cover page'!$F$15,'Cover page'!$BD$1:$BF$15,3,FALSE)&lt;G52+1,"",G52+1)</f>
        <v>1999</v>
      </c>
      <c r="I5" s="274">
        <f>IF(VLOOKUP('Cover page'!$F$15,'Cover page'!$BD$1:$BF$15,3,FALSE)&lt;H52+1,"",H52+1)</f>
        <v>2000</v>
      </c>
      <c r="J5" s="274">
        <f>IF(VLOOKUP('Cover page'!$F$15,'Cover page'!$BD$1:$BF$15,3,FALSE)&lt;I52+1,"",I52+1)</f>
        <v>2001</v>
      </c>
      <c r="K5" s="274">
        <f>IF(VLOOKUP('Cover page'!$F$15,'Cover page'!$BD$1:$BF$15,3,FALSE)&lt;J52+1,"",J52+1)</f>
        <v>2002</v>
      </c>
      <c r="L5" s="274">
        <f>IF(VLOOKUP('Cover page'!$F$15,'Cover page'!$BD$1:$BF$15,3,FALSE)&lt;K52+1,"",K52+1)</f>
        <v>2003</v>
      </c>
      <c r="M5" s="274">
        <f>IF(VLOOKUP('Cover page'!$F$15,'Cover page'!$BD$1:$BF$15,3,FALSE)&lt;L52+1,"",L52+1)</f>
        <v>2004</v>
      </c>
      <c r="N5" s="274">
        <f>IF(VLOOKUP('Cover page'!$F$15,'Cover page'!$BD$1:$BF$15,3,FALSE)&lt;M52+1,"",M52+1)</f>
        <v>2005</v>
      </c>
      <c r="O5" s="274">
        <f>IF(VLOOKUP('Cover page'!$F$15,'Cover page'!$BD$1:$BF$15,3,FALSE)&lt;N52+1,"",N52+1)</f>
        <v>2006</v>
      </c>
      <c r="P5" s="274">
        <f>IF(VLOOKUP('Cover page'!$F$15,'Cover page'!$BD$1:$BF$15,3,FALSE)&lt;O52+1,"",O52+1)</f>
        <v>2007</v>
      </c>
      <c r="Q5" s="274">
        <f>IF(VLOOKUP('Cover page'!$F$15,'Cover page'!$BD$1:$BF$15,3,FALSE)&lt;P52+1,"",P52+1)</f>
        <v>2008</v>
      </c>
      <c r="R5" s="274">
        <f>IF(VLOOKUP('Cover page'!$F$15,'Cover page'!$BD$1:$BF$15,3,FALSE)&lt;Q52+1,"",Q52+1)</f>
        <v>2009</v>
      </c>
      <c r="S5" s="274">
        <f>IF(VLOOKUP('Cover page'!$F$15,'Cover page'!$BD$1:$BF$15,3,FALSE)&lt;R52+1,"",R52+1)</f>
        <v>2010</v>
      </c>
      <c r="T5" s="274">
        <f>IF(VLOOKUP('Cover page'!$F$15,'Cover page'!$BD$1:$BF$15,3,FALSE)&lt;S52+1,"",S52+1)</f>
        <v>2011</v>
      </c>
      <c r="U5" s="274">
        <f>IF(VLOOKUP('Cover page'!$F$15,'Cover page'!$BD$1:$BF$15,3,FALSE)&lt;T52+1,"",T52+1)</f>
        <v>2012</v>
      </c>
      <c r="V5" s="274">
        <f>IF(VLOOKUP('Cover page'!$F$15,'Cover page'!$BD$1:$BF$15,3,FALSE)&lt;U52+1,"",U52+1)</f>
        <v>2013</v>
      </c>
      <c r="W5" s="274">
        <f>IF(VLOOKUP('Cover page'!$F$15,'Cover page'!$BD$1:$BF$15,3,FALSE)&lt;V52+1,"",V52+1)</f>
        <v>2014</v>
      </c>
      <c r="X5" s="274">
        <f>IF(VLOOKUP('Cover page'!$F$15,'Cover page'!$BD$1:$BF$15,3,FALSE)&lt;W52+1,"",W52+1)</f>
        <v>2015</v>
      </c>
      <c r="Y5" s="274">
        <f>IF(VLOOKUP('Cover page'!$F$15,'Cover page'!$BD$1:$BF$15,3,FALSE)&lt;X52+1,"",X52+1)</f>
        <v>2016</v>
      </c>
      <c r="Z5" s="274">
        <f>IF(VLOOKUP('Cover page'!$F$15,'Cover page'!$BD$1:$BF$15,3,FALSE)&lt;Y52+1,"",Y52+1)</f>
        <v>2017</v>
      </c>
      <c r="AA5" s="274">
        <f>IF(VLOOKUP('Cover page'!$F$15,'Cover page'!$BD$1:$BF$15,3,FALSE)&lt;Z52+1,"",Z52+1)</f>
        <v>2018</v>
      </c>
      <c r="AB5" s="274">
        <f>IF(VLOOKUP('Cover page'!$F$15,'Cover page'!$BD$1:$BF$15,3,FALSE)&lt;AA52+1,"",AA52+1)</f>
        <v>2019</v>
      </c>
      <c r="AC5" s="274">
        <f>IF(VLOOKUP('Cover page'!$F$15,'Cover page'!$BD$1:$BF$15,3,FALSE)&lt;AB52+1,"",AB52+1)</f>
        <v>2020</v>
      </c>
      <c r="AD5" s="274">
        <f>IF(VLOOKUP('Cover page'!$F$15,'Cover page'!$BD$1:$BF$15,3,FALSE)&lt;AC52+1,"",AC52+1)</f>
        <v>2021</v>
      </c>
      <c r="AE5" s="274" t="str">
        <f>IF(VLOOKUP('Cover page'!$F$15,'Cover page'!$BD$1:$BF$15,3,FALSE)&lt;AD52+1,"",AD52+1)</f>
        <v/>
      </c>
      <c r="AF5" s="274" t="str">
        <f>IF(VLOOKUP('Cover page'!$F$15,'Cover page'!$BD$1:$BF$15,3,FALSE)&lt;AE52+1,"",AE52+1)</f>
        <v/>
      </c>
      <c r="AG5" s="274" t="str">
        <f>IF(VLOOKUP('Cover page'!$F$15,'Cover page'!$BD$1:$BF$15,3,FALSE)&lt;AF52+1,"",AF52+1)</f>
        <v/>
      </c>
      <c r="AH5" s="274" t="str">
        <f>IF(VLOOKUP('Cover page'!$F$15,'Cover page'!$BD$1:$BF$15,3,FALSE)&lt;AG52+1,"",AG52+1)</f>
        <v/>
      </c>
      <c r="AI5" s="274" t="str">
        <f>IF(VLOOKUP('Cover page'!$F$15,'Cover page'!$BD$1:$BF$15,3,FALSE)&lt;AH52+1,"",AH52+1)</f>
        <v/>
      </c>
      <c r="AJ5" s="55"/>
      <c r="AK5" s="58"/>
      <c r="AP5" s="13"/>
    </row>
    <row r="6" spans="1:65" ht="15.75">
      <c r="A6" s="209"/>
      <c r="B6" s="263"/>
      <c r="C6" s="213" t="str">
        <f>'Cover page'!E14</f>
        <v>Date: 31/03/2026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4"/>
      <c r="AF6" s="454"/>
      <c r="AG6" s="454"/>
      <c r="AH6" s="454"/>
      <c r="AI6" s="454"/>
      <c r="AJ6" s="55"/>
      <c r="AK6" s="58"/>
      <c r="AP6" s="13"/>
    </row>
    <row r="7" spans="1:65" ht="10.5" customHeight="1" thickBot="1">
      <c r="A7" s="209"/>
      <c r="B7" s="264"/>
      <c r="C7" s="144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63"/>
      <c r="AK7" s="58"/>
      <c r="AP7" s="13"/>
    </row>
    <row r="8" spans="1:65" ht="17.25" thickTop="1" thickBot="1">
      <c r="A8" s="265" t="s">
        <v>264</v>
      </c>
      <c r="B8" s="388" t="s">
        <v>718</v>
      </c>
      <c r="C8" s="281" t="s">
        <v>51</v>
      </c>
      <c r="D8" s="499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7"/>
      <c r="AI8" s="497"/>
      <c r="AJ8" s="11"/>
      <c r="AK8" s="49"/>
      <c r="AP8" s="13"/>
      <c r="BM8" s="258" t="str">
        <f>CountryCode &amp; ".T2.WB.S1314.MNAC." &amp; RefVintage</f>
        <v>SE.T2.WB.S1314.MNAC.W.2026</v>
      </c>
    </row>
    <row r="9" spans="1:65" ht="16.5" thickTop="1">
      <c r="A9" s="265"/>
      <c r="B9" s="126"/>
      <c r="C9" s="282" t="s">
        <v>82</v>
      </c>
      <c r="D9" s="118" t="s">
        <v>4</v>
      </c>
      <c r="E9" s="118" t="s">
        <v>4</v>
      </c>
      <c r="F9" s="118" t="s">
        <v>4</v>
      </c>
      <c r="G9" s="118" t="s">
        <v>4</v>
      </c>
      <c r="H9" s="118" t="s">
        <v>4</v>
      </c>
      <c r="I9" s="118" t="s">
        <v>4</v>
      </c>
      <c r="J9" s="118" t="s">
        <v>4</v>
      </c>
      <c r="K9" s="118" t="s">
        <v>4</v>
      </c>
      <c r="L9" s="118" t="s">
        <v>4</v>
      </c>
      <c r="M9" s="118" t="s">
        <v>4</v>
      </c>
      <c r="N9" s="118" t="s">
        <v>4</v>
      </c>
      <c r="O9" s="118" t="s">
        <v>4</v>
      </c>
      <c r="P9" s="118" t="s">
        <v>4</v>
      </c>
      <c r="Q9" s="118" t="s">
        <v>4</v>
      </c>
      <c r="R9" s="118" t="s">
        <v>4</v>
      </c>
      <c r="S9" s="118" t="s">
        <v>4</v>
      </c>
      <c r="T9" s="118" t="s">
        <v>4</v>
      </c>
      <c r="U9" s="118" t="s">
        <v>4</v>
      </c>
      <c r="V9" s="118" t="s">
        <v>4</v>
      </c>
      <c r="W9" s="118" t="s">
        <v>4</v>
      </c>
      <c r="X9" s="118" t="s">
        <v>4</v>
      </c>
      <c r="Y9" s="118" t="s">
        <v>4</v>
      </c>
      <c r="Z9" s="118" t="s">
        <v>4</v>
      </c>
      <c r="AA9" s="118" t="s">
        <v>4</v>
      </c>
      <c r="AB9" s="118" t="s">
        <v>4</v>
      </c>
      <c r="AC9" s="118" t="s">
        <v>4</v>
      </c>
      <c r="AD9" s="118" t="s">
        <v>4</v>
      </c>
      <c r="AE9" s="118" t="s">
        <v>4</v>
      </c>
      <c r="AF9" s="118" t="s">
        <v>4</v>
      </c>
      <c r="AG9" s="118" t="s">
        <v>4</v>
      </c>
      <c r="AH9" s="118" t="s">
        <v>4</v>
      </c>
      <c r="AI9" s="118" t="s">
        <v>4</v>
      </c>
      <c r="AJ9" s="112"/>
      <c r="AK9" s="50"/>
      <c r="AP9" s="13"/>
    </row>
    <row r="10" spans="1:65" ht="11.25" customHeight="1">
      <c r="A10" s="265"/>
      <c r="B10" s="126"/>
      <c r="C10" s="136"/>
      <c r="D10" s="470">
        <f t="shared" ref="D10:P10" si="1">IFERROR(VLOOKUP(D9,StatusTable,2,FALSE), -1)</f>
        <v>0</v>
      </c>
      <c r="E10" s="471">
        <f t="shared" si="1"/>
        <v>0</v>
      </c>
      <c r="F10" s="471">
        <f t="shared" si="1"/>
        <v>0</v>
      </c>
      <c r="G10" s="471">
        <f t="shared" si="1"/>
        <v>0</v>
      </c>
      <c r="H10" s="471">
        <f t="shared" si="1"/>
        <v>0</v>
      </c>
      <c r="I10" s="471">
        <f t="shared" si="1"/>
        <v>0</v>
      </c>
      <c r="J10" s="471">
        <f t="shared" si="1"/>
        <v>0</v>
      </c>
      <c r="K10" s="471">
        <f t="shared" si="1"/>
        <v>0</v>
      </c>
      <c r="L10" s="471">
        <f t="shared" si="1"/>
        <v>0</v>
      </c>
      <c r="M10" s="471">
        <f t="shared" si="1"/>
        <v>0</v>
      </c>
      <c r="N10" s="471">
        <f t="shared" si="1"/>
        <v>0</v>
      </c>
      <c r="O10" s="471">
        <f t="shared" si="1"/>
        <v>0</v>
      </c>
      <c r="P10" s="471">
        <f t="shared" si="1"/>
        <v>0</v>
      </c>
      <c r="Q10" s="471">
        <f t="shared" ref="Q10" si="2">IFERROR(VLOOKUP(Q9,StatusTable,2,FALSE), -1)</f>
        <v>0</v>
      </c>
      <c r="R10" s="471">
        <f t="shared" ref="R10" si="3">IFERROR(VLOOKUP(R9,StatusTable,2,FALSE), -1)</f>
        <v>0</v>
      </c>
      <c r="S10" s="471">
        <f t="shared" ref="S10:AD10" si="4">IFERROR(VLOOKUP(S9,StatusTable,2,FALSE), -1)</f>
        <v>0</v>
      </c>
      <c r="T10" s="471">
        <f t="shared" si="4"/>
        <v>0</v>
      </c>
      <c r="U10" s="471">
        <f t="shared" si="4"/>
        <v>0</v>
      </c>
      <c r="V10" s="471">
        <f t="shared" si="4"/>
        <v>0</v>
      </c>
      <c r="W10" s="471">
        <f t="shared" si="4"/>
        <v>0</v>
      </c>
      <c r="X10" s="471">
        <f t="shared" si="4"/>
        <v>0</v>
      </c>
      <c r="Y10" s="471">
        <f t="shared" si="4"/>
        <v>0</v>
      </c>
      <c r="Z10" s="471">
        <f t="shared" si="4"/>
        <v>0</v>
      </c>
      <c r="AA10" s="471">
        <f t="shared" si="4"/>
        <v>0</v>
      </c>
      <c r="AB10" s="471">
        <f t="shared" si="4"/>
        <v>0</v>
      </c>
      <c r="AC10" s="471">
        <f t="shared" si="4"/>
        <v>0</v>
      </c>
      <c r="AD10" s="471">
        <f t="shared" si="4"/>
        <v>0</v>
      </c>
      <c r="AE10" s="471"/>
      <c r="AF10" s="471"/>
      <c r="AG10" s="471"/>
      <c r="AH10" s="471"/>
      <c r="AI10" s="471"/>
      <c r="AJ10" s="99"/>
      <c r="AK10" s="50"/>
      <c r="AP10" s="13"/>
      <c r="BM10" s="258" t="str">
        <f>CountryCode &amp; ".T2.WB_STATUS.S1314.MNAC." &amp; RefVintage</f>
        <v>SE.T2.WB_STATUS.S1314.MNAC.W.2026</v>
      </c>
    </row>
    <row r="11" spans="1:65" ht="15.75">
      <c r="A11" s="265" t="s">
        <v>265</v>
      </c>
      <c r="B11" s="388" t="s">
        <v>719</v>
      </c>
      <c r="C11" s="283" t="s">
        <v>93</v>
      </c>
      <c r="D11" s="502"/>
      <c r="E11" s="502"/>
      <c r="F11" s="502"/>
      <c r="G11" s="502"/>
      <c r="H11" s="502"/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502"/>
      <c r="U11" s="498"/>
      <c r="V11" s="498"/>
      <c r="W11" s="498"/>
      <c r="X11" s="498"/>
      <c r="Y11" s="498"/>
      <c r="Z11" s="498"/>
      <c r="AA11" s="498"/>
      <c r="AB11" s="498"/>
      <c r="AC11" s="498"/>
      <c r="AD11" s="498"/>
      <c r="AE11" s="498"/>
      <c r="AF11" s="498"/>
      <c r="AG11" s="498"/>
      <c r="AH11" s="498"/>
      <c r="AI11" s="498"/>
      <c r="AJ11" s="100"/>
      <c r="AK11" s="50"/>
      <c r="AP11" s="13"/>
      <c r="BM11" s="258" t="str">
        <f>CountryCode &amp; ".T2.FT.S1314.MNAC." &amp; RefVintage</f>
        <v>SE.T2.FT.S1314.MNAC.W.2026</v>
      </c>
    </row>
    <row r="12" spans="1:65" ht="15.75">
      <c r="A12" s="265" t="s">
        <v>266</v>
      </c>
      <c r="B12" s="388" t="s">
        <v>720</v>
      </c>
      <c r="C12" s="284" t="s">
        <v>52</v>
      </c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2"/>
      <c r="U12" s="498"/>
      <c r="V12" s="498"/>
      <c r="W12" s="498"/>
      <c r="X12" s="498"/>
      <c r="Y12" s="498"/>
      <c r="Z12" s="498"/>
      <c r="AA12" s="498"/>
      <c r="AB12" s="498"/>
      <c r="AC12" s="498"/>
      <c r="AD12" s="498"/>
      <c r="AE12" s="498"/>
      <c r="AF12" s="498"/>
      <c r="AG12" s="498"/>
      <c r="AH12" s="498"/>
      <c r="AI12" s="498"/>
      <c r="AJ12" s="100"/>
      <c r="AK12" s="50"/>
      <c r="AP12" s="13"/>
      <c r="BM12" s="258" t="str">
        <f>CountryCode &amp; ".T2.F4.S1314.MNAC." &amp; RefVintage</f>
        <v>SE.T2.F4.S1314.MNAC.W.2026</v>
      </c>
    </row>
    <row r="13" spans="1:65" ht="15.75">
      <c r="A13" s="265" t="s">
        <v>267</v>
      </c>
      <c r="B13" s="388" t="s">
        <v>721</v>
      </c>
      <c r="C13" s="285" t="s">
        <v>53</v>
      </c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498"/>
      <c r="V13" s="498"/>
      <c r="W13" s="498"/>
      <c r="X13" s="498"/>
      <c r="Y13" s="498"/>
      <c r="Z13" s="498"/>
      <c r="AA13" s="498"/>
      <c r="AB13" s="498"/>
      <c r="AC13" s="498"/>
      <c r="AD13" s="498"/>
      <c r="AE13" s="498"/>
      <c r="AF13" s="498"/>
      <c r="AG13" s="498"/>
      <c r="AH13" s="498"/>
      <c r="AI13" s="498"/>
      <c r="AJ13" s="100"/>
      <c r="AK13" s="50"/>
      <c r="AP13" s="13"/>
      <c r="BM13" s="258" t="str">
        <f>CountryCode &amp; ".T2.F5.S1314.MNAC." &amp; RefVintage</f>
        <v>SE.T2.F5.S1314.MNAC.W.2026</v>
      </c>
    </row>
    <row r="14" spans="1:65" ht="15.75">
      <c r="A14" s="265" t="s">
        <v>268</v>
      </c>
      <c r="B14" s="388" t="s">
        <v>722</v>
      </c>
      <c r="C14" s="285" t="s">
        <v>34</v>
      </c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502"/>
      <c r="U14" s="498"/>
      <c r="V14" s="498"/>
      <c r="W14" s="498"/>
      <c r="X14" s="498"/>
      <c r="Y14" s="498"/>
      <c r="Z14" s="498"/>
      <c r="AA14" s="498"/>
      <c r="AB14" s="498"/>
      <c r="AC14" s="498"/>
      <c r="AD14" s="498"/>
      <c r="AE14" s="498"/>
      <c r="AF14" s="498"/>
      <c r="AG14" s="498"/>
      <c r="AH14" s="498"/>
      <c r="AI14" s="498"/>
      <c r="AJ14" s="100"/>
      <c r="AK14" s="50"/>
      <c r="AP14" s="13"/>
      <c r="BM14" s="258" t="str">
        <f>CountryCode &amp; ".T2.OFT.S1314.MNAC." &amp; RefVintage</f>
        <v>SE.T2.OFT.S1314.MNAC.W.2026</v>
      </c>
    </row>
    <row r="15" spans="1:65" ht="16.5" thickBot="1">
      <c r="A15" s="265" t="s">
        <v>269</v>
      </c>
      <c r="B15" s="388" t="s">
        <v>723</v>
      </c>
      <c r="C15" s="286" t="s">
        <v>513</v>
      </c>
      <c r="D15" s="502"/>
      <c r="E15" s="502"/>
      <c r="F15" s="502"/>
      <c r="G15" s="502"/>
      <c r="H15" s="502"/>
      <c r="I15" s="502"/>
      <c r="J15" s="502"/>
      <c r="K15" s="502"/>
      <c r="L15" s="502"/>
      <c r="M15" s="502"/>
      <c r="N15" s="502"/>
      <c r="O15" s="502"/>
      <c r="P15" s="502"/>
      <c r="Q15" s="502"/>
      <c r="R15" s="502"/>
      <c r="S15" s="502"/>
      <c r="T15" s="502"/>
      <c r="U15" s="498"/>
      <c r="V15" s="498"/>
      <c r="W15" s="498"/>
      <c r="X15" s="498"/>
      <c r="Y15" s="498"/>
      <c r="Z15" s="498"/>
      <c r="AA15" s="498"/>
      <c r="AB15" s="498"/>
      <c r="AC15" s="498"/>
      <c r="AD15" s="498"/>
      <c r="AE15" s="498"/>
      <c r="AF15" s="498"/>
      <c r="AG15" s="498"/>
      <c r="AH15" s="498"/>
      <c r="AI15" s="498"/>
      <c r="AJ15" s="100"/>
      <c r="AK15" s="50"/>
      <c r="AP15" s="13"/>
      <c r="BM15" s="258" t="str">
        <f>CountryCode &amp; ".T2.OFTDL.S1314.MNAC." &amp; RefVintage</f>
        <v>SE.T2.OFTDL.S1314.MNAC.W.2026</v>
      </c>
    </row>
    <row r="16" spans="1:65" ht="16.5" thickBot="1">
      <c r="A16" s="266" t="s">
        <v>488</v>
      </c>
      <c r="B16" s="388" t="s">
        <v>724</v>
      </c>
      <c r="C16" s="192" t="s">
        <v>514</v>
      </c>
      <c r="D16" s="502"/>
      <c r="E16" s="502"/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2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498"/>
      <c r="AF16" s="498"/>
      <c r="AG16" s="498"/>
      <c r="AH16" s="498"/>
      <c r="AI16" s="498"/>
      <c r="AJ16" s="100"/>
      <c r="AK16" s="50"/>
      <c r="AP16" s="13"/>
      <c r="BM16" s="258" t="str">
        <f>CountryCode &amp; ".T2.F71K.S1314.MNAC." &amp; RefVintage</f>
        <v>SE.T2.F71K.S1314.MNAC.W.2026</v>
      </c>
    </row>
    <row r="17" spans="1:65" ht="15.75">
      <c r="A17" s="135" t="s">
        <v>270</v>
      </c>
      <c r="B17" s="388" t="s">
        <v>725</v>
      </c>
      <c r="C17" s="110" t="s">
        <v>515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02"/>
      <c r="AK17" s="50"/>
      <c r="AP17" s="13"/>
      <c r="BM17" s="258" t="str">
        <f>CountryCode &amp; ".T2.OFT1.S1314.MNAC." &amp; RefVintage</f>
        <v>SE.T2.OFT1.S1314.MNAC.W.2026</v>
      </c>
    </row>
    <row r="18" spans="1:65" ht="15.75">
      <c r="A18" s="135" t="s">
        <v>271</v>
      </c>
      <c r="B18" s="388" t="s">
        <v>726</v>
      </c>
      <c r="C18" s="110" t="s">
        <v>516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02"/>
      <c r="AK18" s="50"/>
      <c r="AP18" s="13"/>
      <c r="BM18" s="258" t="str">
        <f>CountryCode &amp; ".T2.OFT2.S1314.MNAC." &amp; RefVintage</f>
        <v>SE.T2.OFT2.S1314.MNAC.W.2026</v>
      </c>
    </row>
    <row r="19" spans="1:65" ht="15.75">
      <c r="A19" s="265"/>
      <c r="B19" s="126"/>
      <c r="C19" s="137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00"/>
      <c r="AK19" s="50"/>
      <c r="AP19" s="13"/>
    </row>
    <row r="20" spans="1:65" ht="15.75">
      <c r="A20" s="265" t="s">
        <v>272</v>
      </c>
      <c r="B20" s="388" t="s">
        <v>739</v>
      </c>
      <c r="C20" s="283" t="s">
        <v>120</v>
      </c>
      <c r="D20" s="502"/>
      <c r="E20" s="502"/>
      <c r="F20" s="502"/>
      <c r="G20" s="502"/>
      <c r="H20" s="502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502"/>
      <c r="U20" s="498"/>
      <c r="V20" s="498"/>
      <c r="W20" s="498"/>
      <c r="X20" s="498"/>
      <c r="Y20" s="498"/>
      <c r="Z20" s="498"/>
      <c r="AA20" s="498"/>
      <c r="AB20" s="498"/>
      <c r="AC20" s="498"/>
      <c r="AD20" s="498"/>
      <c r="AE20" s="498"/>
      <c r="AF20" s="498"/>
      <c r="AG20" s="498"/>
      <c r="AH20" s="498"/>
      <c r="AI20" s="498"/>
      <c r="AJ20" s="100"/>
      <c r="AK20" s="50"/>
      <c r="AP20" s="13"/>
      <c r="BM20" s="258" t="str">
        <f>CountryCode &amp; ".T2.ONFT.S1314.MNAC." &amp; RefVintage</f>
        <v>SE.T2.ONFT.S1314.MNAC.W.2026</v>
      </c>
    </row>
    <row r="21" spans="1:65" ht="15.75">
      <c r="A21" s="135" t="s">
        <v>273</v>
      </c>
      <c r="B21" s="388" t="s">
        <v>740</v>
      </c>
      <c r="C21" s="110" t="s">
        <v>69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02"/>
      <c r="AK21" s="50"/>
      <c r="AP21" s="13"/>
      <c r="BM21" s="258" t="str">
        <f>CountryCode &amp; ".T2.ONFT1.S1314.MNAC." &amp; RefVintage</f>
        <v>SE.T2.ONFT1.S1314.MNAC.W.2026</v>
      </c>
    </row>
    <row r="22" spans="1:65" ht="15.75">
      <c r="A22" s="135" t="s">
        <v>274</v>
      </c>
      <c r="B22" s="388" t="s">
        <v>741</v>
      </c>
      <c r="C22" s="110" t="s">
        <v>70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02"/>
      <c r="AK22" s="50"/>
      <c r="AP22" s="13"/>
      <c r="BM22" s="258" t="str">
        <f>CountryCode &amp; ".T2.ONFT2.S1314.MNAC." &amp; RefVintage</f>
        <v>SE.T2.ONFT2.S1314.MNAC.W.2026</v>
      </c>
    </row>
    <row r="23" spans="1:65" ht="15.75">
      <c r="A23" s="265"/>
      <c r="B23" s="129"/>
      <c r="C23" s="138"/>
      <c r="D23" s="113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00"/>
      <c r="AK23" s="50"/>
      <c r="AP23" s="13"/>
    </row>
    <row r="24" spans="1:65" ht="15.75">
      <c r="A24" s="265" t="s">
        <v>275</v>
      </c>
      <c r="B24" s="388" t="s">
        <v>746</v>
      </c>
      <c r="C24" s="191" t="s">
        <v>471</v>
      </c>
      <c r="D24" s="502"/>
      <c r="E24" s="502"/>
      <c r="F24" s="502"/>
      <c r="G24" s="502"/>
      <c r="H24" s="502"/>
      <c r="I24" s="502"/>
      <c r="J24" s="502"/>
      <c r="K24" s="502"/>
      <c r="L24" s="502"/>
      <c r="M24" s="502"/>
      <c r="N24" s="502"/>
      <c r="O24" s="502"/>
      <c r="P24" s="502"/>
      <c r="Q24" s="502"/>
      <c r="R24" s="502"/>
      <c r="S24" s="502"/>
      <c r="T24" s="502"/>
      <c r="U24" s="498"/>
      <c r="V24" s="498"/>
      <c r="W24" s="498"/>
      <c r="X24" s="498"/>
      <c r="Y24" s="498"/>
      <c r="Z24" s="498"/>
      <c r="AA24" s="498"/>
      <c r="AB24" s="498"/>
      <c r="AC24" s="498"/>
      <c r="AD24" s="498"/>
      <c r="AE24" s="498"/>
      <c r="AF24" s="498"/>
      <c r="AG24" s="498"/>
      <c r="AH24" s="498"/>
      <c r="AI24" s="498"/>
      <c r="AJ24" s="100"/>
      <c r="AK24" s="50"/>
      <c r="AP24" s="13"/>
      <c r="BM24" s="258" t="str">
        <f>CountryCode &amp; ".T2.D41DIF.S1314.MNAC." &amp; RefVintage</f>
        <v>SE.T2.D41DIF.S1314.MNAC.W.2026</v>
      </c>
    </row>
    <row r="25" spans="1:65" ht="15.75">
      <c r="A25" s="265"/>
      <c r="B25" s="129"/>
      <c r="C25" s="138"/>
      <c r="D25" s="113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00"/>
      <c r="AK25" s="50"/>
      <c r="AP25" s="13"/>
    </row>
    <row r="26" spans="1:65" ht="15.75">
      <c r="A26" s="265" t="s">
        <v>548</v>
      </c>
      <c r="B26" s="388" t="s">
        <v>751</v>
      </c>
      <c r="C26" s="283" t="s">
        <v>47</v>
      </c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502"/>
      <c r="U26" s="498"/>
      <c r="V26" s="498"/>
      <c r="W26" s="498"/>
      <c r="X26" s="498"/>
      <c r="Y26" s="498"/>
      <c r="Z26" s="498"/>
      <c r="AA26" s="498"/>
      <c r="AB26" s="498"/>
      <c r="AC26" s="498"/>
      <c r="AD26" s="498"/>
      <c r="AE26" s="498"/>
      <c r="AF26" s="498"/>
      <c r="AG26" s="498"/>
      <c r="AH26" s="498"/>
      <c r="AI26" s="498"/>
      <c r="AJ26" s="100"/>
      <c r="AK26" s="50"/>
      <c r="AP26" s="13"/>
      <c r="BM26" s="258" t="str">
        <f>CountryCode &amp; ".T2.F8ASS.S1314.MNAC." &amp; RefVintage</f>
        <v>SE.T2.F8ASS.S1314.MNAC.W.2026</v>
      </c>
    </row>
    <row r="27" spans="1:65" ht="15.75">
      <c r="A27" s="135" t="s">
        <v>549</v>
      </c>
      <c r="B27" s="388" t="s">
        <v>752</v>
      </c>
      <c r="C27" s="110" t="s">
        <v>69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02"/>
      <c r="AK27" s="50"/>
      <c r="AP27" s="13"/>
      <c r="BM27" s="258" t="str">
        <f>CountryCode &amp; ".T2.F8ASS1.S1314.MNAC." &amp; RefVintage</f>
        <v>SE.T2.F8ASS1.S1314.MNAC.W.2026</v>
      </c>
    </row>
    <row r="28" spans="1:65" ht="15.75">
      <c r="A28" s="135" t="s">
        <v>550</v>
      </c>
      <c r="B28" s="388" t="s">
        <v>753</v>
      </c>
      <c r="C28" s="110" t="s">
        <v>70</v>
      </c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02"/>
      <c r="AK28" s="50"/>
      <c r="AP28" s="13"/>
      <c r="BM28" s="258" t="str">
        <f>CountryCode &amp; ".T2.F8ASS2.S1314.MNAC." &amp; RefVintage</f>
        <v>SE.T2.F8ASS2.S1314.MNAC.W.2026</v>
      </c>
    </row>
    <row r="29" spans="1:65" ht="15.75">
      <c r="A29" s="265" t="s">
        <v>551</v>
      </c>
      <c r="B29" s="388" t="s">
        <v>760</v>
      </c>
      <c r="C29" s="283" t="s">
        <v>46</v>
      </c>
      <c r="D29" s="502"/>
      <c r="E29" s="502"/>
      <c r="F29" s="502"/>
      <c r="G29" s="502"/>
      <c r="H29" s="502"/>
      <c r="I29" s="502"/>
      <c r="J29" s="502"/>
      <c r="K29" s="502"/>
      <c r="L29" s="502"/>
      <c r="M29" s="502"/>
      <c r="N29" s="502"/>
      <c r="O29" s="502"/>
      <c r="P29" s="502"/>
      <c r="Q29" s="502"/>
      <c r="R29" s="502"/>
      <c r="S29" s="502"/>
      <c r="T29" s="502"/>
      <c r="U29" s="498"/>
      <c r="V29" s="498"/>
      <c r="W29" s="498"/>
      <c r="X29" s="498"/>
      <c r="Y29" s="498"/>
      <c r="Z29" s="498"/>
      <c r="AA29" s="498"/>
      <c r="AB29" s="498"/>
      <c r="AC29" s="498"/>
      <c r="AD29" s="498"/>
      <c r="AE29" s="498"/>
      <c r="AF29" s="498"/>
      <c r="AG29" s="498"/>
      <c r="AH29" s="498"/>
      <c r="AI29" s="498"/>
      <c r="AJ29" s="100"/>
      <c r="AK29" s="50"/>
      <c r="AP29" s="13"/>
      <c r="BM29" s="258" t="str">
        <f>CountryCode &amp; ".T2.F8LIA.S1314.MNAC." &amp; RefVintage</f>
        <v>SE.T2.F8LIA.S1314.MNAC.W.2026</v>
      </c>
    </row>
    <row r="30" spans="1:65" ht="15.75">
      <c r="A30" s="135" t="s">
        <v>552</v>
      </c>
      <c r="B30" s="388" t="s">
        <v>761</v>
      </c>
      <c r="C30" s="110" t="s">
        <v>69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02"/>
      <c r="AK30" s="50"/>
      <c r="AP30" s="13"/>
      <c r="BM30" s="258" t="str">
        <f>CountryCode &amp; ".T2.F8LIA1.S1314.MNAC." &amp; RefVintage</f>
        <v>SE.T2.F8LIA1.S1314.MNAC.W.2026</v>
      </c>
    </row>
    <row r="31" spans="1:65" ht="15.75">
      <c r="A31" s="135" t="s">
        <v>553</v>
      </c>
      <c r="B31" s="388" t="s">
        <v>762</v>
      </c>
      <c r="C31" s="110" t="s">
        <v>70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02"/>
      <c r="AK31" s="50"/>
      <c r="AP31" s="13"/>
      <c r="BM31" s="258" t="str">
        <f>CountryCode &amp; ".T2.F8LIA2.S1314.MNAC." &amp; RefVintage</f>
        <v>SE.T2.F8LIA2.S1314.MNAC.W.2026</v>
      </c>
    </row>
    <row r="32" spans="1:65" ht="15.75">
      <c r="A32" s="265"/>
      <c r="B32" s="129"/>
      <c r="C32" s="138"/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00"/>
      <c r="AK32" s="50"/>
      <c r="AP32" s="13"/>
    </row>
    <row r="33" spans="1:65" ht="15.75">
      <c r="A33" s="265" t="s">
        <v>276</v>
      </c>
      <c r="B33" s="388" t="s">
        <v>770</v>
      </c>
      <c r="C33" s="283" t="s">
        <v>78</v>
      </c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2"/>
      <c r="S33" s="502"/>
      <c r="T33" s="502"/>
      <c r="U33" s="498"/>
      <c r="V33" s="498"/>
      <c r="W33" s="498"/>
      <c r="X33" s="498"/>
      <c r="Y33" s="498"/>
      <c r="Z33" s="498"/>
      <c r="AA33" s="498"/>
      <c r="AB33" s="498"/>
      <c r="AC33" s="498"/>
      <c r="AD33" s="498"/>
      <c r="AE33" s="498"/>
      <c r="AF33" s="498"/>
      <c r="AG33" s="498"/>
      <c r="AH33" s="498"/>
      <c r="AI33" s="498"/>
      <c r="AJ33" s="100"/>
      <c r="AK33" s="50"/>
      <c r="AP33" s="13"/>
      <c r="BM33" s="258" t="str">
        <f>CountryCode &amp; ".T2.B9_OWB.S1314.MNAC." &amp; RefVintage</f>
        <v>SE.T2.B9_OWB.S1314.MNAC.W.2026</v>
      </c>
    </row>
    <row r="34" spans="1:65" ht="15.75">
      <c r="A34" s="265" t="s">
        <v>277</v>
      </c>
      <c r="B34" s="388" t="s">
        <v>771</v>
      </c>
      <c r="C34" s="283" t="s">
        <v>577</v>
      </c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2"/>
      <c r="S34" s="502"/>
      <c r="T34" s="502"/>
      <c r="U34" s="498"/>
      <c r="V34" s="498"/>
      <c r="W34" s="498"/>
      <c r="X34" s="498"/>
      <c r="Y34" s="498"/>
      <c r="Z34" s="498"/>
      <c r="AA34" s="498"/>
      <c r="AB34" s="498"/>
      <c r="AC34" s="498"/>
      <c r="AD34" s="498"/>
      <c r="AE34" s="498"/>
      <c r="AF34" s="498"/>
      <c r="AG34" s="498"/>
      <c r="AH34" s="498"/>
      <c r="AI34" s="498"/>
      <c r="AJ34" s="100"/>
      <c r="AK34" s="50"/>
      <c r="AP34" s="13"/>
      <c r="BM34" s="258" t="str">
        <f>CountryCode &amp; ".T2.B9_OB.S1314.MNAC." &amp; RefVintage</f>
        <v>SE.T2.B9_OB.S1314.MNAC.W.2026</v>
      </c>
    </row>
    <row r="35" spans="1:65" ht="15.75">
      <c r="A35" s="135" t="s">
        <v>278</v>
      </c>
      <c r="B35" s="388" t="s">
        <v>772</v>
      </c>
      <c r="C35" s="110" t="s">
        <v>69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02"/>
      <c r="AK35" s="50"/>
      <c r="AP35" s="13"/>
      <c r="BM35" s="258" t="str">
        <f>CountryCode &amp; ".T2.B9_OB1.S1314.MNAC." &amp; RefVintage</f>
        <v>SE.T2.B9_OB1.S1314.MNAC.W.2026</v>
      </c>
    </row>
    <row r="36" spans="1:65" ht="15.75">
      <c r="A36" s="135" t="s">
        <v>279</v>
      </c>
      <c r="B36" s="388" t="s">
        <v>773</v>
      </c>
      <c r="C36" s="110" t="s">
        <v>70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02"/>
      <c r="AK36" s="50"/>
      <c r="AP36" s="13"/>
      <c r="BM36" s="258" t="str">
        <f>CountryCode &amp; ".T2.B9_OB2.S1314.MNAC." &amp; RefVintage</f>
        <v>SE.T2.B9_OB2.S1314.MNAC.W.2026</v>
      </c>
    </row>
    <row r="37" spans="1:65" ht="15.75">
      <c r="A37" s="265"/>
      <c r="B37" s="397"/>
      <c r="C37" s="138"/>
      <c r="D37" s="113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00"/>
      <c r="AK37" s="50"/>
      <c r="AP37" s="13"/>
    </row>
    <row r="38" spans="1:65" ht="15.75">
      <c r="A38" s="265" t="s">
        <v>280</v>
      </c>
      <c r="B38" s="388" t="s">
        <v>782</v>
      </c>
      <c r="C38" s="283" t="s">
        <v>48</v>
      </c>
      <c r="D38" s="502"/>
      <c r="E38" s="502"/>
      <c r="F38" s="502"/>
      <c r="G38" s="502"/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502"/>
      <c r="S38" s="502"/>
      <c r="T38" s="502"/>
      <c r="U38" s="498"/>
      <c r="V38" s="498"/>
      <c r="W38" s="498"/>
      <c r="X38" s="498"/>
      <c r="Y38" s="498"/>
      <c r="Z38" s="498"/>
      <c r="AA38" s="498"/>
      <c r="AB38" s="498"/>
      <c r="AC38" s="498"/>
      <c r="AD38" s="498"/>
      <c r="AE38" s="498"/>
      <c r="AF38" s="498"/>
      <c r="AG38" s="498"/>
      <c r="AH38" s="498"/>
      <c r="AI38" s="498"/>
      <c r="AJ38" s="100"/>
      <c r="AK38" s="50"/>
      <c r="AP38" s="13"/>
      <c r="BM38" s="258" t="str">
        <f>CountryCode &amp; ".T2.OA.S1314.MNAC." &amp; RefVintage</f>
        <v>SE.T2.OA.S1314.MNAC.W.2026</v>
      </c>
    </row>
    <row r="39" spans="1:65" ht="15.75">
      <c r="A39" s="135" t="s">
        <v>281</v>
      </c>
      <c r="B39" s="388" t="s">
        <v>783</v>
      </c>
      <c r="C39" s="110" t="s">
        <v>69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02"/>
      <c r="AK39" s="50"/>
      <c r="AP39" s="13"/>
      <c r="BM39" s="258" t="str">
        <f>CountryCode &amp; ".T2.OA1.S1314.MNAC." &amp; RefVintage</f>
        <v>SE.T2.OA1.S1314.MNAC.W.2026</v>
      </c>
    </row>
    <row r="40" spans="1:65" ht="15.75">
      <c r="A40" s="135" t="s">
        <v>282</v>
      </c>
      <c r="B40" s="388" t="s">
        <v>784</v>
      </c>
      <c r="C40" s="110" t="s">
        <v>70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02"/>
      <c r="AK40" s="50"/>
      <c r="AP40" s="13"/>
      <c r="BM40" s="258" t="str">
        <f>CountryCode &amp; ".T2.OA2.S1314.MNAC." &amp; RefVintage</f>
        <v>SE.T2.OA2.S1314.MNAC.W.2026</v>
      </c>
    </row>
    <row r="41" spans="1:65" ht="15.75">
      <c r="A41" s="135" t="s">
        <v>283</v>
      </c>
      <c r="B41" s="388" t="s">
        <v>785</v>
      </c>
      <c r="C41" s="110" t="s">
        <v>71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02"/>
      <c r="AK41" s="50"/>
      <c r="AP41" s="13"/>
      <c r="BM41" s="258" t="str">
        <f>CountryCode &amp; ".T2.OA3.S1314.MNAC." &amp; RefVintage</f>
        <v>SE.T2.OA3.S1314.MNAC.W.2026</v>
      </c>
    </row>
    <row r="42" spans="1:65" ht="16.5" thickBot="1">
      <c r="A42" s="265"/>
      <c r="B42" s="129"/>
      <c r="C42" s="138"/>
      <c r="D42" s="107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3"/>
      <c r="AK42" s="50"/>
      <c r="AP42" s="13"/>
    </row>
    <row r="43" spans="1:65" ht="17.25" thickTop="1" thickBot="1">
      <c r="A43" s="265" t="s">
        <v>284</v>
      </c>
      <c r="B43" s="388" t="s">
        <v>791</v>
      </c>
      <c r="C43" s="139" t="s">
        <v>562</v>
      </c>
      <c r="D43" s="503"/>
      <c r="E43" s="503"/>
      <c r="F43" s="503"/>
      <c r="G43" s="503"/>
      <c r="H43" s="503"/>
      <c r="I43" s="503"/>
      <c r="J43" s="503"/>
      <c r="K43" s="503"/>
      <c r="L43" s="503"/>
      <c r="M43" s="503"/>
      <c r="N43" s="503"/>
      <c r="O43" s="503"/>
      <c r="P43" s="503"/>
      <c r="Q43" s="503"/>
      <c r="R43" s="503"/>
      <c r="S43" s="503"/>
      <c r="T43" s="503"/>
      <c r="U43" s="497"/>
      <c r="V43" s="497"/>
      <c r="W43" s="497"/>
      <c r="X43" s="497"/>
      <c r="Y43" s="497"/>
      <c r="Z43" s="497"/>
      <c r="AA43" s="497"/>
      <c r="AB43" s="497"/>
      <c r="AC43" s="497"/>
      <c r="AD43" s="497"/>
      <c r="AE43" s="497"/>
      <c r="AF43" s="497"/>
      <c r="AG43" s="497"/>
      <c r="AH43" s="497"/>
      <c r="AI43" s="497"/>
      <c r="AJ43" s="4"/>
      <c r="AK43" s="49"/>
      <c r="AP43" s="13"/>
      <c r="BM43" s="258" t="str">
        <f>CountryCode &amp; ".T2.B9.S1314.MNAC." &amp; RefVintage</f>
        <v>SE.T2.B9.S1314.MNAC.W.2026</v>
      </c>
    </row>
    <row r="44" spans="1:65" ht="16.5" thickTop="1">
      <c r="A44" s="128"/>
      <c r="B44" s="126"/>
      <c r="C44" s="288" t="s">
        <v>472</v>
      </c>
      <c r="D44" s="59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20"/>
      <c r="AK44" s="50"/>
      <c r="AL44" s="13"/>
    </row>
    <row r="45" spans="1:65" ht="9" customHeight="1">
      <c r="A45" s="128"/>
      <c r="B45" s="126"/>
      <c r="C45" s="318"/>
      <c r="D45" s="6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20"/>
      <c r="AK45" s="50"/>
      <c r="AL45" s="13"/>
    </row>
    <row r="46" spans="1:65" s="23" customFormat="1" ht="15.75">
      <c r="A46" s="128"/>
      <c r="B46" s="126"/>
      <c r="C46" s="289" t="s">
        <v>89</v>
      </c>
      <c r="D46" s="13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20"/>
      <c r="AK46" s="50"/>
      <c r="AL46" s="13"/>
      <c r="BM46" s="290"/>
    </row>
    <row r="47" spans="1:65" ht="15.75">
      <c r="A47" s="128"/>
      <c r="B47" s="126"/>
      <c r="C47" s="199" t="s">
        <v>92</v>
      </c>
      <c r="D47" s="13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20"/>
      <c r="AK47" s="50"/>
      <c r="AL47" s="13"/>
    </row>
    <row r="48" spans="1:65" ht="12" customHeight="1" thickBot="1">
      <c r="A48" s="141"/>
      <c r="B48" s="146"/>
      <c r="C48" s="142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51"/>
      <c r="AK48" s="52"/>
      <c r="AM48" s="13"/>
    </row>
    <row r="49" spans="1:39" ht="16.5" thickTop="1">
      <c r="A49" s="26"/>
      <c r="B49" s="30"/>
      <c r="AM49" s="13"/>
    </row>
    <row r="50" spans="1:39">
      <c r="A50" s="26"/>
    </row>
    <row r="51" spans="1:39" ht="60.6" customHeight="1">
      <c r="A51" s="26"/>
      <c r="C51" s="298" t="s">
        <v>121</v>
      </c>
      <c r="D51" s="550" t="str">
        <f>IF(OR(COUNTA(D8:D8,D11:D16,D20:D20,D24:D24,D26:D26,D29:D29,D33:D34,D38:D38,D43:D43)=15,NOT(ISNUMBER(D5))),"OK","NOT fully completed, pls.fill with L, M or 0")</f>
        <v>NOT fully completed, pls.fill with L, M or 0</v>
      </c>
      <c r="E51" s="550" t="str">
        <f t="shared" ref="E51:AI51" si="5">IF(OR(COUNTA(E8:E8,E11:E16,E20:E20,E24:E24,E26:E26,E29:E29,E33:E34,E38:E38,E43:E43)=15,NOT(ISNUMBER(E5))),"OK","NOT fully completed, pls.fill with L, M or 0")</f>
        <v>NOT fully completed, pls.fill with L, M or 0</v>
      </c>
      <c r="F51" s="550" t="str">
        <f t="shared" si="5"/>
        <v>NOT fully completed, pls.fill with L, M or 0</v>
      </c>
      <c r="G51" s="550" t="str">
        <f t="shared" si="5"/>
        <v>NOT fully completed, pls.fill with L, M or 0</v>
      </c>
      <c r="H51" s="550" t="str">
        <f t="shared" si="5"/>
        <v>NOT fully completed, pls.fill with L, M or 0</v>
      </c>
      <c r="I51" s="550" t="str">
        <f t="shared" si="5"/>
        <v>NOT fully completed, pls.fill with L, M or 0</v>
      </c>
      <c r="J51" s="550" t="str">
        <f t="shared" si="5"/>
        <v>NOT fully completed, pls.fill with L, M or 0</v>
      </c>
      <c r="K51" s="550" t="str">
        <f t="shared" si="5"/>
        <v>NOT fully completed, pls.fill with L, M or 0</v>
      </c>
      <c r="L51" s="550" t="str">
        <f t="shared" si="5"/>
        <v>NOT fully completed, pls.fill with L, M or 0</v>
      </c>
      <c r="M51" s="550" t="str">
        <f t="shared" si="5"/>
        <v>NOT fully completed, pls.fill with L, M or 0</v>
      </c>
      <c r="N51" s="550" t="str">
        <f t="shared" si="5"/>
        <v>NOT fully completed, pls.fill with L, M or 0</v>
      </c>
      <c r="O51" s="550" t="str">
        <f t="shared" si="5"/>
        <v>NOT fully completed, pls.fill with L, M or 0</v>
      </c>
      <c r="P51" s="550" t="str">
        <f t="shared" si="5"/>
        <v>NOT fully completed, pls.fill with L, M or 0</v>
      </c>
      <c r="Q51" s="550" t="str">
        <f t="shared" si="5"/>
        <v>NOT fully completed, pls.fill with L, M or 0</v>
      </c>
      <c r="R51" s="550" t="str">
        <f t="shared" si="5"/>
        <v>NOT fully completed, pls.fill with L, M or 0</v>
      </c>
      <c r="S51" s="550" t="str">
        <f t="shared" si="5"/>
        <v>NOT fully completed, pls.fill with L, M or 0</v>
      </c>
      <c r="T51" s="550" t="str">
        <f t="shared" si="5"/>
        <v>NOT fully completed, pls.fill with L, M or 0</v>
      </c>
      <c r="U51" s="550" t="str">
        <f t="shared" si="5"/>
        <v>NOT fully completed, pls.fill with L, M or 0</v>
      </c>
      <c r="V51" s="550" t="str">
        <f t="shared" si="5"/>
        <v>NOT fully completed, pls.fill with L, M or 0</v>
      </c>
      <c r="W51" s="550" t="str">
        <f t="shared" si="5"/>
        <v>NOT fully completed, pls.fill with L, M or 0</v>
      </c>
      <c r="X51" s="550" t="str">
        <f t="shared" si="5"/>
        <v>NOT fully completed, pls.fill with L, M or 0</v>
      </c>
      <c r="Y51" s="550" t="str">
        <f t="shared" si="5"/>
        <v>NOT fully completed, pls.fill with L, M or 0</v>
      </c>
      <c r="Z51" s="550" t="str">
        <f t="shared" si="5"/>
        <v>NOT fully completed, pls.fill with L, M or 0</v>
      </c>
      <c r="AA51" s="550" t="str">
        <f t="shared" si="5"/>
        <v>NOT fully completed, pls.fill with L, M or 0</v>
      </c>
      <c r="AB51" s="550" t="str">
        <f t="shared" si="5"/>
        <v>NOT fully completed, pls.fill with L, M or 0</v>
      </c>
      <c r="AC51" s="550" t="str">
        <f t="shared" si="5"/>
        <v>NOT fully completed, pls.fill with L, M or 0</v>
      </c>
      <c r="AD51" s="550" t="str">
        <f t="shared" si="5"/>
        <v>NOT fully completed, pls.fill with L, M or 0</v>
      </c>
      <c r="AE51" s="550" t="str">
        <f t="shared" si="5"/>
        <v>OK</v>
      </c>
      <c r="AF51" s="550" t="str">
        <f t="shared" si="5"/>
        <v>OK</v>
      </c>
      <c r="AG51" s="550" t="str">
        <f t="shared" si="5"/>
        <v>OK</v>
      </c>
      <c r="AH51" s="550" t="str">
        <f t="shared" si="5"/>
        <v>OK</v>
      </c>
      <c r="AI51" s="550" t="str">
        <f t="shared" si="5"/>
        <v>OK</v>
      </c>
      <c r="AJ51" s="291"/>
      <c r="AK51" s="171"/>
    </row>
    <row r="52" spans="1:39">
      <c r="A52" s="26"/>
      <c r="C52" s="172" t="s">
        <v>122</v>
      </c>
      <c r="D52" s="242">
        <v>1995</v>
      </c>
      <c r="E52" s="242">
        <f>D52+1</f>
        <v>1996</v>
      </c>
      <c r="F52" s="242">
        <f t="shared" ref="F52:AI52" si="6">E52+1</f>
        <v>1997</v>
      </c>
      <c r="G52" s="242">
        <f t="shared" si="6"/>
        <v>1998</v>
      </c>
      <c r="H52" s="242">
        <f t="shared" si="6"/>
        <v>1999</v>
      </c>
      <c r="I52" s="242">
        <f t="shared" si="6"/>
        <v>2000</v>
      </c>
      <c r="J52" s="242">
        <f t="shared" si="6"/>
        <v>2001</v>
      </c>
      <c r="K52" s="242">
        <f t="shared" si="6"/>
        <v>2002</v>
      </c>
      <c r="L52" s="242">
        <f t="shared" si="6"/>
        <v>2003</v>
      </c>
      <c r="M52" s="242">
        <f t="shared" si="6"/>
        <v>2004</v>
      </c>
      <c r="N52" s="242">
        <f t="shared" si="6"/>
        <v>2005</v>
      </c>
      <c r="O52" s="242">
        <f t="shared" si="6"/>
        <v>2006</v>
      </c>
      <c r="P52" s="242">
        <f t="shared" si="6"/>
        <v>2007</v>
      </c>
      <c r="Q52" s="242">
        <f t="shared" si="6"/>
        <v>2008</v>
      </c>
      <c r="R52" s="242">
        <f t="shared" si="6"/>
        <v>2009</v>
      </c>
      <c r="S52" s="242">
        <f t="shared" si="6"/>
        <v>2010</v>
      </c>
      <c r="T52" s="242">
        <f t="shared" si="6"/>
        <v>2011</v>
      </c>
      <c r="U52" s="242">
        <f t="shared" si="6"/>
        <v>2012</v>
      </c>
      <c r="V52" s="242">
        <f t="shared" si="6"/>
        <v>2013</v>
      </c>
      <c r="W52" s="242">
        <f t="shared" si="6"/>
        <v>2014</v>
      </c>
      <c r="X52" s="242">
        <f t="shared" si="6"/>
        <v>2015</v>
      </c>
      <c r="Y52" s="242">
        <f t="shared" si="6"/>
        <v>2016</v>
      </c>
      <c r="Z52" s="242">
        <f t="shared" si="6"/>
        <v>2017</v>
      </c>
      <c r="AA52" s="242">
        <f t="shared" si="6"/>
        <v>2018</v>
      </c>
      <c r="AB52" s="242">
        <f t="shared" si="6"/>
        <v>2019</v>
      </c>
      <c r="AC52" s="242">
        <f t="shared" si="6"/>
        <v>2020</v>
      </c>
      <c r="AD52" s="242">
        <f t="shared" si="6"/>
        <v>2021</v>
      </c>
      <c r="AE52" s="242">
        <f t="shared" si="6"/>
        <v>2022</v>
      </c>
      <c r="AF52" s="242">
        <f t="shared" si="6"/>
        <v>2023</v>
      </c>
      <c r="AG52" s="242">
        <f t="shared" si="6"/>
        <v>2024</v>
      </c>
      <c r="AH52" s="242">
        <f t="shared" si="6"/>
        <v>2025</v>
      </c>
      <c r="AI52" s="242">
        <f t="shared" si="6"/>
        <v>2026</v>
      </c>
      <c r="AJ52" s="173"/>
      <c r="AK52" s="174"/>
    </row>
    <row r="53" spans="1:39" ht="28.15" customHeight="1">
      <c r="A53" s="26"/>
      <c r="C53" s="292" t="s">
        <v>554</v>
      </c>
      <c r="D53" s="293">
        <f>IF(AND(D43="0",D8="0",D11="0",D20="0",D24="0",D26="0",D29="0",D33="0",D34="0",D38="0"),0,IF(AND(D43="L",D8="L",D11="L",D20="L",D24="L",D26="L",D29="L",D33="L",D34="L",D38="L"),"NC",IF(D43="M",0,D43)-IF(D8="M",0,D8)-IF(D11="M",0,D11)-IF(D20="M",0,D20)-IF(D24="M",0,D24)-IF(D26="M",0,D26)-IF(D29="M",0,D29)-IF(D33="M",0,D33)-IF(D34="M",0,D34)-IF(D38="M",0,D38)))</f>
        <v>0</v>
      </c>
      <c r="E53" s="293">
        <f t="shared" ref="E53:S53" si="7">IF(AND(E43="0",E8="0",E11="0",E20="0",E24="0",E26="0",E29="0",E33="0",E34="0",E38="0"),0,IF(AND(E43="L",E8="L",E11="L",E20="L",E24="L",E26="L",E29="L",E33="L",E34="L",E38="L"),"NC",IF(E43="M",0,E43)-IF(E8="M",0,E8)-IF(E11="M",0,E11)-IF(E20="M",0,E20)-IF(E24="M",0,E24)-IF(E26="M",0,E26)-IF(E29="M",0,E29)-IF(E33="M",0,E33)-IF(E34="M",0,E34)-IF(E38="M",0,E38)))</f>
        <v>0</v>
      </c>
      <c r="F53" s="293">
        <f t="shared" si="7"/>
        <v>0</v>
      </c>
      <c r="G53" s="293">
        <f t="shared" si="7"/>
        <v>0</v>
      </c>
      <c r="H53" s="293">
        <f t="shared" si="7"/>
        <v>0</v>
      </c>
      <c r="I53" s="293">
        <f t="shared" si="7"/>
        <v>0</v>
      </c>
      <c r="J53" s="293">
        <f t="shared" si="7"/>
        <v>0</v>
      </c>
      <c r="K53" s="293">
        <f t="shared" si="7"/>
        <v>0</v>
      </c>
      <c r="L53" s="293">
        <f t="shared" si="7"/>
        <v>0</v>
      </c>
      <c r="M53" s="293">
        <f t="shared" si="7"/>
        <v>0</v>
      </c>
      <c r="N53" s="293">
        <f t="shared" si="7"/>
        <v>0</v>
      </c>
      <c r="O53" s="293">
        <f t="shared" si="7"/>
        <v>0</v>
      </c>
      <c r="P53" s="293">
        <f t="shared" si="7"/>
        <v>0</v>
      </c>
      <c r="Q53" s="293">
        <f t="shared" si="7"/>
        <v>0</v>
      </c>
      <c r="R53" s="293">
        <f t="shared" si="7"/>
        <v>0</v>
      </c>
      <c r="S53" s="293">
        <f t="shared" si="7"/>
        <v>0</v>
      </c>
      <c r="T53" s="293">
        <f t="shared" ref="T53:AI53" si="8">IF(AND(T43="0",T8="0",T11="0",T20="0",T24="0",T26="0",T29="0",T33="0",T34="0",T38="0"),0,IF(AND(T43="L",T8="L",T11="L",T20="L",T24="L",T26="L",T29="L",T33="L",T34="L",T38="L"),"NC",IF(T43="M",0,T43)-IF(T8="M",0,T8)-IF(T11="M",0,T11)-IF(T20="M",0,T20)-IF(T24="M",0,T24)-IF(T26="M",0,T26)-IF(T29="M",0,T29)-IF(T33="M",0,T33)-IF(T34="M",0,T34)-IF(T38="M",0,T38)))</f>
        <v>0</v>
      </c>
      <c r="U53" s="293">
        <f t="shared" si="8"/>
        <v>0</v>
      </c>
      <c r="V53" s="293">
        <f t="shared" si="8"/>
        <v>0</v>
      </c>
      <c r="W53" s="293">
        <f t="shared" si="8"/>
        <v>0</v>
      </c>
      <c r="X53" s="293">
        <f t="shared" si="8"/>
        <v>0</v>
      </c>
      <c r="Y53" s="293">
        <f t="shared" si="8"/>
        <v>0</v>
      </c>
      <c r="Z53" s="293">
        <f t="shared" si="8"/>
        <v>0</v>
      </c>
      <c r="AA53" s="293">
        <f t="shared" si="8"/>
        <v>0</v>
      </c>
      <c r="AB53" s="293">
        <f t="shared" si="8"/>
        <v>0</v>
      </c>
      <c r="AC53" s="293">
        <f t="shared" si="8"/>
        <v>0</v>
      </c>
      <c r="AD53" s="293">
        <f t="shared" si="8"/>
        <v>0</v>
      </c>
      <c r="AE53" s="293">
        <f t="shared" si="8"/>
        <v>0</v>
      </c>
      <c r="AF53" s="293">
        <f t="shared" si="8"/>
        <v>0</v>
      </c>
      <c r="AG53" s="293">
        <f t="shared" si="8"/>
        <v>0</v>
      </c>
      <c r="AH53" s="293">
        <f t="shared" si="8"/>
        <v>0</v>
      </c>
      <c r="AI53" s="293">
        <f t="shared" si="8"/>
        <v>0</v>
      </c>
      <c r="AJ53" s="173"/>
      <c r="AK53" s="174"/>
    </row>
    <row r="54" spans="1:39" ht="15.75">
      <c r="A54" s="26"/>
      <c r="C54" s="292" t="s">
        <v>146</v>
      </c>
      <c r="D54" s="293">
        <f>IF(AND(D11="0",D12="0",D13="0",D14="0"),0,IF(AND(D11="L",D12="L",D13="L",D14="L"),"NC",IF(D11="M",0,D11)-IF(D12="M",0,D12)-IF(D13="M",0,D13)-IF(D14="M",0,D14)))</f>
        <v>0</v>
      </c>
      <c r="E54" s="293">
        <f t="shared" ref="E54:S54" si="9">IF(AND(E11="0",E12="0",E13="0",E14="0"),0,IF(AND(E11="L",E12="L",E13="L",E14="L"),"NC",IF(E11="M",0,E11)-IF(E12="M",0,E12)-IF(E13="M",0,E13)-IF(E14="M",0,E14)))</f>
        <v>0</v>
      </c>
      <c r="F54" s="293">
        <f t="shared" si="9"/>
        <v>0</v>
      </c>
      <c r="G54" s="293">
        <f t="shared" si="9"/>
        <v>0</v>
      </c>
      <c r="H54" s="293">
        <f t="shared" si="9"/>
        <v>0</v>
      </c>
      <c r="I54" s="293">
        <f t="shared" si="9"/>
        <v>0</v>
      </c>
      <c r="J54" s="293">
        <f t="shared" si="9"/>
        <v>0</v>
      </c>
      <c r="K54" s="293">
        <f t="shared" si="9"/>
        <v>0</v>
      </c>
      <c r="L54" s="293">
        <f t="shared" si="9"/>
        <v>0</v>
      </c>
      <c r="M54" s="293">
        <f t="shared" si="9"/>
        <v>0</v>
      </c>
      <c r="N54" s="293">
        <f t="shared" si="9"/>
        <v>0</v>
      </c>
      <c r="O54" s="293">
        <f t="shared" si="9"/>
        <v>0</v>
      </c>
      <c r="P54" s="293">
        <f t="shared" si="9"/>
        <v>0</v>
      </c>
      <c r="Q54" s="293">
        <f t="shared" si="9"/>
        <v>0</v>
      </c>
      <c r="R54" s="293">
        <f t="shared" si="9"/>
        <v>0</v>
      </c>
      <c r="S54" s="293">
        <f t="shared" si="9"/>
        <v>0</v>
      </c>
      <c r="T54" s="293">
        <f t="shared" ref="T54:AI54" si="10">IF(AND(T11="0",T12="0",T13="0",T14="0"),0,IF(AND(T11="L",T12="L",T13="L",T14="L"),"NC",IF(T11="M",0,T11)-IF(T12="M",0,T12)-IF(T13="M",0,T13)-IF(T14="M",0,T14)))</f>
        <v>0</v>
      </c>
      <c r="U54" s="293">
        <f t="shared" si="10"/>
        <v>0</v>
      </c>
      <c r="V54" s="293">
        <f t="shared" si="10"/>
        <v>0</v>
      </c>
      <c r="W54" s="293">
        <f t="shared" si="10"/>
        <v>0</v>
      </c>
      <c r="X54" s="293">
        <f t="shared" si="10"/>
        <v>0</v>
      </c>
      <c r="Y54" s="293">
        <f t="shared" si="10"/>
        <v>0</v>
      </c>
      <c r="Z54" s="293">
        <f t="shared" si="10"/>
        <v>0</v>
      </c>
      <c r="AA54" s="293">
        <f t="shared" si="10"/>
        <v>0</v>
      </c>
      <c r="AB54" s="293">
        <f t="shared" si="10"/>
        <v>0</v>
      </c>
      <c r="AC54" s="293">
        <f t="shared" si="10"/>
        <v>0</v>
      </c>
      <c r="AD54" s="293">
        <f t="shared" si="10"/>
        <v>0</v>
      </c>
      <c r="AE54" s="293">
        <f t="shared" si="10"/>
        <v>0</v>
      </c>
      <c r="AF54" s="293">
        <f t="shared" si="10"/>
        <v>0</v>
      </c>
      <c r="AG54" s="293">
        <f t="shared" si="10"/>
        <v>0</v>
      </c>
      <c r="AH54" s="293">
        <f t="shared" si="10"/>
        <v>0</v>
      </c>
      <c r="AI54" s="293">
        <f t="shared" si="10"/>
        <v>0</v>
      </c>
      <c r="AJ54" s="173"/>
      <c r="AK54" s="174"/>
    </row>
    <row r="55" spans="1:39" ht="15.75">
      <c r="A55" s="26"/>
      <c r="C55" s="292" t="s">
        <v>147</v>
      </c>
      <c r="D55" s="293">
        <f>IF(AND(D38="0",D39="0",D40="0",D41="0",D42="0"),0,IF(AND(D38="L",D39="L",D40="L",D41="L",D42="L"),"NC",D38-SUM(D39:D42)))</f>
        <v>0</v>
      </c>
      <c r="E55" s="293">
        <f t="shared" ref="E55:S55" si="11">IF(AND(E38="0",E39="0",E40="0",E41="0",E42="0"),0,IF(AND(E38="L",E39="L",E40="L",E41="L",E42="L"),"NC",E38-SUM(E39:E42)))</f>
        <v>0</v>
      </c>
      <c r="F55" s="293">
        <f t="shared" si="11"/>
        <v>0</v>
      </c>
      <c r="G55" s="293">
        <f t="shared" si="11"/>
        <v>0</v>
      </c>
      <c r="H55" s="293">
        <f t="shared" si="11"/>
        <v>0</v>
      </c>
      <c r="I55" s="293">
        <f t="shared" si="11"/>
        <v>0</v>
      </c>
      <c r="J55" s="293">
        <f t="shared" si="11"/>
        <v>0</v>
      </c>
      <c r="K55" s="293">
        <f t="shared" si="11"/>
        <v>0</v>
      </c>
      <c r="L55" s="293">
        <f t="shared" si="11"/>
        <v>0</v>
      </c>
      <c r="M55" s="293">
        <f t="shared" si="11"/>
        <v>0</v>
      </c>
      <c r="N55" s="293">
        <f t="shared" si="11"/>
        <v>0</v>
      </c>
      <c r="O55" s="293">
        <f t="shared" si="11"/>
        <v>0</v>
      </c>
      <c r="P55" s="293">
        <f t="shared" si="11"/>
        <v>0</v>
      </c>
      <c r="Q55" s="293">
        <f t="shared" si="11"/>
        <v>0</v>
      </c>
      <c r="R55" s="293">
        <f t="shared" si="11"/>
        <v>0</v>
      </c>
      <c r="S55" s="293">
        <f t="shared" si="11"/>
        <v>0</v>
      </c>
      <c r="T55" s="293">
        <f t="shared" ref="T55:AI55" si="12">IF(AND(T38="0",T39="0",T40="0",T41="0",T42="0"),0,IF(AND(T38="L",T39="L",T40="L",T41="L",T42="L"),"NC",T38-SUM(T39:T42)))</f>
        <v>0</v>
      </c>
      <c r="U55" s="293">
        <f t="shared" si="12"/>
        <v>0</v>
      </c>
      <c r="V55" s="293">
        <f t="shared" si="12"/>
        <v>0</v>
      </c>
      <c r="W55" s="293">
        <f t="shared" si="12"/>
        <v>0</v>
      </c>
      <c r="X55" s="293">
        <f t="shared" si="12"/>
        <v>0</v>
      </c>
      <c r="Y55" s="293">
        <f t="shared" si="12"/>
        <v>0</v>
      </c>
      <c r="Z55" s="293">
        <f t="shared" si="12"/>
        <v>0</v>
      </c>
      <c r="AA55" s="293">
        <f t="shared" si="12"/>
        <v>0</v>
      </c>
      <c r="AB55" s="293">
        <f t="shared" si="12"/>
        <v>0</v>
      </c>
      <c r="AC55" s="293">
        <f t="shared" si="12"/>
        <v>0</v>
      </c>
      <c r="AD55" s="293">
        <f t="shared" si="12"/>
        <v>0</v>
      </c>
      <c r="AE55" s="293">
        <f t="shared" si="12"/>
        <v>0</v>
      </c>
      <c r="AF55" s="293">
        <f t="shared" si="12"/>
        <v>0</v>
      </c>
      <c r="AG55" s="293">
        <f t="shared" si="12"/>
        <v>0</v>
      </c>
      <c r="AH55" s="293">
        <f t="shared" si="12"/>
        <v>0</v>
      </c>
      <c r="AI55" s="293">
        <f t="shared" si="12"/>
        <v>0</v>
      </c>
      <c r="AJ55" s="173"/>
      <c r="AK55" s="174"/>
    </row>
    <row r="56" spans="1:39" ht="15.75">
      <c r="A56" s="26"/>
      <c r="C56" s="294" t="s">
        <v>128</v>
      </c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3"/>
      <c r="AK56" s="174"/>
    </row>
    <row r="57" spans="1:39" ht="15.75">
      <c r="A57" s="24"/>
      <c r="C57" s="295" t="s">
        <v>148</v>
      </c>
      <c r="D57" s="179">
        <f>IF(AND('Table 1'!E14="0",'Table 2D'!D43="0"),0,IF(AND('Table 1'!E14="L",'Table 2D'!D43="L"),"NC",IF('Table 1'!E14="M",0,'Table 1'!E14)-IF('Table 2D'!D43="M",0,'Table 2D'!D43)))</f>
        <v>14875</v>
      </c>
      <c r="E57" s="179">
        <f>IF(AND('Table 1'!F14="0",'Table 2D'!E43="0"),0,IF(AND('Table 1'!F14="L",'Table 2D'!E43="L"),"NC",IF('Table 1'!F14="M",0,'Table 1'!F14)-IF('Table 2D'!E43="M",0,'Table 2D'!E43)))</f>
        <v>12457</v>
      </c>
      <c r="F57" s="179">
        <f>IF(AND('Table 1'!G14="0",'Table 2D'!F43="0"),0,IF(AND('Table 1'!G14="L",'Table 2D'!F43="L"),"NC",IF('Table 1'!G14="M",0,'Table 1'!G14)-IF('Table 2D'!F43="M",0,'Table 2D'!F43)))</f>
        <v>9917</v>
      </c>
      <c r="G57" s="179">
        <f>IF(AND('Table 1'!H14="0",'Table 2D'!G43="0"),0,IF(AND('Table 1'!H14="L",'Table 2D'!G43="L"),"NC",IF('Table 1'!H14="M",0,'Table 1'!H14)-IF('Table 2D'!G43="M",0,'Table 2D'!G43)))</f>
        <v>24855</v>
      </c>
      <c r="H57" s="179">
        <f>IF(AND('Table 1'!I14="0",'Table 2D'!H43="0"),0,IF(AND('Table 1'!I14="L",'Table 2D'!H43="L"),"NC",IF('Table 1'!I14="M",0,'Table 1'!I14)-IF('Table 2D'!H43="M",0,'Table 2D'!H43)))</f>
        <v>-40710</v>
      </c>
      <c r="I57" s="179">
        <f>IF(AND('Table 1'!J14="0",'Table 2D'!I43="0"),0,IF(AND('Table 1'!J14="L",'Table 2D'!I43="L"),"NC",IF('Table 1'!J14="M",0,'Table 1'!J14)-IF('Table 2D'!I43="M",0,'Table 2D'!I43)))</f>
        <v>-8431</v>
      </c>
      <c r="J57" s="179">
        <f>IF(AND('Table 1'!K14="0",'Table 2D'!J43="0"),0,IF(AND('Table 1'!K14="L",'Table 2D'!J43="L"),"NC",IF('Table 1'!K14="M",0,'Table 1'!K14)-IF('Table 2D'!J43="M",0,'Table 2D'!J43)))</f>
        <v>-123939</v>
      </c>
      <c r="K57" s="179">
        <f>IF(AND('Table 1'!L14="0",'Table 2D'!K43="0"),0,IF(AND('Table 1'!L14="L",'Table 2D'!K43="L"),"NC",IF('Table 1'!L14="M",0,'Table 1'!L14)-IF('Table 2D'!K43="M",0,'Table 2D'!K43)))</f>
        <v>23596</v>
      </c>
      <c r="L57" s="179">
        <f>IF(AND('Table 1'!M14="0",'Table 2D'!L43="0"),0,IF(AND('Table 1'!M14="L",'Table 2D'!L43="L"),"NC",IF('Table 1'!M14="M",0,'Table 1'!M14)-IF('Table 2D'!L43="M",0,'Table 2D'!L43)))</f>
        <v>24419</v>
      </c>
      <c r="M57" s="179">
        <f>IF(AND('Table 1'!N14="0",'Table 2D'!M43="0"),0,IF(AND('Table 1'!N14="L",'Table 2D'!M43="L"),"NC",IF('Table 1'!N14="M",0,'Table 1'!N14)-IF('Table 2D'!M43="M",0,'Table 2D'!M43)))</f>
        <v>24038</v>
      </c>
      <c r="N57" s="179">
        <f>IF(AND('Table 1'!O14="0",'Table 2D'!N43="0"),0,IF(AND('Table 1'!O14="L",'Table 2D'!N43="L"),"NC",IF('Table 1'!O14="M",0,'Table 1'!O14)-IF('Table 2D'!N43="M",0,'Table 2D'!N43)))</f>
        <v>28363</v>
      </c>
      <c r="O57" s="179">
        <f>IF(AND('Table 1'!P14="0",'Table 2D'!O43="0"),0,IF(AND('Table 1'!P14="L",'Table 2D'!O43="L"),"NC",IF('Table 1'!P14="M",0,'Table 1'!P14)-IF('Table 2D'!O43="M",0,'Table 2D'!O43)))</f>
        <v>28933</v>
      </c>
      <c r="P57" s="179">
        <f>IF(AND('Table 1'!Q14="0",'Table 2D'!P43="0"),0,IF(AND('Table 1'!Q14="L",'Table 2D'!P43="L"),"NC",IF('Table 1'!Q14="M",0,'Table 1'!Q14)-IF('Table 2D'!P43="M",0,'Table 2D'!P43)))</f>
        <v>33684</v>
      </c>
      <c r="Q57" s="179">
        <f>IF(AND('Table 1'!R14="0",'Table 2D'!Q43="0"),0,IF(AND('Table 1'!R14="L",'Table 2D'!Q43="L"),"NC",IF('Table 1'!R14="M",0,'Table 1'!R14)-IF('Table 2D'!Q43="M",0,'Table 2D'!Q43)))</f>
        <v>33410</v>
      </c>
      <c r="R57" s="179">
        <f>IF(AND('Table 1'!S14="0",'Table 2D'!R43="0"),0,IF(AND('Table 1'!S14="L",'Table 2D'!R43="L"),"NC",IF('Table 1'!S14="M",0,'Table 1'!S14)-IF('Table 2D'!R43="M",0,'Table 2D'!R43)))</f>
        <v>6891</v>
      </c>
      <c r="S57" s="179">
        <f>IF(AND('Table 1'!T14="0",'Table 2D'!S43="0"),0,IF(AND('Table 1'!T14="L",'Table 2D'!S43="L"),"NC",IF('Table 1'!T14="M",0,'Table 1'!T14)-IF('Table 2D'!S43="M",0,'Table 2D'!S43)))</f>
        <v>3956</v>
      </c>
      <c r="T57" s="179">
        <f>IF(AND('Table 1'!U14="0",'Table 2D'!T43="0"),0,IF(AND('Table 1'!U14="L",'Table 2D'!T43="L"),"NC",IF('Table 1'!U14="M",0,'Table 1'!U14)-IF('Table 2D'!T43="M",0,'Table 2D'!T43)))</f>
        <v>19189</v>
      </c>
      <c r="U57" s="179">
        <f>IF(AND('Table 1'!V12="0",'Table 2B'!U43="0"),0,IF(AND('Table 1'!V12="L",'Table 2B'!U43="L"),"NC",IF('Table 1'!V12="M",0,'Table 1'!V12)-IF('Table 2B'!U43="M",0,'Table 2B'!U43)))</f>
        <v>0</v>
      </c>
      <c r="V57" s="179">
        <f>IF(AND('Table 1'!W12="0",'Table 2B'!V43="0"),0,IF(AND('Table 1'!W12="L",'Table 2B'!V43="L"),"NC",IF('Table 1'!W12="M",0,'Table 1'!W12)-IF('Table 2B'!V43="M",0,'Table 2B'!V43)))</f>
        <v>0</v>
      </c>
      <c r="W57" s="179">
        <f>IF(AND('Table 1'!X12="0",'Table 2B'!W43="0"),0,IF(AND('Table 1'!X12="L",'Table 2B'!W43="L"),"NC",IF('Table 1'!X12="M",0,'Table 1'!X12)-IF('Table 2B'!W43="M",0,'Table 2B'!W43)))</f>
        <v>0</v>
      </c>
      <c r="X57" s="179">
        <f>IF(AND('Table 1'!Y12="0",'Table 2B'!X43="0"),0,IF(AND('Table 1'!Y12="L",'Table 2B'!X43="L"),"NC",IF('Table 1'!Y12="M",0,'Table 1'!Y12)-IF('Table 2B'!X43="M",0,'Table 2B'!X43)))</f>
        <v>0</v>
      </c>
      <c r="Y57" s="179">
        <f>IF(AND('Table 1'!Z12="0",'Table 2B'!Y43="0"),0,IF(AND('Table 1'!Z12="L",'Table 2B'!Y43="L"),"NC",IF('Table 1'!Z12="M",0,'Table 1'!Z12)-IF('Table 2B'!Y43="M",0,'Table 2B'!Y43)))</f>
        <v>0</v>
      </c>
      <c r="Z57" s="179">
        <f>IF(AND('Table 1'!AA12="0",'Table 2B'!Z43="0"),0,IF(AND('Table 1'!AA12="L",'Table 2B'!Z43="L"),"NC",IF('Table 1'!AA12="M",0,'Table 1'!AA12)-IF('Table 2B'!Z43="M",0,'Table 2B'!Z43)))</f>
        <v>0</v>
      </c>
      <c r="AA57" s="179">
        <f>IF(AND('Table 1'!AB12="0",'Table 2B'!AA43="0"),0,IF(AND('Table 1'!AB12="L",'Table 2B'!AA43="L"),"NC",IF('Table 1'!AB12="M",0,'Table 1'!AB12)-IF('Table 2B'!AA43="M",0,'Table 2B'!AA43)))</f>
        <v>0</v>
      </c>
      <c r="AB57" s="179">
        <f>IF(AND('Table 1'!AC12="0",'Table 2B'!AB43="0"),0,IF(AND('Table 1'!AC12="L",'Table 2B'!AB43="L"),"NC",IF('Table 1'!AC12="M",0,'Table 1'!AC12)-IF('Table 2B'!AB43="M",0,'Table 2B'!AB43)))</f>
        <v>0</v>
      </c>
      <c r="AC57" s="179">
        <f>IF(AND('Table 1'!AD12="0",'Table 2B'!AC43="0"),0,IF(AND('Table 1'!AD12="L",'Table 2B'!AC43="L"),"NC",IF('Table 1'!AD12="M",0,'Table 1'!AD12)-IF('Table 2B'!AC43="M",0,'Table 2B'!AC43)))</f>
        <v>0</v>
      </c>
      <c r="AD57" s="179">
        <f>IF(AND('Table 1'!AE12="0",'Table 2B'!AD43="0"),0,IF(AND('Table 1'!AE12="L",'Table 2B'!AD43="L"),"NC",IF('Table 1'!AE12="M",0,'Table 1'!AE12)-IF('Table 2B'!AD43="M",0,'Table 2B'!AD43)))</f>
        <v>0</v>
      </c>
      <c r="AE57" s="179">
        <f>IF(AND('Table 1'!AF12="0",'Table 2B'!AE43="0"),0,IF(AND('Table 1'!AF12="L",'Table 2B'!AE43="L"),"NC",IF('Table 1'!AF12="M",0,'Table 1'!AF12)-IF('Table 2B'!AE43="M",0,'Table 2B'!AE43)))</f>
        <v>0</v>
      </c>
      <c r="AF57" s="179">
        <f>IF(AND('Table 1'!AG12="0",'Table 2B'!AF43="0"),0,IF(AND('Table 1'!AG12="L",'Table 2B'!AF43="L"),"NC",IF('Table 1'!AG12="M",0,'Table 1'!AG12)-IF('Table 2B'!AF43="M",0,'Table 2B'!AF43)))</f>
        <v>0</v>
      </c>
      <c r="AG57" s="179">
        <f>IF(AND('Table 1'!AH12="0",'Table 2B'!AG43="0"),0,IF(AND('Table 1'!AH12="L",'Table 2B'!AG43="L"),"NC",IF('Table 1'!AH12="M",0,'Table 1'!AH12)-IF('Table 2B'!AG43="M",0,'Table 2B'!AG43)))</f>
        <v>0</v>
      </c>
      <c r="AH57" s="179">
        <f>IF(AND('Table 1'!AI12="0",'Table 2B'!AH43="0"),0,IF(AND('Table 1'!AI12="L",'Table 2B'!AH43="L"),"NC",IF('Table 1'!AI12="M",0,'Table 1'!AI12)-IF('Table 2B'!AH43="M",0,'Table 2B'!AH43)))</f>
        <v>0</v>
      </c>
      <c r="AI57" s="179">
        <f>IF(AND('Table 1'!AJ12="0",'Table 2B'!AI43="0"),0,IF(AND('Table 1'!AJ12="L",'Table 2B'!AI43="L"),"NC",IF('Table 1'!AJ12="M",0,'Table 1'!AJ12)-IF('Table 2B'!AI43="M",0,'Table 2B'!AI43)))</f>
        <v>0</v>
      </c>
      <c r="AJ57" s="296"/>
      <c r="AK57" s="297"/>
    </row>
    <row r="58" spans="1:39">
      <c r="A58" s="24"/>
    </row>
    <row r="59" spans="1:39">
      <c r="A59" s="24"/>
    </row>
    <row r="60" spans="1:39">
      <c r="A60" s="24"/>
    </row>
    <row r="61" spans="1:39">
      <c r="A61" s="26"/>
    </row>
    <row r="62" spans="1:39">
      <c r="A62" s="26"/>
    </row>
  </sheetData>
  <sheetProtection algorithmName="SHA-512" hashValue="8+nimfq7SPwqyOSyOgBN7D4dOTtr7rKhNWSIMnIsZHUpUOpE7Ms064zYL1iyH8m3tRbKI4fDwdocs3dZ4Aaw0A==" saltValue="vkwwTtbCEeHLIM9A0Ue75A==" spinCount="100000" sheet="1" objects="1" formatColumns="0" formatRows="0" insertRows="0" insertHyperlinks="0" deleteRows="0"/>
  <mergeCells count="1">
    <mergeCell ref="D4:AI4"/>
  </mergeCells>
  <phoneticPr fontId="35" type="noConversion"/>
  <conditionalFormatting sqref="D8:AI8">
    <cfRule type="cellIs" dxfId="28" priority="3" operator="equal">
      <formula>""</formula>
    </cfRule>
  </conditionalFormatting>
  <conditionalFormatting sqref="D11:AI16">
    <cfRule type="cellIs" dxfId="27" priority="27" operator="equal">
      <formula>""</formula>
    </cfRule>
  </conditionalFormatting>
  <conditionalFormatting sqref="D20:AI20">
    <cfRule type="cellIs" dxfId="26" priority="24" operator="equal">
      <formula>""</formula>
    </cfRule>
  </conditionalFormatting>
  <conditionalFormatting sqref="D24:AI24">
    <cfRule type="cellIs" dxfId="25" priority="21" operator="equal">
      <formula>""</formula>
    </cfRule>
  </conditionalFormatting>
  <conditionalFormatting sqref="D26:AI26">
    <cfRule type="cellIs" dxfId="24" priority="18" operator="equal">
      <formula>""</formula>
    </cfRule>
  </conditionalFormatting>
  <conditionalFormatting sqref="D29:AI29">
    <cfRule type="cellIs" dxfId="23" priority="15" operator="equal">
      <formula>""</formula>
    </cfRule>
  </conditionalFormatting>
  <conditionalFormatting sqref="D33:AI34">
    <cfRule type="cellIs" dxfId="22" priority="9" operator="equal">
      <formula>""</formula>
    </cfRule>
  </conditionalFormatting>
  <conditionalFormatting sqref="D38:AI38">
    <cfRule type="cellIs" dxfId="21" priority="6" operator="equal">
      <formula>""</formula>
    </cfRule>
  </conditionalFormatting>
  <conditionalFormatting sqref="D43:AI43">
    <cfRule type="cellIs" dxfId="20" priority="4" operator="equal">
      <formula>""</formula>
    </cfRule>
  </conditionalFormatting>
  <conditionalFormatting sqref="D51:AI51">
    <cfRule type="containsText" dxfId="19" priority="1" operator="containsText" text="NOT">
      <formula>NOT(ISERROR(SEARCH("NOT",D51)))</formula>
    </cfRule>
  </conditionalFormatting>
  <conditionalFormatting sqref="U5:AI5 U8:AI9 U11:AI18 U20:AI22 U24:AI24 U26:AI31 U33:AI36 U38:AI41 U43:AI43">
    <cfRule type="expression" dxfId="18" priority="2">
      <formula>LEN(U$5)=0</formula>
    </cfRule>
  </conditionalFormatting>
  <dataValidations count="2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AI9" xr:uid="{00000000-0002-0000-0600-000000000000}">
      <formula1>$AM$1:$AM$4</formula1>
    </dataValidation>
    <dataValidation type="list" allowBlank="1" showInputMessage="1" showErrorMessage="1" sqref="D1" xr:uid="{00000000-0002-0000-0600-000001000000}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2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14">
    <tabColor rgb="FF00FF00"/>
    <pageSetUpPr fitToPage="1"/>
  </sheetPr>
  <dimension ref="A1:BM75"/>
  <sheetViews>
    <sheetView showGridLines="0" defaultGridColor="0" colorId="22" zoomScale="80" zoomScaleNormal="80" zoomScaleSheetLayoutView="80" workbookViewId="0">
      <pane xSplit="3" topLeftCell="D1" activePane="topRight" state="frozen"/>
      <selection activeCell="C1" sqref="C1"/>
      <selection pane="topRight" activeCell="AD3" sqref="AD3"/>
    </sheetView>
  </sheetViews>
  <sheetFormatPr defaultColWidth="9.77734375" defaultRowHeight="15" outlineLevelCol="1"/>
  <cols>
    <col min="1" max="1" width="30.77734375" style="30" hidden="1" customWidth="1"/>
    <col min="2" max="2" width="37.77734375" style="79" hidden="1" customWidth="1"/>
    <col min="3" max="3" width="75.88671875" style="28" customWidth="1"/>
    <col min="4" max="30" width="13.21875" style="23" customWidth="1"/>
    <col min="31" max="35" width="13.21875" style="23" hidden="1" customWidth="1" outlineLevel="1"/>
    <col min="36" max="36" width="86.77734375" style="23" customWidth="1" collapsed="1"/>
    <col min="37" max="37" width="5.21875" style="23" customWidth="1"/>
    <col min="38" max="38" width="1" style="23" customWidth="1"/>
    <col min="39" max="39" width="0.5546875" style="23" customWidth="1"/>
    <col min="40" max="40" width="9.77734375" style="23"/>
    <col min="41" max="45" width="7.77734375" style="23" customWidth="1"/>
    <col min="46" max="64" width="9.77734375" style="23"/>
    <col min="65" max="65" width="9.77734375" style="290"/>
    <col min="66" max="16384" width="9.77734375" style="23"/>
  </cols>
  <sheetData>
    <row r="1" spans="1:65" ht="15.75">
      <c r="A1" s="319"/>
      <c r="B1" s="309"/>
      <c r="C1" s="147"/>
      <c r="D1" s="61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M1" s="13"/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f>AR1+1</f>
        <v>7</v>
      </c>
      <c r="AT1" s="194">
        <f t="shared" ref="AT1:BE1" si="0">AS1+1</f>
        <v>8</v>
      </c>
      <c r="AU1" s="194">
        <f t="shared" si="0"/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</row>
    <row r="2" spans="1:65" ht="24" customHeight="1">
      <c r="A2" s="319"/>
      <c r="B2" s="309"/>
      <c r="C2" s="147"/>
      <c r="D2" s="61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488"/>
      <c r="AM2" s="13"/>
      <c r="AN2" s="485">
        <f>IF($AN$1='Cover page'!$N$2,0,1)</f>
        <v>0</v>
      </c>
    </row>
    <row r="3" spans="1:65" ht="18">
      <c r="A3" s="259"/>
      <c r="B3" s="267"/>
      <c r="C3" s="268" t="s">
        <v>578</v>
      </c>
      <c r="D3" s="198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M3" s="13"/>
    </row>
    <row r="4" spans="1:65" ht="16.5" thickBot="1">
      <c r="A4" s="259"/>
      <c r="B4" s="267"/>
      <c r="AM4" s="13"/>
    </row>
    <row r="5" spans="1:65" ht="17.25" thickTop="1" thickBot="1">
      <c r="A5" s="261"/>
      <c r="B5" s="320"/>
      <c r="C5" s="134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0"/>
      <c r="AK5" s="41"/>
      <c r="AM5" s="13"/>
    </row>
    <row r="6" spans="1:65" ht="16.5" thickBot="1">
      <c r="A6" s="209"/>
      <c r="B6" s="223"/>
      <c r="C6" s="199" t="str">
        <f>'Cover page'!E13</f>
        <v>Member State: Sweden</v>
      </c>
      <c r="D6" s="556" t="s">
        <v>2</v>
      </c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8"/>
      <c r="AJ6" s="43"/>
      <c r="AK6" s="50"/>
    </row>
    <row r="7" spans="1:65" ht="15.75">
      <c r="A7" s="209"/>
      <c r="B7" s="301" t="s">
        <v>485</v>
      </c>
      <c r="C7" s="22" t="s">
        <v>68</v>
      </c>
      <c r="D7" s="274">
        <f>'Table 1'!E5</f>
        <v>1995</v>
      </c>
      <c r="E7" s="274">
        <f>IF(VLOOKUP('Cover page'!$F$15,'Cover page'!$BD$1:$BF$15,3,FALSE)&lt;D60+1,"",D60+1)</f>
        <v>1996</v>
      </c>
      <c r="F7" s="274">
        <f>IF(VLOOKUP('Cover page'!$F$15,'Cover page'!$BD$1:$BF$15,3,FALSE)&lt;E60+1,"",E60+1)</f>
        <v>1997</v>
      </c>
      <c r="G7" s="274">
        <f>IF(VLOOKUP('Cover page'!$F$15,'Cover page'!$BD$1:$BF$15,3,FALSE)&lt;F60+1,"",F60+1)</f>
        <v>1998</v>
      </c>
      <c r="H7" s="274">
        <f>IF(VLOOKUP('Cover page'!$F$15,'Cover page'!$BD$1:$BF$15,3,FALSE)&lt;G60+1,"",G60+1)</f>
        <v>1999</v>
      </c>
      <c r="I7" s="274">
        <f>IF(VLOOKUP('Cover page'!$F$15,'Cover page'!$BD$1:$BF$15,3,FALSE)&lt;H60+1,"",H60+1)</f>
        <v>2000</v>
      </c>
      <c r="J7" s="274">
        <f>IF(VLOOKUP('Cover page'!$F$15,'Cover page'!$BD$1:$BF$15,3,FALSE)&lt;I60+1,"",I60+1)</f>
        <v>2001</v>
      </c>
      <c r="K7" s="274">
        <f>IF(VLOOKUP('Cover page'!$F$15,'Cover page'!$BD$1:$BF$15,3,FALSE)&lt;J60+1,"",J60+1)</f>
        <v>2002</v>
      </c>
      <c r="L7" s="274">
        <f>IF(VLOOKUP('Cover page'!$F$15,'Cover page'!$BD$1:$BF$15,3,FALSE)&lt;K60+1,"",K60+1)</f>
        <v>2003</v>
      </c>
      <c r="M7" s="274">
        <f>IF(VLOOKUP('Cover page'!$F$15,'Cover page'!$BD$1:$BF$15,3,FALSE)&lt;L60+1,"",L60+1)</f>
        <v>2004</v>
      </c>
      <c r="N7" s="274">
        <f>IF(VLOOKUP('Cover page'!$F$15,'Cover page'!$BD$1:$BF$15,3,FALSE)&lt;M60+1,"",M60+1)</f>
        <v>2005</v>
      </c>
      <c r="O7" s="274">
        <f>IF(VLOOKUP('Cover page'!$F$15,'Cover page'!$BD$1:$BF$15,3,FALSE)&lt;N60+1,"",N60+1)</f>
        <v>2006</v>
      </c>
      <c r="P7" s="274">
        <f>IF(VLOOKUP('Cover page'!$F$15,'Cover page'!$BD$1:$BF$15,3,FALSE)&lt;O60+1,"",O60+1)</f>
        <v>2007</v>
      </c>
      <c r="Q7" s="274">
        <f>IF(VLOOKUP('Cover page'!$F$15,'Cover page'!$BD$1:$BF$15,3,FALSE)&lt;P60+1,"",P60+1)</f>
        <v>2008</v>
      </c>
      <c r="R7" s="274">
        <f>IF(VLOOKUP('Cover page'!$F$15,'Cover page'!$BD$1:$BF$15,3,FALSE)&lt;Q60+1,"",Q60+1)</f>
        <v>2009</v>
      </c>
      <c r="S7" s="274">
        <f>IF(VLOOKUP('Cover page'!$F$15,'Cover page'!$BD$1:$BF$15,3,FALSE)&lt;R60+1,"",R60+1)</f>
        <v>2010</v>
      </c>
      <c r="T7" s="274">
        <f>IF(VLOOKUP('Cover page'!$F$15,'Cover page'!$BD$1:$BF$15,3,FALSE)&lt;S60+1,"",S60+1)</f>
        <v>2011</v>
      </c>
      <c r="U7" s="274">
        <f>IF(VLOOKUP('Cover page'!$F$15,'Cover page'!$BD$1:$BF$15,3,FALSE)&lt;T60+1,"",T60+1)</f>
        <v>2012</v>
      </c>
      <c r="V7" s="274">
        <f>IF(VLOOKUP('Cover page'!$F$15,'Cover page'!$BD$1:$BF$15,3,FALSE)&lt;U60+1,"",U60+1)</f>
        <v>2013</v>
      </c>
      <c r="W7" s="274">
        <f>IF(VLOOKUP('Cover page'!$F$15,'Cover page'!$BD$1:$BF$15,3,FALSE)&lt;V60+1,"",V60+1)</f>
        <v>2014</v>
      </c>
      <c r="X7" s="274">
        <f>IF(VLOOKUP('Cover page'!$F$15,'Cover page'!$BD$1:$BF$15,3,FALSE)&lt;W60+1,"",W60+1)</f>
        <v>2015</v>
      </c>
      <c r="Y7" s="274">
        <f>IF(VLOOKUP('Cover page'!$F$15,'Cover page'!$BD$1:$BF$15,3,FALSE)&lt;X60+1,"",X60+1)</f>
        <v>2016</v>
      </c>
      <c r="Z7" s="274">
        <f>IF(VLOOKUP('Cover page'!$F$15,'Cover page'!$BD$1:$BF$15,3,FALSE)&lt;Y60+1,"",Y60+1)</f>
        <v>2017</v>
      </c>
      <c r="AA7" s="274">
        <f>IF(VLOOKUP('Cover page'!$F$15,'Cover page'!$BD$1:$BF$15,3,FALSE)&lt;Z60+1,"",Z60+1)</f>
        <v>2018</v>
      </c>
      <c r="AB7" s="274">
        <f>IF(VLOOKUP('Cover page'!$F$15,'Cover page'!$BD$1:$BF$15,3,FALSE)&lt;AA60+1,"",AA60+1)</f>
        <v>2019</v>
      </c>
      <c r="AC7" s="274">
        <f>IF(VLOOKUP('Cover page'!$F$15,'Cover page'!$BD$1:$BF$15,3,FALSE)&lt;AB60+1,"",AB60+1)</f>
        <v>2020</v>
      </c>
      <c r="AD7" s="274">
        <f>IF(VLOOKUP('Cover page'!$F$15,'Cover page'!$BD$1:$BF$15,3,FALSE)&lt;AC60+1,"",AC60+1)</f>
        <v>2021</v>
      </c>
      <c r="AE7" s="274" t="str">
        <f>IF(VLOOKUP('Cover page'!$F$15,'Cover page'!$BD$1:$BF$15,3,FALSE)&lt;AD60+1,"",AD60+1)</f>
        <v/>
      </c>
      <c r="AF7" s="274" t="str">
        <f>IF(VLOOKUP('Cover page'!$F$15,'Cover page'!$BD$1:$BF$15,3,FALSE)&lt;AE60+1,"",AE60+1)</f>
        <v/>
      </c>
      <c r="AG7" s="274" t="str">
        <f>IF(VLOOKUP('Cover page'!$F$15,'Cover page'!$BD$1:$BF$15,3,FALSE)&lt;AF60+1,"",AF60+1)</f>
        <v/>
      </c>
      <c r="AH7" s="274" t="str">
        <f>IF(VLOOKUP('Cover page'!$F$15,'Cover page'!$BD$1:$BF$15,3,FALSE)&lt;AG60+1,"",AG60+1)</f>
        <v/>
      </c>
      <c r="AI7" s="274" t="str">
        <f>IF(VLOOKUP('Cover page'!$F$15,'Cover page'!$BD$1:$BF$15,3,FALSE)&lt;AH60+1,"",AH60+1)</f>
        <v/>
      </c>
      <c r="AJ7" s="45"/>
      <c r="AK7" s="50"/>
    </row>
    <row r="8" spans="1:65" ht="15.75">
      <c r="A8" s="209"/>
      <c r="B8" s="263"/>
      <c r="C8" s="213" t="str">
        <f>'Cover page'!E14</f>
        <v>Date: 31/03/2026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493"/>
      <c r="V8" s="493"/>
      <c r="W8" s="493"/>
      <c r="X8" s="493"/>
      <c r="Y8" s="493"/>
      <c r="Z8" s="493"/>
      <c r="AA8" s="493"/>
      <c r="AB8" s="493"/>
      <c r="AC8" s="493"/>
      <c r="AD8" s="493"/>
      <c r="AE8" s="493"/>
      <c r="AF8" s="493"/>
      <c r="AG8" s="493"/>
      <c r="AH8" s="493"/>
      <c r="AI8" s="493"/>
      <c r="AJ8" s="55"/>
      <c r="AK8" s="50"/>
    </row>
    <row r="9" spans="1:65" ht="10.5" customHeight="1" thickBot="1">
      <c r="A9" s="209"/>
      <c r="B9" s="264"/>
      <c r="C9" s="267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494"/>
      <c r="V9" s="494"/>
      <c r="W9" s="494"/>
      <c r="X9" s="494"/>
      <c r="Y9" s="494"/>
      <c r="Z9" s="494"/>
      <c r="AA9" s="494"/>
      <c r="AB9" s="494"/>
      <c r="AC9" s="494"/>
      <c r="AD9" s="494"/>
      <c r="AE9" s="494"/>
      <c r="AF9" s="494"/>
      <c r="AG9" s="494"/>
      <c r="AH9" s="494"/>
      <c r="AI9" s="494"/>
      <c r="AJ9" s="63"/>
      <c r="AK9" s="50"/>
    </row>
    <row r="10" spans="1:65" ht="16.5" customHeight="1" thickTop="1" thickBot="1">
      <c r="A10" s="265" t="s">
        <v>285</v>
      </c>
      <c r="B10" s="388" t="s">
        <v>793</v>
      </c>
      <c r="C10" s="287" t="s">
        <v>563</v>
      </c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3"/>
      <c r="O10" s="503"/>
      <c r="P10" s="503"/>
      <c r="Q10" s="503"/>
      <c r="R10" s="503"/>
      <c r="S10" s="503"/>
      <c r="T10" s="503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4"/>
      <c r="AF10" s="504"/>
      <c r="AG10" s="504"/>
      <c r="AH10" s="504"/>
      <c r="AI10" s="504"/>
      <c r="AJ10" s="4"/>
      <c r="AK10" s="50"/>
      <c r="BM10" s="290" t="str">
        <f>CountryCode &amp; ".T3.B9.S13.MNAC." &amp; RefVintage</f>
        <v>SE.T3.B9.S13.MNAC.W.2026</v>
      </c>
    </row>
    <row r="11" spans="1:65" ht="6" customHeight="1" thickTop="1">
      <c r="A11" s="265"/>
      <c r="B11" s="129"/>
      <c r="C11" s="326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7"/>
      <c r="AK11" s="50"/>
    </row>
    <row r="12" spans="1:65" s="18" customFormat="1" ht="16.5" customHeight="1">
      <c r="A12" s="265" t="s">
        <v>286</v>
      </c>
      <c r="B12" s="388" t="s">
        <v>794</v>
      </c>
      <c r="C12" s="327" t="s">
        <v>94</v>
      </c>
      <c r="D12" s="189" t="str">
        <f t="shared" ref="D12:AH12" si="1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/>
      </c>
      <c r="E12" s="189" t="str">
        <f t="shared" si="1"/>
        <v/>
      </c>
      <c r="F12" s="189" t="str">
        <f t="shared" si="1"/>
        <v/>
      </c>
      <c r="G12" s="189" t="str">
        <f t="shared" si="1"/>
        <v/>
      </c>
      <c r="H12" s="189" t="str">
        <f t="shared" si="1"/>
        <v/>
      </c>
      <c r="I12" s="189" t="str">
        <f t="shared" si="1"/>
        <v/>
      </c>
      <c r="J12" s="189" t="str">
        <f t="shared" si="1"/>
        <v/>
      </c>
      <c r="K12" s="189" t="str">
        <f t="shared" si="1"/>
        <v/>
      </c>
      <c r="L12" s="189" t="str">
        <f t="shared" si="1"/>
        <v/>
      </c>
      <c r="M12" s="189" t="str">
        <f t="shared" si="1"/>
        <v/>
      </c>
      <c r="N12" s="189" t="str">
        <f t="shared" si="1"/>
        <v/>
      </c>
      <c r="O12" s="189" t="str">
        <f t="shared" si="1"/>
        <v/>
      </c>
      <c r="P12" s="189" t="str">
        <f t="shared" si="1"/>
        <v/>
      </c>
      <c r="Q12" s="189" t="str">
        <f t="shared" si="1"/>
        <v/>
      </c>
      <c r="R12" s="189" t="str">
        <f t="shared" si="1"/>
        <v/>
      </c>
      <c r="S12" s="189" t="str">
        <f t="shared" si="1"/>
        <v/>
      </c>
      <c r="T12" s="189" t="str">
        <f t="shared" si="1"/>
        <v/>
      </c>
      <c r="U12" s="189" t="str">
        <f t="shared" si="1"/>
        <v/>
      </c>
      <c r="V12" s="189" t="str">
        <f t="shared" si="1"/>
        <v/>
      </c>
      <c r="W12" s="189" t="str">
        <f t="shared" si="1"/>
        <v/>
      </c>
      <c r="X12" s="189" t="str">
        <f t="shared" si="1"/>
        <v/>
      </c>
      <c r="Y12" s="189" t="str">
        <f t="shared" si="1"/>
        <v/>
      </c>
      <c r="Z12" s="189" t="str">
        <f t="shared" si="1"/>
        <v/>
      </c>
      <c r="AA12" s="189" t="str">
        <f t="shared" si="1"/>
        <v/>
      </c>
      <c r="AB12" s="189" t="str">
        <f t="shared" si="1"/>
        <v/>
      </c>
      <c r="AC12" s="189" t="str">
        <f t="shared" si="1"/>
        <v/>
      </c>
      <c r="AD12" s="189" t="str">
        <f t="shared" si="1"/>
        <v/>
      </c>
      <c r="AE12" s="189" t="str">
        <f t="shared" si="1"/>
        <v/>
      </c>
      <c r="AF12" s="189" t="str">
        <f t="shared" si="1"/>
        <v/>
      </c>
      <c r="AG12" s="189" t="str">
        <f t="shared" si="1"/>
        <v/>
      </c>
      <c r="AH12" s="189" t="str">
        <f t="shared" si="1"/>
        <v/>
      </c>
      <c r="AI12" s="189" t="str">
        <f>IF(AND(ISBLANK(AI13),ISBLANK(AI14),ISBLANK(AI15),ISBLANK(AI22),ISBLANK(AI27),ISBLANK(AI28),ISBLANK(AI29)),"",IF(AND(AI13="M",AI14="M",AI15="M",AI22="M",AI27="M",AI28="M",AI29="M"),"M",IF(AND(AI13="L",AI14="L",AI15="L",AI22="L",AI27="L",AI28="L",AI29="L"),"L",IF(AND(ISTEXT(AI13),ISTEXT(AI14),ISTEXT(AI15),ISTEXT(AI22),ISTEXT(AI27),ISTEXT(AI28),ISTEXT(AI29)),"M",AI13+AI14+AI15+AI22+AI27+AI28+AI29))))</f>
        <v/>
      </c>
      <c r="AJ12" s="91"/>
      <c r="AK12" s="64"/>
      <c r="BM12" s="473" t="str">
        <f>CountryCode &amp; ".T3.FA.S13.MNAC." &amp; RefVintage</f>
        <v>SE.T3.FA.S13.MNAC.W.2026</v>
      </c>
    </row>
    <row r="13" spans="1:65" s="18" customFormat="1" ht="16.5" customHeight="1">
      <c r="A13" s="265" t="s">
        <v>287</v>
      </c>
      <c r="B13" s="388" t="s">
        <v>795</v>
      </c>
      <c r="C13" s="328" t="s">
        <v>61</v>
      </c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5"/>
      <c r="Y13" s="505"/>
      <c r="Z13" s="505"/>
      <c r="AA13" s="505"/>
      <c r="AB13" s="505"/>
      <c r="AC13" s="505"/>
      <c r="AD13" s="505"/>
      <c r="AE13" s="505"/>
      <c r="AF13" s="505"/>
      <c r="AG13" s="505"/>
      <c r="AH13" s="505"/>
      <c r="AI13" s="505"/>
      <c r="AJ13" s="91"/>
      <c r="AK13" s="64"/>
      <c r="BM13" s="473" t="str">
        <f>CountryCode &amp; ".T3.F2.S13.MNAC." &amp; RefVintage</f>
        <v>SE.T3.F2.S13.MNAC.W.2026</v>
      </c>
    </row>
    <row r="14" spans="1:65" s="18" customFormat="1" ht="16.5" customHeight="1">
      <c r="A14" s="265" t="s">
        <v>288</v>
      </c>
      <c r="B14" s="388" t="s">
        <v>796</v>
      </c>
      <c r="C14" s="328" t="s">
        <v>473</v>
      </c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5"/>
      <c r="AI14" s="505"/>
      <c r="AJ14" s="91"/>
      <c r="AK14" s="64"/>
      <c r="BM14" s="473" t="str">
        <f>CountryCode &amp; ".T3.F3.S13.MNAC." &amp; RefVintage</f>
        <v>SE.T3.F3.S13.MNAC.W.2026</v>
      </c>
    </row>
    <row r="15" spans="1:65" s="18" customFormat="1" ht="16.5" customHeight="1">
      <c r="A15" s="265" t="s">
        <v>289</v>
      </c>
      <c r="B15" s="388" t="s">
        <v>797</v>
      </c>
      <c r="C15" s="328" t="s">
        <v>36</v>
      </c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5"/>
      <c r="Y15" s="505"/>
      <c r="Z15" s="505"/>
      <c r="AA15" s="505"/>
      <c r="AB15" s="505"/>
      <c r="AC15" s="505"/>
      <c r="AD15" s="505"/>
      <c r="AE15" s="505"/>
      <c r="AF15" s="505"/>
      <c r="AG15" s="505"/>
      <c r="AH15" s="505"/>
      <c r="AI15" s="505"/>
      <c r="AJ15" s="91"/>
      <c r="AK15" s="64"/>
      <c r="BM15" s="473" t="str">
        <f>CountryCode &amp; ".T3.F4.S13.MNAC." &amp; RefVintage</f>
        <v>SE.T3.F4.S13.MNAC.W.2026</v>
      </c>
    </row>
    <row r="16" spans="1:65" s="18" customFormat="1" ht="16.5" customHeight="1">
      <c r="A16" s="265" t="s">
        <v>290</v>
      </c>
      <c r="B16" s="388" t="s">
        <v>798</v>
      </c>
      <c r="C16" s="329" t="s">
        <v>86</v>
      </c>
      <c r="D16" s="506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507"/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91"/>
      <c r="AK16" s="64"/>
      <c r="BM16" s="473" t="str">
        <f>CountryCode &amp; ".T3.F4ACQ.S13.MNAC." &amp; RefVintage</f>
        <v>SE.T3.F4ACQ.S13.MNAC.W.2026</v>
      </c>
    </row>
    <row r="17" spans="1:65" s="18" customFormat="1" ht="16.5" customHeight="1">
      <c r="A17" s="265" t="s">
        <v>291</v>
      </c>
      <c r="B17" s="388" t="s">
        <v>799</v>
      </c>
      <c r="C17" s="329" t="s">
        <v>87</v>
      </c>
      <c r="D17" s="508"/>
      <c r="E17" s="509"/>
      <c r="F17" s="509"/>
      <c r="G17" s="509"/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09"/>
      <c r="X17" s="509"/>
      <c r="Y17" s="509"/>
      <c r="Z17" s="509"/>
      <c r="AA17" s="509"/>
      <c r="AB17" s="509"/>
      <c r="AC17" s="509"/>
      <c r="AD17" s="509"/>
      <c r="AE17" s="509"/>
      <c r="AF17" s="509"/>
      <c r="AG17" s="509"/>
      <c r="AH17" s="509"/>
      <c r="AI17" s="509"/>
      <c r="AJ17" s="91"/>
      <c r="AK17" s="64"/>
      <c r="BM17" s="473" t="str">
        <f>CountryCode &amp; ".T3.F4DIS.S13.MNAC." &amp; RefVintage</f>
        <v>SE.T3.F4DIS.S13.MNAC.W.2026</v>
      </c>
    </row>
    <row r="18" spans="1:65" s="18" customFormat="1" ht="16.5" customHeight="1">
      <c r="A18" s="265" t="s">
        <v>292</v>
      </c>
      <c r="B18" s="388" t="s">
        <v>800</v>
      </c>
      <c r="C18" s="330" t="s">
        <v>446</v>
      </c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5"/>
      <c r="Y18" s="505"/>
      <c r="Z18" s="505"/>
      <c r="AA18" s="505"/>
      <c r="AB18" s="505"/>
      <c r="AC18" s="505"/>
      <c r="AD18" s="505"/>
      <c r="AE18" s="505"/>
      <c r="AF18" s="505"/>
      <c r="AG18" s="505"/>
      <c r="AH18" s="505"/>
      <c r="AI18" s="505"/>
      <c r="AJ18" s="91"/>
      <c r="AK18" s="64"/>
      <c r="BM18" s="473" t="str">
        <f>CountryCode &amp; ".T3.F41.S13.MNAC." &amp; RefVintage</f>
        <v>SE.T3.F41.S13.MNAC.W.2026</v>
      </c>
    </row>
    <row r="19" spans="1:65" s="18" customFormat="1" ht="16.5" customHeight="1">
      <c r="A19" s="265" t="s">
        <v>293</v>
      </c>
      <c r="B19" s="388" t="s">
        <v>801</v>
      </c>
      <c r="C19" s="330" t="s">
        <v>447</v>
      </c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5"/>
      <c r="Z19" s="505"/>
      <c r="AA19" s="505"/>
      <c r="AB19" s="505"/>
      <c r="AC19" s="505"/>
      <c r="AD19" s="505"/>
      <c r="AE19" s="505"/>
      <c r="AF19" s="505"/>
      <c r="AG19" s="505"/>
      <c r="AH19" s="505"/>
      <c r="AI19" s="505"/>
      <c r="AJ19" s="91"/>
      <c r="AK19" s="64"/>
      <c r="BM19" s="473" t="str">
        <f>CountryCode &amp; ".T3.F42.S13.MNAC." &amp; RefVintage</f>
        <v>SE.T3.F42.S13.MNAC.W.2026</v>
      </c>
    </row>
    <row r="20" spans="1:65" s="18" customFormat="1" ht="16.5" customHeight="1">
      <c r="A20" s="265" t="s">
        <v>294</v>
      </c>
      <c r="B20" s="388" t="s">
        <v>802</v>
      </c>
      <c r="C20" s="331" t="s">
        <v>448</v>
      </c>
      <c r="D20" s="510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511"/>
      <c r="AE20" s="511"/>
      <c r="AF20" s="511"/>
      <c r="AG20" s="511"/>
      <c r="AH20" s="511"/>
      <c r="AI20" s="511"/>
      <c r="AJ20" s="91"/>
      <c r="AK20" s="64"/>
      <c r="BM20" s="473" t="str">
        <f>CountryCode &amp; ".T3.F42ACQ.S13.MNAC." &amp; RefVintage</f>
        <v>SE.T3.F42ACQ.S13.MNAC.W.2026</v>
      </c>
    </row>
    <row r="21" spans="1:65" s="18" customFormat="1" ht="16.5" customHeight="1">
      <c r="A21" s="265" t="s">
        <v>295</v>
      </c>
      <c r="B21" s="388" t="s">
        <v>803</v>
      </c>
      <c r="C21" s="331" t="s">
        <v>449</v>
      </c>
      <c r="D21" s="512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  <c r="AE21" s="513"/>
      <c r="AF21" s="513"/>
      <c r="AG21" s="513"/>
      <c r="AH21" s="513"/>
      <c r="AI21" s="513"/>
      <c r="AJ21" s="91"/>
      <c r="AK21" s="64"/>
      <c r="BM21" s="473" t="str">
        <f>CountryCode &amp; ".T3.F42DIS.S13.MNAC." &amp; RefVintage</f>
        <v>SE.T3.F42DIS.S13.MNAC.W.2026</v>
      </c>
    </row>
    <row r="22" spans="1:65" s="18" customFormat="1" ht="16.5" customHeight="1">
      <c r="A22" s="265" t="s">
        <v>296</v>
      </c>
      <c r="B22" s="388" t="s">
        <v>804</v>
      </c>
      <c r="C22" s="328" t="s">
        <v>474</v>
      </c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505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505"/>
      <c r="AJ22" s="91"/>
      <c r="AK22" s="64"/>
      <c r="BM22" s="473" t="str">
        <f>CountryCode &amp; ".T3.F5.S13.MNAC." &amp; RefVintage</f>
        <v>SE.T3.F5.S13.MNAC.W.2026</v>
      </c>
    </row>
    <row r="23" spans="1:65" s="18" customFormat="1" ht="16.5" customHeight="1">
      <c r="A23" s="265" t="s">
        <v>297</v>
      </c>
      <c r="B23" s="388" t="s">
        <v>805</v>
      </c>
      <c r="C23" s="330" t="s">
        <v>450</v>
      </c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  <c r="AE23" s="505"/>
      <c r="AF23" s="505"/>
      <c r="AG23" s="505"/>
      <c r="AH23" s="505"/>
      <c r="AI23" s="505"/>
      <c r="AJ23" s="91"/>
      <c r="AK23" s="64"/>
      <c r="BM23" s="473" t="str">
        <f>CountryCode &amp; ".T3.F5PN.S13.MNAC." &amp; RefVintage</f>
        <v>SE.T3.F5PN.S13.MNAC.W.2026</v>
      </c>
    </row>
    <row r="24" spans="1:65" s="18" customFormat="1" ht="16.5" customHeight="1">
      <c r="A24" s="265" t="s">
        <v>298</v>
      </c>
      <c r="B24" s="388" t="s">
        <v>806</v>
      </c>
      <c r="C24" s="330" t="s">
        <v>475</v>
      </c>
      <c r="D24" s="505"/>
      <c r="E24" s="505"/>
      <c r="F24" s="505"/>
      <c r="G24" s="505"/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05"/>
      <c r="AH24" s="505"/>
      <c r="AI24" s="505"/>
      <c r="AJ24" s="91"/>
      <c r="AK24" s="64"/>
      <c r="BM24" s="473" t="str">
        <f>CountryCode &amp; ".T3.F5OP.S13.MNAC." &amp; RefVintage</f>
        <v>SE.T3.F5OP.S13.MNAC.W.2026</v>
      </c>
    </row>
    <row r="25" spans="1:65" s="18" customFormat="1" ht="16.5" customHeight="1">
      <c r="A25" s="265" t="s">
        <v>299</v>
      </c>
      <c r="B25" s="388" t="s">
        <v>807</v>
      </c>
      <c r="C25" s="331" t="s">
        <v>448</v>
      </c>
      <c r="D25" s="514"/>
      <c r="E25" s="515"/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15"/>
      <c r="Q25" s="515"/>
      <c r="R25" s="515"/>
      <c r="S25" s="515"/>
      <c r="T25" s="515"/>
      <c r="U25" s="515"/>
      <c r="V25" s="515"/>
      <c r="W25" s="515"/>
      <c r="X25" s="515"/>
      <c r="Y25" s="515"/>
      <c r="Z25" s="515"/>
      <c r="AA25" s="515"/>
      <c r="AB25" s="515"/>
      <c r="AC25" s="515"/>
      <c r="AD25" s="515"/>
      <c r="AE25" s="515"/>
      <c r="AF25" s="515"/>
      <c r="AG25" s="515"/>
      <c r="AH25" s="515"/>
      <c r="AI25" s="515"/>
      <c r="AJ25" s="91"/>
      <c r="AK25" s="64"/>
      <c r="BM25" s="473" t="str">
        <f>CountryCode &amp; ".T3.F5OPACQ.S13.MNAC." &amp; RefVintage</f>
        <v>SE.T3.F5OPACQ.S13.MNAC.W.2026</v>
      </c>
    </row>
    <row r="26" spans="1:65" s="18" customFormat="1" ht="16.5" customHeight="1" thickBot="1">
      <c r="A26" s="265" t="s">
        <v>300</v>
      </c>
      <c r="B26" s="388" t="s">
        <v>808</v>
      </c>
      <c r="C26" s="331" t="s">
        <v>449</v>
      </c>
      <c r="D26" s="514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5"/>
      <c r="X26" s="515"/>
      <c r="Y26" s="515"/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91"/>
      <c r="AK26" s="64"/>
      <c r="BM26" s="473" t="str">
        <f>CountryCode &amp; ".T3.F5OPDIS.S13.MNAC." &amp; RefVintage</f>
        <v>SE.T3.F5OPDIS.S13.MNAC.W.2026</v>
      </c>
    </row>
    <row r="27" spans="1:65" s="18" customFormat="1" ht="16.5" customHeight="1">
      <c r="A27" s="321" t="s">
        <v>490</v>
      </c>
      <c r="B27" s="395" t="s">
        <v>809</v>
      </c>
      <c r="C27" s="328" t="s">
        <v>460</v>
      </c>
      <c r="D27" s="505"/>
      <c r="E27" s="505"/>
      <c r="F27" s="505"/>
      <c r="G27" s="505"/>
      <c r="H27" s="505"/>
      <c r="I27" s="505"/>
      <c r="J27" s="505"/>
      <c r="K27" s="505"/>
      <c r="L27" s="505"/>
      <c r="M27" s="505"/>
      <c r="N27" s="505"/>
      <c r="O27" s="505"/>
      <c r="P27" s="505"/>
      <c r="Q27" s="505"/>
      <c r="R27" s="505"/>
      <c r="S27" s="505"/>
      <c r="T27" s="505"/>
      <c r="U27" s="505"/>
      <c r="V27" s="505"/>
      <c r="W27" s="505"/>
      <c r="X27" s="505"/>
      <c r="Y27" s="505"/>
      <c r="Z27" s="505"/>
      <c r="AA27" s="505"/>
      <c r="AB27" s="505"/>
      <c r="AC27" s="505"/>
      <c r="AD27" s="505"/>
      <c r="AE27" s="505"/>
      <c r="AF27" s="505"/>
      <c r="AG27" s="505"/>
      <c r="AH27" s="505"/>
      <c r="AI27" s="505"/>
      <c r="AJ27" s="91"/>
      <c r="AK27" s="64"/>
      <c r="BM27" s="473" t="str">
        <f>CountryCode &amp; ".T3.F71.S13.MNAC." &amp; RefVintage</f>
        <v>SE.T3.F71.S13.MNAC.W.2026</v>
      </c>
    </row>
    <row r="28" spans="1:65" s="18" customFormat="1" ht="16.5" customHeight="1" thickBot="1">
      <c r="A28" s="322" t="s">
        <v>491</v>
      </c>
      <c r="B28" s="395" t="s">
        <v>810</v>
      </c>
      <c r="C28" s="328" t="s">
        <v>462</v>
      </c>
      <c r="D28" s="505"/>
      <c r="E28" s="505"/>
      <c r="F28" s="505"/>
      <c r="G28" s="505"/>
      <c r="H28" s="505"/>
      <c r="I28" s="505"/>
      <c r="J28" s="505"/>
      <c r="K28" s="505"/>
      <c r="L28" s="505"/>
      <c r="M28" s="505"/>
      <c r="N28" s="505"/>
      <c r="O28" s="505"/>
      <c r="P28" s="505"/>
      <c r="Q28" s="505"/>
      <c r="R28" s="505"/>
      <c r="S28" s="505"/>
      <c r="T28" s="505"/>
      <c r="U28" s="505"/>
      <c r="V28" s="505"/>
      <c r="W28" s="505"/>
      <c r="X28" s="505"/>
      <c r="Y28" s="505"/>
      <c r="Z28" s="505"/>
      <c r="AA28" s="505"/>
      <c r="AB28" s="505"/>
      <c r="AC28" s="505"/>
      <c r="AD28" s="505"/>
      <c r="AE28" s="505"/>
      <c r="AF28" s="505"/>
      <c r="AG28" s="505"/>
      <c r="AH28" s="505"/>
      <c r="AI28" s="505"/>
      <c r="AJ28" s="91"/>
      <c r="AK28" s="64"/>
      <c r="BM28" s="473" t="str">
        <f>CountryCode &amp; ".T3.F8.S13.MNAC." &amp; RefVintage</f>
        <v>SE.T3.F8.S13.MNAC.W.2026</v>
      </c>
    </row>
    <row r="29" spans="1:65" s="18" customFormat="1" ht="16.5" customHeight="1">
      <c r="A29" s="265" t="s">
        <v>301</v>
      </c>
      <c r="B29" s="388" t="s">
        <v>811</v>
      </c>
      <c r="C29" s="328" t="s">
        <v>465</v>
      </c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505"/>
      <c r="T29" s="505"/>
      <c r="U29" s="505"/>
      <c r="V29" s="505"/>
      <c r="W29" s="505"/>
      <c r="X29" s="505"/>
      <c r="Y29" s="505"/>
      <c r="Z29" s="505"/>
      <c r="AA29" s="505"/>
      <c r="AB29" s="505"/>
      <c r="AC29" s="505"/>
      <c r="AD29" s="505"/>
      <c r="AE29" s="505"/>
      <c r="AF29" s="505"/>
      <c r="AG29" s="505"/>
      <c r="AH29" s="505"/>
      <c r="AI29" s="505"/>
      <c r="AJ29" s="91"/>
      <c r="AK29" s="64"/>
      <c r="BM29" s="473" t="str">
        <f>CountryCode &amp; ".T3.OFA.S13.MNAC." &amp; RefVintage</f>
        <v>SE.T3.OFA.S13.MNAC.W.2026</v>
      </c>
    </row>
    <row r="30" spans="1:65" s="18" customFormat="1" ht="16.5" customHeight="1">
      <c r="A30" s="265"/>
      <c r="B30" s="129"/>
      <c r="C30" s="332"/>
      <c r="D30" s="92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1"/>
      <c r="AK30" s="64"/>
      <c r="BM30" s="473"/>
    </row>
    <row r="31" spans="1:65" s="18" customFormat="1" ht="16.5" customHeight="1">
      <c r="A31" s="265" t="s">
        <v>302</v>
      </c>
      <c r="B31" s="388" t="s">
        <v>812</v>
      </c>
      <c r="C31" s="333" t="s">
        <v>184</v>
      </c>
      <c r="D31" s="336" t="str">
        <f t="shared" ref="D31:AH31" si="2"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/>
      </c>
      <c r="E31" s="336" t="str">
        <f t="shared" si="2"/>
        <v/>
      </c>
      <c r="F31" s="336" t="str">
        <f t="shared" si="2"/>
        <v/>
      </c>
      <c r="G31" s="336" t="str">
        <f t="shared" si="2"/>
        <v/>
      </c>
      <c r="H31" s="336" t="str">
        <f t="shared" si="2"/>
        <v/>
      </c>
      <c r="I31" s="336" t="str">
        <f t="shared" si="2"/>
        <v/>
      </c>
      <c r="J31" s="336" t="str">
        <f t="shared" si="2"/>
        <v/>
      </c>
      <c r="K31" s="336" t="str">
        <f t="shared" si="2"/>
        <v/>
      </c>
      <c r="L31" s="336" t="str">
        <f t="shared" si="2"/>
        <v/>
      </c>
      <c r="M31" s="336" t="str">
        <f t="shared" si="2"/>
        <v/>
      </c>
      <c r="N31" s="336" t="str">
        <f t="shared" si="2"/>
        <v/>
      </c>
      <c r="O31" s="336" t="str">
        <f t="shared" si="2"/>
        <v/>
      </c>
      <c r="P31" s="336" t="str">
        <f t="shared" si="2"/>
        <v/>
      </c>
      <c r="Q31" s="336" t="str">
        <f t="shared" si="2"/>
        <v/>
      </c>
      <c r="R31" s="336" t="str">
        <f t="shared" si="2"/>
        <v/>
      </c>
      <c r="S31" s="336" t="str">
        <f t="shared" si="2"/>
        <v/>
      </c>
      <c r="T31" s="336" t="str">
        <f t="shared" si="2"/>
        <v/>
      </c>
      <c r="U31" s="336" t="str">
        <f t="shared" si="2"/>
        <v/>
      </c>
      <c r="V31" s="336" t="str">
        <f t="shared" si="2"/>
        <v/>
      </c>
      <c r="W31" s="336" t="str">
        <f t="shared" si="2"/>
        <v/>
      </c>
      <c r="X31" s="336" t="str">
        <f t="shared" si="2"/>
        <v/>
      </c>
      <c r="Y31" s="336" t="str">
        <f t="shared" si="2"/>
        <v/>
      </c>
      <c r="Z31" s="336" t="str">
        <f t="shared" si="2"/>
        <v/>
      </c>
      <c r="AA31" s="336" t="str">
        <f t="shared" si="2"/>
        <v/>
      </c>
      <c r="AB31" s="336" t="str">
        <f t="shared" si="2"/>
        <v/>
      </c>
      <c r="AC31" s="336" t="str">
        <f t="shared" si="2"/>
        <v/>
      </c>
      <c r="AD31" s="336" t="str">
        <f t="shared" si="2"/>
        <v/>
      </c>
      <c r="AE31" s="336" t="str">
        <f t="shared" si="2"/>
        <v/>
      </c>
      <c r="AF31" s="336" t="str">
        <f t="shared" si="2"/>
        <v/>
      </c>
      <c r="AG31" s="336" t="str">
        <f t="shared" si="2"/>
        <v/>
      </c>
      <c r="AH31" s="336" t="str">
        <f t="shared" si="2"/>
        <v/>
      </c>
      <c r="AI31" s="336" t="str">
        <f>IF(AND(ISBLANK(AI32),ISBLANK(AI33),ISBLANK(AI34),ISBLANK(AI36),ISBLANK(AI37),ISBLANK(AI38),ISBLANK(AI40),ISBLANK(AI41),ISBLANK(AI42)),"",IF(AND(AI32="M",AI33="M",AI34="M",AI36="M",AI37="M",AI38="M",AI40="M",AI41="M",AI42="M"),"M",IF(AND(AI32="L",AI33="L",AI34="L",AI36="L",AI37="L",AI38="L",AI40="L",AI41="L",AI42="L"),"L",IF(AND(ISTEXT(AI32),ISTEXT(AI33),ISTEXT(AI34),ISTEXT(AI36),ISTEXT(AI37),ISTEXT(AI38),ISTEXT(AI40),ISTEXT(AI41),ISTEXT(AI42)),"M",SUM(AI32:AI34)+SUM(AI36:AI38)+SUM(AI40:AI42)))))</f>
        <v/>
      </c>
      <c r="AJ31" s="91"/>
      <c r="AK31" s="64"/>
      <c r="BM31" s="473" t="str">
        <f>CountryCode &amp; ".T3.ADJ.S13.MNAC." &amp; RefVintage</f>
        <v>SE.T3.ADJ.S13.MNAC.W.2026</v>
      </c>
    </row>
    <row r="32" spans="1:65" s="18" customFormat="1" ht="16.5" customHeight="1" thickBot="1">
      <c r="A32" s="265" t="s">
        <v>303</v>
      </c>
      <c r="B32" s="388" t="s">
        <v>813</v>
      </c>
      <c r="C32" s="328" t="s">
        <v>476</v>
      </c>
      <c r="D32" s="505"/>
      <c r="E32" s="505"/>
      <c r="F32" s="505"/>
      <c r="G32" s="505"/>
      <c r="H32" s="505"/>
      <c r="I32" s="505"/>
      <c r="J32" s="505"/>
      <c r="K32" s="505"/>
      <c r="L32" s="505"/>
      <c r="M32" s="505"/>
      <c r="N32" s="505"/>
      <c r="O32" s="505"/>
      <c r="P32" s="505"/>
      <c r="Q32" s="505"/>
      <c r="R32" s="505"/>
      <c r="S32" s="505"/>
      <c r="T32" s="505"/>
      <c r="U32" s="505"/>
      <c r="V32" s="505"/>
      <c r="W32" s="505"/>
      <c r="X32" s="505"/>
      <c r="Y32" s="505"/>
      <c r="Z32" s="505"/>
      <c r="AA32" s="505"/>
      <c r="AB32" s="505"/>
      <c r="AC32" s="505"/>
      <c r="AD32" s="505"/>
      <c r="AE32" s="505"/>
      <c r="AF32" s="505"/>
      <c r="AG32" s="505"/>
      <c r="AH32" s="505"/>
      <c r="AI32" s="505"/>
      <c r="AJ32" s="91"/>
      <c r="AK32" s="64"/>
      <c r="BM32" s="473" t="str">
        <f>CountryCode &amp; ".T3.LIA.S13.MNAC." &amp; RefVintage</f>
        <v>SE.T3.LIA.S13.MNAC.W.2026</v>
      </c>
    </row>
    <row r="33" spans="1:65" s="18" customFormat="1" ht="16.5" customHeight="1" thickBot="1">
      <c r="A33" s="247" t="s">
        <v>492</v>
      </c>
      <c r="B33" s="395" t="s">
        <v>814</v>
      </c>
      <c r="C33" s="328" t="s">
        <v>463</v>
      </c>
      <c r="D33" s="505"/>
      <c r="E33" s="505"/>
      <c r="F33" s="505"/>
      <c r="G33" s="505"/>
      <c r="H33" s="505"/>
      <c r="I33" s="505"/>
      <c r="J33" s="505"/>
      <c r="K33" s="505"/>
      <c r="L33" s="505"/>
      <c r="M33" s="505"/>
      <c r="N33" s="505"/>
      <c r="O33" s="505"/>
      <c r="P33" s="505"/>
      <c r="Q33" s="505"/>
      <c r="R33" s="505"/>
      <c r="S33" s="505"/>
      <c r="T33" s="505"/>
      <c r="U33" s="505"/>
      <c r="V33" s="505"/>
      <c r="W33" s="505"/>
      <c r="X33" s="505"/>
      <c r="Y33" s="505"/>
      <c r="Z33" s="505"/>
      <c r="AA33" s="505"/>
      <c r="AB33" s="505"/>
      <c r="AC33" s="505"/>
      <c r="AD33" s="505"/>
      <c r="AE33" s="505"/>
      <c r="AF33" s="505"/>
      <c r="AG33" s="505"/>
      <c r="AH33" s="505"/>
      <c r="AI33" s="505"/>
      <c r="AJ33" s="91"/>
      <c r="AK33" s="64"/>
      <c r="BM33" s="473" t="str">
        <f>CountryCode &amp; ".T3.OAP.S13.MNAC." &amp; RefVintage</f>
        <v>SE.T3.OAP.S13.MNAC.W.2026</v>
      </c>
    </row>
    <row r="34" spans="1:65" s="18" customFormat="1" ht="16.5" customHeight="1">
      <c r="A34" s="265" t="s">
        <v>304</v>
      </c>
      <c r="B34" s="388" t="s">
        <v>815</v>
      </c>
      <c r="C34" s="328" t="s">
        <v>477</v>
      </c>
      <c r="D34" s="505"/>
      <c r="E34" s="505"/>
      <c r="F34" s="505"/>
      <c r="G34" s="505"/>
      <c r="H34" s="505"/>
      <c r="I34" s="505"/>
      <c r="J34" s="505"/>
      <c r="K34" s="505"/>
      <c r="L34" s="505"/>
      <c r="M34" s="505"/>
      <c r="N34" s="505"/>
      <c r="O34" s="505"/>
      <c r="P34" s="505"/>
      <c r="Q34" s="505"/>
      <c r="R34" s="505"/>
      <c r="S34" s="505"/>
      <c r="T34" s="505"/>
      <c r="U34" s="505"/>
      <c r="V34" s="505"/>
      <c r="W34" s="505"/>
      <c r="X34" s="505"/>
      <c r="Y34" s="505"/>
      <c r="Z34" s="505"/>
      <c r="AA34" s="505"/>
      <c r="AB34" s="505"/>
      <c r="AC34" s="505"/>
      <c r="AD34" s="505"/>
      <c r="AE34" s="505"/>
      <c r="AF34" s="505"/>
      <c r="AG34" s="505"/>
      <c r="AH34" s="505"/>
      <c r="AI34" s="505"/>
      <c r="AJ34" s="91"/>
      <c r="AK34" s="64"/>
      <c r="BM34" s="473" t="str">
        <f>CountryCode &amp; ".T3.OLIA.S13.MNAC." &amp; RefVintage</f>
        <v>SE.T3.OLIA.S13.MNAC.W.2026</v>
      </c>
    </row>
    <row r="35" spans="1:65" s="18" customFormat="1" ht="16.5" customHeight="1">
      <c r="A35" s="265"/>
      <c r="B35" s="129"/>
      <c r="C35" s="334"/>
      <c r="D35" s="94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1"/>
      <c r="AK35" s="64"/>
      <c r="BM35" s="473"/>
    </row>
    <row r="36" spans="1:65" s="18" customFormat="1" ht="16.5" customHeight="1">
      <c r="A36" s="265" t="s">
        <v>305</v>
      </c>
      <c r="B36" s="388" t="s">
        <v>816</v>
      </c>
      <c r="C36" s="328" t="s">
        <v>66</v>
      </c>
      <c r="D36" s="505"/>
      <c r="E36" s="505"/>
      <c r="F36" s="505"/>
      <c r="G36" s="505"/>
      <c r="H36" s="505"/>
      <c r="I36" s="505"/>
      <c r="J36" s="505"/>
      <c r="K36" s="505"/>
      <c r="L36" s="505"/>
      <c r="M36" s="505"/>
      <c r="N36" s="505"/>
      <c r="O36" s="505"/>
      <c r="P36" s="505"/>
      <c r="Q36" s="505"/>
      <c r="R36" s="505"/>
      <c r="S36" s="505"/>
      <c r="T36" s="505"/>
      <c r="U36" s="505"/>
      <c r="V36" s="505"/>
      <c r="W36" s="505"/>
      <c r="X36" s="505"/>
      <c r="Y36" s="505"/>
      <c r="Z36" s="505"/>
      <c r="AA36" s="505"/>
      <c r="AB36" s="505"/>
      <c r="AC36" s="505"/>
      <c r="AD36" s="505"/>
      <c r="AE36" s="505"/>
      <c r="AF36" s="505"/>
      <c r="AG36" s="505"/>
      <c r="AH36" s="505"/>
      <c r="AI36" s="505"/>
      <c r="AJ36" s="91"/>
      <c r="AK36" s="64"/>
      <c r="BM36" s="473" t="str">
        <f>CountryCode &amp; ".T3.ISS_A.S13.MNAC." &amp; RefVintage</f>
        <v>SE.T3.ISS_A.S13.MNAC.W.2026</v>
      </c>
    </row>
    <row r="37" spans="1:65" s="18" customFormat="1" ht="16.5" customHeight="1">
      <c r="A37" s="265" t="s">
        <v>306</v>
      </c>
      <c r="B37" s="388" t="s">
        <v>817</v>
      </c>
      <c r="C37" s="328" t="s">
        <v>478</v>
      </c>
      <c r="D37" s="505"/>
      <c r="E37" s="505"/>
      <c r="F37" s="505"/>
      <c r="G37" s="505"/>
      <c r="H37" s="505"/>
      <c r="I37" s="505"/>
      <c r="J37" s="505"/>
      <c r="K37" s="505"/>
      <c r="L37" s="505"/>
      <c r="M37" s="505"/>
      <c r="N37" s="505"/>
      <c r="O37" s="505"/>
      <c r="P37" s="505"/>
      <c r="Q37" s="505"/>
      <c r="R37" s="505"/>
      <c r="S37" s="505"/>
      <c r="T37" s="505"/>
      <c r="U37" s="505"/>
      <c r="V37" s="505"/>
      <c r="W37" s="505"/>
      <c r="X37" s="505"/>
      <c r="Y37" s="505"/>
      <c r="Z37" s="505"/>
      <c r="AA37" s="505"/>
      <c r="AB37" s="505"/>
      <c r="AC37" s="505"/>
      <c r="AD37" s="505"/>
      <c r="AE37" s="505"/>
      <c r="AF37" s="505"/>
      <c r="AG37" s="505"/>
      <c r="AH37" s="505"/>
      <c r="AI37" s="505"/>
      <c r="AJ37" s="91"/>
      <c r="AK37" s="64"/>
      <c r="BM37" s="473" t="str">
        <f>CountryCode &amp; ".T3.D41_A.S13.MNAC." &amp; RefVintage</f>
        <v>SE.T3.D41_A.S13.MNAC.W.2026</v>
      </c>
    </row>
    <row r="38" spans="1:65" s="167" customFormat="1" ht="16.5" customHeight="1">
      <c r="A38" s="265" t="s">
        <v>307</v>
      </c>
      <c r="B38" s="388" t="s">
        <v>818</v>
      </c>
      <c r="C38" s="335" t="s">
        <v>479</v>
      </c>
      <c r="D38" s="505"/>
      <c r="E38" s="505"/>
      <c r="F38" s="505"/>
      <c r="G38" s="505"/>
      <c r="H38" s="505"/>
      <c r="I38" s="505"/>
      <c r="J38" s="505"/>
      <c r="K38" s="505"/>
      <c r="L38" s="505"/>
      <c r="M38" s="505"/>
      <c r="N38" s="505"/>
      <c r="O38" s="505"/>
      <c r="P38" s="505"/>
      <c r="Q38" s="505"/>
      <c r="R38" s="505"/>
      <c r="S38" s="505"/>
      <c r="T38" s="505"/>
      <c r="U38" s="505"/>
      <c r="V38" s="505"/>
      <c r="W38" s="505"/>
      <c r="X38" s="505"/>
      <c r="Y38" s="505"/>
      <c r="Z38" s="505"/>
      <c r="AA38" s="505"/>
      <c r="AB38" s="505"/>
      <c r="AC38" s="505"/>
      <c r="AD38" s="505"/>
      <c r="AE38" s="505"/>
      <c r="AF38" s="505"/>
      <c r="AG38" s="505"/>
      <c r="AH38" s="505"/>
      <c r="AI38" s="505"/>
      <c r="AJ38" s="91"/>
      <c r="AK38" s="64"/>
      <c r="BM38" s="474" t="str">
        <f>CountryCode &amp; ".T3.RED_A.S13.MNAC." &amp; RefVintage</f>
        <v>SE.T3.RED_A.S13.MNAC.W.2026</v>
      </c>
    </row>
    <row r="39" spans="1:65" s="18" customFormat="1" ht="16.5" customHeight="1">
      <c r="A39" s="265"/>
      <c r="B39" s="129"/>
      <c r="C39" s="334"/>
      <c r="D39" s="94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1"/>
      <c r="AK39" s="64"/>
      <c r="BM39" s="473"/>
    </row>
    <row r="40" spans="1:65" s="18" customFormat="1" ht="16.5" customHeight="1">
      <c r="A40" s="265" t="s">
        <v>308</v>
      </c>
      <c r="B40" s="388" t="s">
        <v>819</v>
      </c>
      <c r="C40" s="328" t="s">
        <v>96</v>
      </c>
      <c r="D40" s="505"/>
      <c r="E40" s="505"/>
      <c r="F40" s="505"/>
      <c r="G40" s="505"/>
      <c r="H40" s="505"/>
      <c r="I40" s="505"/>
      <c r="J40" s="505"/>
      <c r="K40" s="505"/>
      <c r="L40" s="505"/>
      <c r="M40" s="505"/>
      <c r="N40" s="505"/>
      <c r="O40" s="505"/>
      <c r="P40" s="505"/>
      <c r="Q40" s="505"/>
      <c r="R40" s="505"/>
      <c r="S40" s="505"/>
      <c r="T40" s="505"/>
      <c r="U40" s="505"/>
      <c r="V40" s="505"/>
      <c r="W40" s="505"/>
      <c r="X40" s="505"/>
      <c r="Y40" s="505"/>
      <c r="Z40" s="505"/>
      <c r="AA40" s="505"/>
      <c r="AB40" s="505"/>
      <c r="AC40" s="505"/>
      <c r="AD40" s="505"/>
      <c r="AE40" s="505"/>
      <c r="AF40" s="505"/>
      <c r="AG40" s="505"/>
      <c r="AH40" s="505"/>
      <c r="AI40" s="505"/>
      <c r="AJ40" s="91"/>
      <c r="AK40" s="64"/>
      <c r="BM40" s="473" t="str">
        <f>CountryCode &amp; ".T3.FREV_A.S13.MNAC." &amp; RefVintage</f>
        <v>SE.T3.FREV_A.S13.MNAC.W.2026</v>
      </c>
    </row>
    <row r="41" spans="1:65" s="18" customFormat="1" ht="16.5" customHeight="1">
      <c r="A41" s="265" t="s">
        <v>517</v>
      </c>
      <c r="B41" s="388" t="s">
        <v>820</v>
      </c>
      <c r="C41" s="328" t="s">
        <v>480</v>
      </c>
      <c r="D41" s="505"/>
      <c r="E41" s="505"/>
      <c r="F41" s="505"/>
      <c r="G41" s="505"/>
      <c r="H41" s="505"/>
      <c r="I41" s="505"/>
      <c r="J41" s="505"/>
      <c r="K41" s="505"/>
      <c r="L41" s="505"/>
      <c r="M41" s="505"/>
      <c r="N41" s="505"/>
      <c r="O41" s="505"/>
      <c r="P41" s="505"/>
      <c r="Q41" s="505"/>
      <c r="R41" s="505"/>
      <c r="S41" s="505"/>
      <c r="T41" s="505"/>
      <c r="U41" s="505"/>
      <c r="V41" s="505"/>
      <c r="W41" s="505"/>
      <c r="X41" s="505"/>
      <c r="Y41" s="505"/>
      <c r="Z41" s="505"/>
      <c r="AA41" s="505"/>
      <c r="AB41" s="505"/>
      <c r="AC41" s="505"/>
      <c r="AD41" s="505"/>
      <c r="AE41" s="505"/>
      <c r="AF41" s="505"/>
      <c r="AG41" s="505"/>
      <c r="AH41" s="505"/>
      <c r="AI41" s="505"/>
      <c r="AJ41" s="91"/>
      <c r="AK41" s="64"/>
      <c r="BM41" s="473" t="str">
        <f>CountryCode &amp; ".T3.K61.S13.MNAC." &amp; RefVintage</f>
        <v>SE.T3.K61.S13.MNAC.W.2026</v>
      </c>
    </row>
    <row r="42" spans="1:65" s="18" customFormat="1" ht="16.5" customHeight="1">
      <c r="A42" s="265" t="s">
        <v>309</v>
      </c>
      <c r="B42" s="388" t="s">
        <v>821</v>
      </c>
      <c r="C42" s="328" t="s">
        <v>481</v>
      </c>
      <c r="D42" s="505"/>
      <c r="E42" s="505"/>
      <c r="F42" s="505"/>
      <c r="G42" s="505"/>
      <c r="H42" s="505"/>
      <c r="I42" s="505"/>
      <c r="J42" s="505"/>
      <c r="K42" s="505"/>
      <c r="L42" s="505"/>
      <c r="M42" s="505"/>
      <c r="N42" s="505"/>
      <c r="O42" s="505"/>
      <c r="P42" s="505"/>
      <c r="Q42" s="505"/>
      <c r="R42" s="505"/>
      <c r="S42" s="505"/>
      <c r="T42" s="505"/>
      <c r="U42" s="505"/>
      <c r="V42" s="505"/>
      <c r="W42" s="505"/>
      <c r="X42" s="505"/>
      <c r="Y42" s="505"/>
      <c r="Z42" s="505"/>
      <c r="AA42" s="505"/>
      <c r="AB42" s="505"/>
      <c r="AC42" s="505"/>
      <c r="AD42" s="505"/>
      <c r="AE42" s="505"/>
      <c r="AF42" s="505"/>
      <c r="AG42" s="505"/>
      <c r="AH42" s="505"/>
      <c r="AI42" s="505"/>
      <c r="AJ42" s="91"/>
      <c r="AK42" s="64"/>
      <c r="BM42" s="473" t="str">
        <f>CountryCode &amp; ".T3.OCVO_A.S13.MNAC." &amp; RefVintage</f>
        <v>SE.T3.OCVO_A.S13.MNAC.W.2026</v>
      </c>
    </row>
    <row r="43" spans="1:65" s="18" customFormat="1" ht="16.5" customHeight="1">
      <c r="A43" s="265"/>
      <c r="B43" s="129"/>
      <c r="C43" s="334"/>
      <c r="D43" s="94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1"/>
      <c r="AK43" s="64"/>
      <c r="BM43" s="473"/>
    </row>
    <row r="44" spans="1:65" s="18" customFormat="1" ht="16.5" customHeight="1">
      <c r="A44" s="265" t="s">
        <v>310</v>
      </c>
      <c r="B44" s="388" t="s">
        <v>822</v>
      </c>
      <c r="C44" s="333" t="s">
        <v>64</v>
      </c>
      <c r="D44" s="505"/>
      <c r="E44" s="505"/>
      <c r="F44" s="505"/>
      <c r="G44" s="505"/>
      <c r="H44" s="505"/>
      <c r="I44" s="505"/>
      <c r="J44" s="505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505"/>
      <c r="W44" s="505"/>
      <c r="X44" s="505"/>
      <c r="Y44" s="505"/>
      <c r="Z44" s="505"/>
      <c r="AA44" s="505"/>
      <c r="AB44" s="505"/>
      <c r="AC44" s="505"/>
      <c r="AD44" s="505"/>
      <c r="AE44" s="505"/>
      <c r="AF44" s="505"/>
      <c r="AG44" s="505"/>
      <c r="AH44" s="505"/>
      <c r="AI44" s="505"/>
      <c r="AJ44" s="91"/>
      <c r="AK44" s="64"/>
      <c r="BM44" s="473" t="str">
        <f>CountryCode &amp; ".T3.SD.S13.MNAC." &amp; RefVintage</f>
        <v>SE.T3.SD.S13.MNAC.W.2026</v>
      </c>
    </row>
    <row r="45" spans="1:65" s="18" customFormat="1" ht="16.5" customHeight="1">
      <c r="A45" s="265" t="s">
        <v>311</v>
      </c>
      <c r="B45" s="388" t="s">
        <v>823</v>
      </c>
      <c r="C45" s="328" t="s">
        <v>74</v>
      </c>
      <c r="D45" s="505"/>
      <c r="E45" s="505"/>
      <c r="F45" s="505"/>
      <c r="G45" s="505"/>
      <c r="H45" s="505"/>
      <c r="I45" s="505"/>
      <c r="J45" s="505"/>
      <c r="K45" s="505"/>
      <c r="L45" s="505"/>
      <c r="M45" s="505"/>
      <c r="N45" s="505"/>
      <c r="O45" s="505"/>
      <c r="P45" s="505"/>
      <c r="Q45" s="505"/>
      <c r="R45" s="505"/>
      <c r="S45" s="505"/>
      <c r="T45" s="505"/>
      <c r="U45" s="505"/>
      <c r="V45" s="505"/>
      <c r="W45" s="505"/>
      <c r="X45" s="505"/>
      <c r="Y45" s="505"/>
      <c r="Z45" s="505"/>
      <c r="AA45" s="505"/>
      <c r="AB45" s="505"/>
      <c r="AC45" s="505"/>
      <c r="AD45" s="505"/>
      <c r="AE45" s="505"/>
      <c r="AF45" s="505"/>
      <c r="AG45" s="505"/>
      <c r="AH45" s="505"/>
      <c r="AI45" s="505"/>
      <c r="AJ45" s="91"/>
      <c r="AK45" s="64"/>
      <c r="BM45" s="473" t="str">
        <f>CountryCode &amp; ".T3.B9_SD.S13.MNAC." &amp; RefVintage</f>
        <v>SE.T3.B9_SD.S13.MNAC.W.2026</v>
      </c>
    </row>
    <row r="46" spans="1:65" s="18" customFormat="1" ht="16.5" customHeight="1">
      <c r="A46" s="265" t="s">
        <v>312</v>
      </c>
      <c r="B46" s="388" t="s">
        <v>824</v>
      </c>
      <c r="C46" s="328" t="s">
        <v>63</v>
      </c>
      <c r="D46" s="505"/>
      <c r="E46" s="505"/>
      <c r="F46" s="505"/>
      <c r="G46" s="505"/>
      <c r="H46" s="505"/>
      <c r="I46" s="505"/>
      <c r="J46" s="505"/>
      <c r="K46" s="505"/>
      <c r="L46" s="505"/>
      <c r="M46" s="505"/>
      <c r="N46" s="505"/>
      <c r="O46" s="505"/>
      <c r="P46" s="505"/>
      <c r="Q46" s="505"/>
      <c r="R46" s="505"/>
      <c r="S46" s="505"/>
      <c r="T46" s="505"/>
      <c r="U46" s="505"/>
      <c r="V46" s="505"/>
      <c r="W46" s="505"/>
      <c r="X46" s="505"/>
      <c r="Y46" s="505"/>
      <c r="Z46" s="505"/>
      <c r="AA46" s="505"/>
      <c r="AB46" s="505"/>
      <c r="AC46" s="505"/>
      <c r="AD46" s="505"/>
      <c r="AE46" s="505"/>
      <c r="AF46" s="505"/>
      <c r="AG46" s="505"/>
      <c r="AH46" s="505"/>
      <c r="AI46" s="505"/>
      <c r="AJ46" s="91"/>
      <c r="AK46" s="64"/>
      <c r="BM46" s="473" t="str">
        <f>CountryCode &amp; ".T3.OSD.S13.MNAC." &amp; RefVintage</f>
        <v>SE.T3.OSD.S13.MNAC.W.2026</v>
      </c>
    </row>
    <row r="47" spans="1:65" s="18" customFormat="1" ht="11.25" customHeight="1" thickBot="1">
      <c r="A47" s="265"/>
      <c r="B47" s="129"/>
      <c r="C47" s="332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8"/>
      <c r="AK47" s="64"/>
      <c r="BM47" s="473"/>
    </row>
    <row r="48" spans="1:65" s="18" customFormat="1" ht="20.25" customHeight="1" thickTop="1" thickBot="1">
      <c r="A48" s="265" t="s">
        <v>313</v>
      </c>
      <c r="B48" s="396" t="s">
        <v>825</v>
      </c>
      <c r="C48" s="287" t="s">
        <v>99</v>
      </c>
      <c r="D48" s="516"/>
      <c r="E48" s="516"/>
      <c r="F48" s="516"/>
      <c r="G48" s="516"/>
      <c r="H48" s="516"/>
      <c r="I48" s="516"/>
      <c r="J48" s="516"/>
      <c r="K48" s="516"/>
      <c r="L48" s="516"/>
      <c r="M48" s="516"/>
      <c r="N48" s="516"/>
      <c r="O48" s="516"/>
      <c r="P48" s="516"/>
      <c r="Q48" s="516"/>
      <c r="R48" s="516"/>
      <c r="S48" s="516"/>
      <c r="T48" s="516"/>
      <c r="U48" s="517"/>
      <c r="V48" s="517"/>
      <c r="W48" s="517"/>
      <c r="X48" s="517"/>
      <c r="Y48" s="517"/>
      <c r="Z48" s="517"/>
      <c r="AA48" s="517"/>
      <c r="AB48" s="517"/>
      <c r="AC48" s="517"/>
      <c r="AD48" s="517"/>
      <c r="AE48" s="517"/>
      <c r="AF48" s="517"/>
      <c r="AG48" s="517"/>
      <c r="AH48" s="517"/>
      <c r="AI48" s="517"/>
      <c r="AJ48" s="6"/>
      <c r="AK48" s="64"/>
      <c r="BM48" s="473" t="str">
        <f>CountryCode &amp; ".T3.CHDEBT.S13.MNAC." &amp; RefVintage</f>
        <v>SE.T3.CHDEBT.S13.MNAC.W.2026</v>
      </c>
    </row>
    <row r="49" spans="1:65" s="18" customFormat="1" ht="9" customHeight="1" thickTop="1" thickBot="1">
      <c r="A49" s="127"/>
      <c r="B49" s="129"/>
      <c r="C49" s="149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4"/>
      <c r="BM49" s="473"/>
    </row>
    <row r="50" spans="1:65" ht="20.25" thickTop="1" thickBot="1">
      <c r="A50" s="127"/>
      <c r="B50" s="186"/>
      <c r="C50" s="323" t="s">
        <v>579</v>
      </c>
      <c r="D50" s="324"/>
      <c r="E50" s="324"/>
      <c r="F50" s="324"/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  <c r="T50" s="324"/>
      <c r="U50" s="324"/>
      <c r="V50" s="324"/>
      <c r="W50" s="324"/>
      <c r="X50" s="324"/>
      <c r="Y50" s="324"/>
      <c r="Z50" s="324"/>
      <c r="AA50" s="324"/>
      <c r="AB50" s="324"/>
      <c r="AC50" s="324"/>
      <c r="AD50" s="324"/>
      <c r="AE50" s="324"/>
      <c r="AF50" s="324"/>
      <c r="AG50" s="324"/>
      <c r="AH50" s="324"/>
      <c r="AI50" s="324"/>
      <c r="AJ50" s="325"/>
      <c r="AK50" s="50"/>
      <c r="AM50" s="13"/>
    </row>
    <row r="51" spans="1:65" ht="8.25" customHeight="1" thickTop="1">
      <c r="A51" s="127"/>
      <c r="B51" s="129"/>
      <c r="C51" s="151"/>
      <c r="D51" s="68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50"/>
      <c r="AM51" s="13"/>
    </row>
    <row r="52" spans="1:65" ht="15.75">
      <c r="A52" s="127"/>
      <c r="B52" s="129"/>
      <c r="C52" s="152"/>
      <c r="D52" s="13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50"/>
      <c r="AM52" s="13"/>
    </row>
    <row r="53" spans="1:65" ht="15.75">
      <c r="A53" s="127"/>
      <c r="B53" s="129"/>
      <c r="C53" s="201" t="s">
        <v>97</v>
      </c>
      <c r="D53" s="201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50"/>
      <c r="AM53" s="13"/>
    </row>
    <row r="54" spans="1:65" ht="15.75">
      <c r="A54" s="127"/>
      <c r="B54" s="129"/>
      <c r="C54" s="199" t="s">
        <v>98</v>
      </c>
      <c r="D54" s="201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50"/>
      <c r="AM54" s="13"/>
    </row>
    <row r="55" spans="1:65" ht="18.75" customHeight="1">
      <c r="A55" s="127"/>
      <c r="B55" s="129"/>
      <c r="C55" s="199" t="s">
        <v>464</v>
      </c>
      <c r="D55" s="130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50"/>
      <c r="AM55" s="13"/>
    </row>
    <row r="56" spans="1:65" ht="9.75" customHeight="1" thickBot="1">
      <c r="A56" s="153"/>
      <c r="B56" s="154"/>
      <c r="C56" s="155"/>
      <c r="D56" s="7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2"/>
      <c r="AM56" s="13"/>
    </row>
    <row r="57" spans="1:65" ht="16.5" thickTop="1">
      <c r="B57" s="187"/>
      <c r="C57" s="31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</row>
    <row r="59" spans="1:65" ht="61.9" customHeight="1">
      <c r="C59" s="298" t="s">
        <v>121</v>
      </c>
      <c r="D59" s="550" t="str">
        <f>IF(OR(COUNTA(D10:D10,D12:D29,D31:D34,D36:D38,D40:D42,D44:D46,D48:D48)=33,NOT(ISNUMBER(D7))),"OK","NOT fully completed, pls.fill with L, M or 0")</f>
        <v>NOT fully completed, pls.fill with L, M or 0</v>
      </c>
      <c r="E59" s="550" t="str">
        <f t="shared" ref="E59:AI59" si="3">IF(OR(COUNTA(E10:E10,E12:E29,E31:E34,E36:E38,E40:E42,E44:E46,E48:E48)=33,NOT(ISNUMBER(E7))),"OK","NOT fully completed, pls.fill with L, M or 0")</f>
        <v>NOT fully completed, pls.fill with L, M or 0</v>
      </c>
      <c r="F59" s="550" t="str">
        <f t="shared" si="3"/>
        <v>NOT fully completed, pls.fill with L, M or 0</v>
      </c>
      <c r="G59" s="550" t="str">
        <f t="shared" si="3"/>
        <v>NOT fully completed, pls.fill with L, M or 0</v>
      </c>
      <c r="H59" s="550" t="str">
        <f t="shared" si="3"/>
        <v>NOT fully completed, pls.fill with L, M or 0</v>
      </c>
      <c r="I59" s="550" t="str">
        <f t="shared" si="3"/>
        <v>NOT fully completed, pls.fill with L, M or 0</v>
      </c>
      <c r="J59" s="550" t="str">
        <f t="shared" si="3"/>
        <v>NOT fully completed, pls.fill with L, M or 0</v>
      </c>
      <c r="K59" s="550" t="str">
        <f t="shared" si="3"/>
        <v>NOT fully completed, pls.fill with L, M or 0</v>
      </c>
      <c r="L59" s="550" t="str">
        <f t="shared" si="3"/>
        <v>NOT fully completed, pls.fill with L, M or 0</v>
      </c>
      <c r="M59" s="550" t="str">
        <f t="shared" si="3"/>
        <v>NOT fully completed, pls.fill with L, M or 0</v>
      </c>
      <c r="N59" s="550" t="str">
        <f t="shared" si="3"/>
        <v>NOT fully completed, pls.fill with L, M or 0</v>
      </c>
      <c r="O59" s="550" t="str">
        <f t="shared" si="3"/>
        <v>NOT fully completed, pls.fill with L, M or 0</v>
      </c>
      <c r="P59" s="550" t="str">
        <f t="shared" si="3"/>
        <v>NOT fully completed, pls.fill with L, M or 0</v>
      </c>
      <c r="Q59" s="550" t="str">
        <f t="shared" si="3"/>
        <v>NOT fully completed, pls.fill with L, M or 0</v>
      </c>
      <c r="R59" s="550" t="str">
        <f t="shared" si="3"/>
        <v>NOT fully completed, pls.fill with L, M or 0</v>
      </c>
      <c r="S59" s="550" t="str">
        <f t="shared" si="3"/>
        <v>NOT fully completed, pls.fill with L, M or 0</v>
      </c>
      <c r="T59" s="550" t="str">
        <f t="shared" si="3"/>
        <v>NOT fully completed, pls.fill with L, M or 0</v>
      </c>
      <c r="U59" s="550" t="str">
        <f t="shared" si="3"/>
        <v>NOT fully completed, pls.fill with L, M or 0</v>
      </c>
      <c r="V59" s="550" t="str">
        <f t="shared" si="3"/>
        <v>NOT fully completed, pls.fill with L, M or 0</v>
      </c>
      <c r="W59" s="550" t="str">
        <f t="shared" si="3"/>
        <v>NOT fully completed, pls.fill with L, M or 0</v>
      </c>
      <c r="X59" s="550" t="str">
        <f t="shared" si="3"/>
        <v>NOT fully completed, pls.fill with L, M or 0</v>
      </c>
      <c r="Y59" s="550" t="str">
        <f t="shared" si="3"/>
        <v>NOT fully completed, pls.fill with L, M or 0</v>
      </c>
      <c r="Z59" s="550" t="str">
        <f t="shared" si="3"/>
        <v>NOT fully completed, pls.fill with L, M or 0</v>
      </c>
      <c r="AA59" s="550" t="str">
        <f t="shared" si="3"/>
        <v>NOT fully completed, pls.fill with L, M or 0</v>
      </c>
      <c r="AB59" s="550" t="str">
        <f t="shared" si="3"/>
        <v>NOT fully completed, pls.fill with L, M or 0</v>
      </c>
      <c r="AC59" s="550" t="str">
        <f t="shared" si="3"/>
        <v>NOT fully completed, pls.fill with L, M or 0</v>
      </c>
      <c r="AD59" s="550" t="str">
        <f t="shared" si="3"/>
        <v>NOT fully completed, pls.fill with L, M or 0</v>
      </c>
      <c r="AE59" s="550" t="str">
        <f t="shared" si="3"/>
        <v>OK</v>
      </c>
      <c r="AF59" s="550" t="str">
        <f t="shared" si="3"/>
        <v>OK</v>
      </c>
      <c r="AG59" s="550" t="str">
        <f t="shared" si="3"/>
        <v>OK</v>
      </c>
      <c r="AH59" s="550" t="str">
        <f t="shared" si="3"/>
        <v>OK</v>
      </c>
      <c r="AI59" s="550" t="str">
        <f t="shared" si="3"/>
        <v>OK</v>
      </c>
      <c r="AJ59" s="291"/>
      <c r="AK59" s="171"/>
      <c r="AL59" s="29"/>
    </row>
    <row r="60" spans="1:65">
      <c r="C60" s="172" t="s">
        <v>122</v>
      </c>
      <c r="D60" s="242">
        <v>1995</v>
      </c>
      <c r="E60" s="242">
        <f>D60+1</f>
        <v>1996</v>
      </c>
      <c r="F60" s="242">
        <f t="shared" ref="F60:AI60" si="4">E60+1</f>
        <v>1997</v>
      </c>
      <c r="G60" s="242">
        <f t="shared" si="4"/>
        <v>1998</v>
      </c>
      <c r="H60" s="242">
        <f t="shared" si="4"/>
        <v>1999</v>
      </c>
      <c r="I60" s="242">
        <f t="shared" si="4"/>
        <v>2000</v>
      </c>
      <c r="J60" s="242">
        <f t="shared" si="4"/>
        <v>2001</v>
      </c>
      <c r="K60" s="242">
        <f t="shared" si="4"/>
        <v>2002</v>
      </c>
      <c r="L60" s="242">
        <f t="shared" si="4"/>
        <v>2003</v>
      </c>
      <c r="M60" s="242">
        <f t="shared" si="4"/>
        <v>2004</v>
      </c>
      <c r="N60" s="242">
        <f t="shared" si="4"/>
        <v>2005</v>
      </c>
      <c r="O60" s="242">
        <f t="shared" si="4"/>
        <v>2006</v>
      </c>
      <c r="P60" s="242">
        <f t="shared" si="4"/>
        <v>2007</v>
      </c>
      <c r="Q60" s="242">
        <f t="shared" si="4"/>
        <v>2008</v>
      </c>
      <c r="R60" s="242">
        <f t="shared" si="4"/>
        <v>2009</v>
      </c>
      <c r="S60" s="242">
        <f t="shared" si="4"/>
        <v>2010</v>
      </c>
      <c r="T60" s="242">
        <f t="shared" si="4"/>
        <v>2011</v>
      </c>
      <c r="U60" s="242">
        <f t="shared" ref="U60:AH60" si="5">T60+1</f>
        <v>2012</v>
      </c>
      <c r="V60" s="242">
        <f t="shared" si="5"/>
        <v>2013</v>
      </c>
      <c r="W60" s="242">
        <f t="shared" si="5"/>
        <v>2014</v>
      </c>
      <c r="X60" s="242">
        <f t="shared" si="5"/>
        <v>2015</v>
      </c>
      <c r="Y60" s="242">
        <f t="shared" si="5"/>
        <v>2016</v>
      </c>
      <c r="Z60" s="242">
        <f t="shared" si="5"/>
        <v>2017</v>
      </c>
      <c r="AA60" s="242">
        <f t="shared" si="5"/>
        <v>2018</v>
      </c>
      <c r="AB60" s="242">
        <f t="shared" si="5"/>
        <v>2019</v>
      </c>
      <c r="AC60" s="242">
        <f t="shared" si="5"/>
        <v>2020</v>
      </c>
      <c r="AD60" s="242">
        <f t="shared" si="5"/>
        <v>2021</v>
      </c>
      <c r="AE60" s="242">
        <f t="shared" si="5"/>
        <v>2022</v>
      </c>
      <c r="AF60" s="242">
        <f t="shared" si="5"/>
        <v>2023</v>
      </c>
      <c r="AG60" s="242">
        <f t="shared" si="5"/>
        <v>2024</v>
      </c>
      <c r="AH60" s="242">
        <f t="shared" si="5"/>
        <v>2025</v>
      </c>
      <c r="AI60" s="242">
        <f t="shared" si="4"/>
        <v>2026</v>
      </c>
      <c r="AJ60" s="173"/>
      <c r="AK60" s="174"/>
      <c r="AL60" s="29"/>
    </row>
    <row r="61" spans="1:65" ht="15.75">
      <c r="C61" s="292" t="s">
        <v>511</v>
      </c>
      <c r="D61" s="293">
        <f>IF(AND(D48="0",D10="0",D12="0",D31="0",D44="0")=0,IF(AND(D48="L",D10="L",D12="L",D31="L",D44="L")="NC",IF(D48="M",0,D48)-IF(D10="M",0,D10)-IF(D12="M",0,D12)-IF(D31="M",0,D31)-IF(D44="M",0,D44)))</f>
        <v>0</v>
      </c>
      <c r="E61" s="293">
        <f t="shared" ref="E61:S61" si="6">IF(AND(E48="0",E10="0",E12="0",E31="0",E44="0")=0,IF(AND(E48="L",E10="L",E12="L",E31="L",E44="L")="NC",IF(E48="M",0,E48)-IF(E10="M",0,E10)-IF(E12="M",0,E12)-IF(E31="M",0,E31)-IF(E44="M",0,E44)))</f>
        <v>0</v>
      </c>
      <c r="F61" s="293">
        <f t="shared" si="6"/>
        <v>0</v>
      </c>
      <c r="G61" s="293">
        <f t="shared" si="6"/>
        <v>0</v>
      </c>
      <c r="H61" s="293">
        <f t="shared" si="6"/>
        <v>0</v>
      </c>
      <c r="I61" s="293">
        <f t="shared" si="6"/>
        <v>0</v>
      </c>
      <c r="J61" s="293">
        <f t="shared" si="6"/>
        <v>0</v>
      </c>
      <c r="K61" s="293">
        <f t="shared" si="6"/>
        <v>0</v>
      </c>
      <c r="L61" s="293">
        <f t="shared" si="6"/>
        <v>0</v>
      </c>
      <c r="M61" s="293">
        <f t="shared" si="6"/>
        <v>0</v>
      </c>
      <c r="N61" s="293">
        <f t="shared" si="6"/>
        <v>0</v>
      </c>
      <c r="O61" s="293">
        <f t="shared" si="6"/>
        <v>0</v>
      </c>
      <c r="P61" s="293">
        <f t="shared" si="6"/>
        <v>0</v>
      </c>
      <c r="Q61" s="293">
        <f t="shared" si="6"/>
        <v>0</v>
      </c>
      <c r="R61" s="293">
        <f t="shared" si="6"/>
        <v>0</v>
      </c>
      <c r="S61" s="293">
        <f t="shared" si="6"/>
        <v>0</v>
      </c>
      <c r="T61" s="293">
        <f t="shared" ref="T61:AH61" si="7">IF(AND(T48="0",T10="0",T12="0",T31="0",T44="0")=0,IF(AND(T48="L",T10="L",T12="L",T31="L",T44="L")="NC",IF(T48="M",0,T48)-IF(T10="M",0,T10)-IF(T12="M",0,T12)-IF(T31="M",0,T31)-IF(T44="M",0,T44)))</f>
        <v>0</v>
      </c>
      <c r="U61" s="293">
        <f t="shared" si="7"/>
        <v>0</v>
      </c>
      <c r="V61" s="293">
        <f t="shared" si="7"/>
        <v>0</v>
      </c>
      <c r="W61" s="293">
        <f t="shared" si="7"/>
        <v>0</v>
      </c>
      <c r="X61" s="293">
        <f t="shared" si="7"/>
        <v>0</v>
      </c>
      <c r="Y61" s="293">
        <f t="shared" si="7"/>
        <v>0</v>
      </c>
      <c r="Z61" s="293">
        <f t="shared" si="7"/>
        <v>0</v>
      </c>
      <c r="AA61" s="293">
        <f t="shared" si="7"/>
        <v>0</v>
      </c>
      <c r="AB61" s="293">
        <f t="shared" si="7"/>
        <v>0</v>
      </c>
      <c r="AC61" s="293">
        <f t="shared" si="7"/>
        <v>0</v>
      </c>
      <c r="AD61" s="293">
        <f t="shared" si="7"/>
        <v>0</v>
      </c>
      <c r="AE61" s="293">
        <f t="shared" si="7"/>
        <v>0</v>
      </c>
      <c r="AF61" s="293">
        <f t="shared" si="7"/>
        <v>0</v>
      </c>
      <c r="AG61" s="293">
        <f t="shared" si="7"/>
        <v>0</v>
      </c>
      <c r="AH61" s="293">
        <f t="shared" si="7"/>
        <v>0</v>
      </c>
      <c r="AI61" s="293">
        <f t="shared" ref="AI61" si="8">IF(AND(AI48="0",AI10="0",AI12="0",AI31="0",AI44="0")=0,IF(AND(AI48="L",AI10="L",AI12="L",AI31="L",AI44="L")="NC",IF(AI48="M",0,AI48)-IF(AI10="M",0,AI10)-IF(AI12="M",0,AI12)-IF(AI31="M",0,AI31)-IF(AI44="M",0,AI44)))</f>
        <v>0</v>
      </c>
      <c r="AJ61" s="337"/>
      <c r="AK61" s="174"/>
      <c r="AL61" s="29"/>
    </row>
    <row r="62" spans="1:65" ht="15.75">
      <c r="C62" s="292" t="s">
        <v>519</v>
      </c>
      <c r="D62" s="293">
        <f>IF(AND(D12="0",D13="0",D14="0",D15="0",D22="0",D27="0",D28="0",D29="0"),0,IF(AND(D12="L",D13="L",D14="L",D15="L",D22="L",D27="L",D28="L",D29="L"),"NC",IF(D12="M",0,D12)-IF(D13="M",0,D13)-IF(D14="M",0,D14)-IF(D15="M",0,D15)-IF(D22="M",0,D22)-IF(D27="M",0,D27)-IF(D28="M",0,D28)-IF(D29="M",0,D29)))</f>
        <v>0</v>
      </c>
      <c r="E62" s="293">
        <f t="shared" ref="E62:S62" si="9">IF(AND(E12="0",E13="0",E14="0",E15="0",E22="0",E27="0",E28="0",E29="0"),0,IF(AND(E12="L",E13="L",E14="L",E15="L",E22="L",E27="L",E28="L",E29="L"),"NC",IF(E12="M",0,E12)-IF(E13="M",0,E13)-IF(E14="M",0,E14)-IF(E15="M",0,E15)-IF(E22="M",0,E22)-IF(E27="M",0,E27)-IF(E28="M",0,E28)-IF(E29="M",0,E29)))</f>
        <v>0</v>
      </c>
      <c r="F62" s="293">
        <f t="shared" si="9"/>
        <v>0</v>
      </c>
      <c r="G62" s="293">
        <f t="shared" si="9"/>
        <v>0</v>
      </c>
      <c r="H62" s="293">
        <f t="shared" si="9"/>
        <v>0</v>
      </c>
      <c r="I62" s="293">
        <f t="shared" si="9"/>
        <v>0</v>
      </c>
      <c r="J62" s="293">
        <f t="shared" si="9"/>
        <v>0</v>
      </c>
      <c r="K62" s="293">
        <f t="shared" si="9"/>
        <v>0</v>
      </c>
      <c r="L62" s="293">
        <f t="shared" si="9"/>
        <v>0</v>
      </c>
      <c r="M62" s="293">
        <f t="shared" si="9"/>
        <v>0</v>
      </c>
      <c r="N62" s="293">
        <f t="shared" si="9"/>
        <v>0</v>
      </c>
      <c r="O62" s="293">
        <f t="shared" si="9"/>
        <v>0</v>
      </c>
      <c r="P62" s="293">
        <f t="shared" si="9"/>
        <v>0</v>
      </c>
      <c r="Q62" s="293">
        <f t="shared" si="9"/>
        <v>0</v>
      </c>
      <c r="R62" s="293">
        <f t="shared" si="9"/>
        <v>0</v>
      </c>
      <c r="S62" s="293">
        <f t="shared" si="9"/>
        <v>0</v>
      </c>
      <c r="T62" s="293">
        <f t="shared" ref="T62:AH62" si="10">IF(AND(T12="0",T13="0",T14="0",T15="0",T22="0",T27="0",T28="0",T29="0"),0,IF(AND(T12="L",T13="L",T14="L",T15="L",T22="L",T27="L",T28="L",T29="L"),"NC",IF(T12="M",0,T12)-IF(T13="M",0,T13)-IF(T14="M",0,T14)-IF(T15="M",0,T15)-IF(T22="M",0,T22)-IF(T27="M",0,T27)-IF(T28="M",0,T28)-IF(T29="M",0,T29)))</f>
        <v>0</v>
      </c>
      <c r="U62" s="293">
        <f t="shared" si="10"/>
        <v>0</v>
      </c>
      <c r="V62" s="293">
        <f t="shared" si="10"/>
        <v>0</v>
      </c>
      <c r="W62" s="293">
        <f t="shared" si="10"/>
        <v>0</v>
      </c>
      <c r="X62" s="293">
        <f t="shared" si="10"/>
        <v>0</v>
      </c>
      <c r="Y62" s="293">
        <f t="shared" si="10"/>
        <v>0</v>
      </c>
      <c r="Z62" s="293">
        <f t="shared" si="10"/>
        <v>0</v>
      </c>
      <c r="AA62" s="293">
        <f t="shared" si="10"/>
        <v>0</v>
      </c>
      <c r="AB62" s="293">
        <f t="shared" si="10"/>
        <v>0</v>
      </c>
      <c r="AC62" s="293">
        <f t="shared" si="10"/>
        <v>0</v>
      </c>
      <c r="AD62" s="293">
        <f t="shared" si="10"/>
        <v>0</v>
      </c>
      <c r="AE62" s="293">
        <f t="shared" si="10"/>
        <v>0</v>
      </c>
      <c r="AF62" s="293">
        <f t="shared" si="10"/>
        <v>0</v>
      </c>
      <c r="AG62" s="293">
        <f t="shared" si="10"/>
        <v>0</v>
      </c>
      <c r="AH62" s="293">
        <f t="shared" si="10"/>
        <v>0</v>
      </c>
      <c r="AI62" s="293">
        <f t="shared" ref="AI62" si="11">IF(AND(AI12="0",AI13="0",AI14="0",AI15="0",AI22="0",AI27="0",AI28="0",AI29="0"),0,IF(AND(AI12="L",AI13="L",AI14="L",AI15="L",AI22="L",AI27="L",AI28="L",AI29="L"),"NC",IF(AI12="M",0,AI12)-IF(AI13="M",0,AI13)-IF(AI14="M",0,AI14)-IF(AI15="M",0,AI15)-IF(AI22="M",0,AI22)-IF(AI27="M",0,AI27)-IF(AI28="M",0,AI28)-IF(AI29="M",0,AI29)))</f>
        <v>0</v>
      </c>
      <c r="AJ62" s="337"/>
      <c r="AK62" s="174"/>
      <c r="AL62" s="29"/>
    </row>
    <row r="63" spans="1:65" ht="15.75">
      <c r="C63" s="339" t="s">
        <v>140</v>
      </c>
      <c r="D63" s="293">
        <f>IF(AND(D15="0",D18="0",D19="0"),0,IF(AND(D15="L",D18="L",D19="L"),"NC",IF(D15="M",0,D15)-IF(D18="M",0,D18)-IF(D19="M",0,D19)))</f>
        <v>0</v>
      </c>
      <c r="E63" s="293">
        <f t="shared" ref="E63:S63" si="12">IF(AND(E15="0",E18="0",E19="0"),0,IF(AND(E15="L",E18="L",E19="L"),"NC",IF(E15="M",0,E15)-IF(E18="M",0,E18)-IF(E19="M",0,E19)))</f>
        <v>0</v>
      </c>
      <c r="F63" s="293">
        <f t="shared" si="12"/>
        <v>0</v>
      </c>
      <c r="G63" s="293">
        <f t="shared" si="12"/>
        <v>0</v>
      </c>
      <c r="H63" s="293">
        <f t="shared" si="12"/>
        <v>0</v>
      </c>
      <c r="I63" s="293">
        <f t="shared" si="12"/>
        <v>0</v>
      </c>
      <c r="J63" s="293">
        <f t="shared" si="12"/>
        <v>0</v>
      </c>
      <c r="K63" s="293">
        <f t="shared" si="12"/>
        <v>0</v>
      </c>
      <c r="L63" s="293">
        <f t="shared" si="12"/>
        <v>0</v>
      </c>
      <c r="M63" s="293">
        <f t="shared" si="12"/>
        <v>0</v>
      </c>
      <c r="N63" s="293">
        <f t="shared" si="12"/>
        <v>0</v>
      </c>
      <c r="O63" s="293">
        <f t="shared" si="12"/>
        <v>0</v>
      </c>
      <c r="P63" s="293">
        <f t="shared" si="12"/>
        <v>0</v>
      </c>
      <c r="Q63" s="293">
        <f t="shared" si="12"/>
        <v>0</v>
      </c>
      <c r="R63" s="293">
        <f t="shared" si="12"/>
        <v>0</v>
      </c>
      <c r="S63" s="293">
        <f t="shared" si="12"/>
        <v>0</v>
      </c>
      <c r="T63" s="293">
        <f t="shared" ref="T63:AH63" si="13">IF(AND(T15="0",T18="0",T19="0"),0,IF(AND(T15="L",T18="L",T19="L"),"NC",IF(T15="M",0,T15)-IF(T18="M",0,T18)-IF(T19="M",0,T19)))</f>
        <v>0</v>
      </c>
      <c r="U63" s="293">
        <f t="shared" si="13"/>
        <v>0</v>
      </c>
      <c r="V63" s="293">
        <f t="shared" si="13"/>
        <v>0</v>
      </c>
      <c r="W63" s="293">
        <f t="shared" si="13"/>
        <v>0</v>
      </c>
      <c r="X63" s="293">
        <f t="shared" si="13"/>
        <v>0</v>
      </c>
      <c r="Y63" s="293">
        <f t="shared" si="13"/>
        <v>0</v>
      </c>
      <c r="Z63" s="293">
        <f t="shared" si="13"/>
        <v>0</v>
      </c>
      <c r="AA63" s="293">
        <f t="shared" si="13"/>
        <v>0</v>
      </c>
      <c r="AB63" s="293">
        <f t="shared" si="13"/>
        <v>0</v>
      </c>
      <c r="AC63" s="293">
        <f t="shared" si="13"/>
        <v>0</v>
      </c>
      <c r="AD63" s="293">
        <f t="shared" si="13"/>
        <v>0</v>
      </c>
      <c r="AE63" s="293">
        <f t="shared" si="13"/>
        <v>0</v>
      </c>
      <c r="AF63" s="293">
        <f t="shared" si="13"/>
        <v>0</v>
      </c>
      <c r="AG63" s="293">
        <f t="shared" si="13"/>
        <v>0</v>
      </c>
      <c r="AH63" s="293">
        <f t="shared" si="13"/>
        <v>0</v>
      </c>
      <c r="AI63" s="293">
        <f t="shared" ref="AI63" si="14">IF(AND(AI15="0",AI18="0",AI19="0"),0,IF(AND(AI15="L",AI18="L",AI19="L"),"NC",IF(AI15="M",0,AI15)-IF(AI18="M",0,AI18)-IF(AI19="M",0,AI19)))</f>
        <v>0</v>
      </c>
      <c r="AJ63" s="337"/>
      <c r="AK63" s="174"/>
      <c r="AL63" s="29"/>
    </row>
    <row r="64" spans="1:65" ht="15.75">
      <c r="C64" s="479" t="s">
        <v>133</v>
      </c>
      <c r="D64" s="293">
        <f t="shared" ref="D64:S64" si="15">IF(AND(D16="",D17=""),0,IF(AND(D16="L",D17="L"),"NC",IF(D15="M",0,D15)-IF(D16="M",0,D16)-IF(D17="M",0,D17)))</f>
        <v>0</v>
      </c>
      <c r="E64" s="293">
        <f t="shared" si="15"/>
        <v>0</v>
      </c>
      <c r="F64" s="293">
        <f t="shared" si="15"/>
        <v>0</v>
      </c>
      <c r="G64" s="293">
        <f t="shared" si="15"/>
        <v>0</v>
      </c>
      <c r="H64" s="293">
        <f t="shared" si="15"/>
        <v>0</v>
      </c>
      <c r="I64" s="293">
        <f t="shared" si="15"/>
        <v>0</v>
      </c>
      <c r="J64" s="293">
        <f t="shared" si="15"/>
        <v>0</v>
      </c>
      <c r="K64" s="293">
        <f t="shared" si="15"/>
        <v>0</v>
      </c>
      <c r="L64" s="293">
        <f t="shared" si="15"/>
        <v>0</v>
      </c>
      <c r="M64" s="293">
        <f t="shared" si="15"/>
        <v>0</v>
      </c>
      <c r="N64" s="293">
        <f t="shared" si="15"/>
        <v>0</v>
      </c>
      <c r="O64" s="293">
        <f t="shared" si="15"/>
        <v>0</v>
      </c>
      <c r="P64" s="293">
        <f t="shared" si="15"/>
        <v>0</v>
      </c>
      <c r="Q64" s="293">
        <f t="shared" si="15"/>
        <v>0</v>
      </c>
      <c r="R64" s="293">
        <f t="shared" si="15"/>
        <v>0</v>
      </c>
      <c r="S64" s="293">
        <f t="shared" si="15"/>
        <v>0</v>
      </c>
      <c r="T64" s="293">
        <f t="shared" ref="T64:AH64" si="16">IF(AND(T16="",T17=""),0,IF(AND(T16="L",T17="L"),"NC",IF(T15="M",0,T15)-IF(T16="M",0,T16)-IF(T17="M",0,T17)))</f>
        <v>0</v>
      </c>
      <c r="U64" s="293">
        <f t="shared" si="16"/>
        <v>0</v>
      </c>
      <c r="V64" s="293">
        <f t="shared" si="16"/>
        <v>0</v>
      </c>
      <c r="W64" s="293">
        <f t="shared" si="16"/>
        <v>0</v>
      </c>
      <c r="X64" s="293">
        <f t="shared" si="16"/>
        <v>0</v>
      </c>
      <c r="Y64" s="293">
        <f t="shared" si="16"/>
        <v>0</v>
      </c>
      <c r="Z64" s="293">
        <f t="shared" si="16"/>
        <v>0</v>
      </c>
      <c r="AA64" s="293">
        <f t="shared" si="16"/>
        <v>0</v>
      </c>
      <c r="AB64" s="293">
        <f t="shared" si="16"/>
        <v>0</v>
      </c>
      <c r="AC64" s="293">
        <f t="shared" si="16"/>
        <v>0</v>
      </c>
      <c r="AD64" s="293">
        <f t="shared" si="16"/>
        <v>0</v>
      </c>
      <c r="AE64" s="293">
        <f t="shared" si="16"/>
        <v>0</v>
      </c>
      <c r="AF64" s="293">
        <f t="shared" si="16"/>
        <v>0</v>
      </c>
      <c r="AG64" s="293">
        <f t="shared" si="16"/>
        <v>0</v>
      </c>
      <c r="AH64" s="293">
        <f t="shared" si="16"/>
        <v>0</v>
      </c>
      <c r="AI64" s="293">
        <f t="shared" ref="AI64" si="17">IF(AND(AI16="",AI17=""),0,IF(AND(AI16="L",AI17="L"),"NC",IF(AI15="M",0,AI15)-IF(AI16="M",0,AI16)-IF(AI17="M",0,AI17)))</f>
        <v>0</v>
      </c>
      <c r="AJ64" s="337"/>
      <c r="AK64" s="174"/>
      <c r="AL64" s="29"/>
    </row>
    <row r="65" spans="1:64" ht="15.75">
      <c r="C65" s="479" t="s">
        <v>138</v>
      </c>
      <c r="D65" s="293">
        <f t="shared" ref="D65:S65" si="18">IF(AND(D20="",D21=""),0,IF(AND(D20="L",D21="L"),"NC",IF(D19="M",0,D19)-IF(D20="M",0,D20)-IF(D21="M",0,D21)))</f>
        <v>0</v>
      </c>
      <c r="E65" s="293">
        <f t="shared" si="18"/>
        <v>0</v>
      </c>
      <c r="F65" s="293">
        <f t="shared" si="18"/>
        <v>0</v>
      </c>
      <c r="G65" s="293">
        <f t="shared" si="18"/>
        <v>0</v>
      </c>
      <c r="H65" s="293">
        <f t="shared" si="18"/>
        <v>0</v>
      </c>
      <c r="I65" s="293">
        <f t="shared" si="18"/>
        <v>0</v>
      </c>
      <c r="J65" s="293">
        <f t="shared" si="18"/>
        <v>0</v>
      </c>
      <c r="K65" s="293">
        <f t="shared" si="18"/>
        <v>0</v>
      </c>
      <c r="L65" s="293">
        <f t="shared" si="18"/>
        <v>0</v>
      </c>
      <c r="M65" s="293">
        <f t="shared" si="18"/>
        <v>0</v>
      </c>
      <c r="N65" s="293">
        <f t="shared" si="18"/>
        <v>0</v>
      </c>
      <c r="O65" s="293">
        <f t="shared" si="18"/>
        <v>0</v>
      </c>
      <c r="P65" s="293">
        <f t="shared" si="18"/>
        <v>0</v>
      </c>
      <c r="Q65" s="293">
        <f t="shared" si="18"/>
        <v>0</v>
      </c>
      <c r="R65" s="293">
        <f t="shared" si="18"/>
        <v>0</v>
      </c>
      <c r="S65" s="293">
        <f t="shared" si="18"/>
        <v>0</v>
      </c>
      <c r="T65" s="293">
        <f t="shared" ref="T65:AH65" si="19">IF(AND(T20="",T21=""),0,IF(AND(T20="L",T21="L"),"NC",IF(T19="M",0,T19)-IF(T20="M",0,T20)-IF(T21="M",0,T21)))</f>
        <v>0</v>
      </c>
      <c r="U65" s="293">
        <f t="shared" si="19"/>
        <v>0</v>
      </c>
      <c r="V65" s="293">
        <f t="shared" si="19"/>
        <v>0</v>
      </c>
      <c r="W65" s="293">
        <f t="shared" si="19"/>
        <v>0</v>
      </c>
      <c r="X65" s="293">
        <f t="shared" si="19"/>
        <v>0</v>
      </c>
      <c r="Y65" s="293">
        <f t="shared" si="19"/>
        <v>0</v>
      </c>
      <c r="Z65" s="293">
        <f t="shared" si="19"/>
        <v>0</v>
      </c>
      <c r="AA65" s="293">
        <f t="shared" si="19"/>
        <v>0</v>
      </c>
      <c r="AB65" s="293">
        <f t="shared" si="19"/>
        <v>0</v>
      </c>
      <c r="AC65" s="293">
        <f t="shared" si="19"/>
        <v>0</v>
      </c>
      <c r="AD65" s="293">
        <f t="shared" si="19"/>
        <v>0</v>
      </c>
      <c r="AE65" s="293">
        <f t="shared" si="19"/>
        <v>0</v>
      </c>
      <c r="AF65" s="293">
        <f t="shared" si="19"/>
        <v>0</v>
      </c>
      <c r="AG65" s="293">
        <f t="shared" si="19"/>
        <v>0</v>
      </c>
      <c r="AH65" s="293">
        <f t="shared" si="19"/>
        <v>0</v>
      </c>
      <c r="AI65" s="293">
        <f t="shared" ref="AI65" si="20">IF(AND(AI20="",AI21=""),0,IF(AND(AI20="L",AI21="L"),"NC",IF(AI19="M",0,AI19)-IF(AI20="M",0,AI20)-IF(AI21="M",0,AI21)))</f>
        <v>0</v>
      </c>
      <c r="AJ65" s="337"/>
      <c r="AK65" s="174"/>
      <c r="AL65" s="29"/>
    </row>
    <row r="66" spans="1:64" ht="15.75">
      <c r="C66" s="479" t="s">
        <v>141</v>
      </c>
      <c r="D66" s="293">
        <f t="shared" ref="D66:S66" si="21">IF(AND(D22="0",D23="0",D24="0"),0,IF(AND(D22="L",D23="L",D24="L"),"NC",IF(D22="M",0,D22)-IF(D23="M",0,D23)-IF(D24="M",0,D24)))</f>
        <v>0</v>
      </c>
      <c r="E66" s="293">
        <f t="shared" si="21"/>
        <v>0</v>
      </c>
      <c r="F66" s="293">
        <f t="shared" si="21"/>
        <v>0</v>
      </c>
      <c r="G66" s="293">
        <f t="shared" si="21"/>
        <v>0</v>
      </c>
      <c r="H66" s="293">
        <f t="shared" si="21"/>
        <v>0</v>
      </c>
      <c r="I66" s="293">
        <f t="shared" si="21"/>
        <v>0</v>
      </c>
      <c r="J66" s="293">
        <f t="shared" si="21"/>
        <v>0</v>
      </c>
      <c r="K66" s="293">
        <f t="shared" si="21"/>
        <v>0</v>
      </c>
      <c r="L66" s="293">
        <f t="shared" si="21"/>
        <v>0</v>
      </c>
      <c r="M66" s="293">
        <f t="shared" si="21"/>
        <v>0</v>
      </c>
      <c r="N66" s="293">
        <f t="shared" si="21"/>
        <v>0</v>
      </c>
      <c r="O66" s="293">
        <f t="shared" si="21"/>
        <v>0</v>
      </c>
      <c r="P66" s="293">
        <f t="shared" si="21"/>
        <v>0</v>
      </c>
      <c r="Q66" s="293">
        <f t="shared" si="21"/>
        <v>0</v>
      </c>
      <c r="R66" s="293">
        <f t="shared" si="21"/>
        <v>0</v>
      </c>
      <c r="S66" s="293">
        <f t="shared" si="21"/>
        <v>0</v>
      </c>
      <c r="T66" s="293">
        <f t="shared" ref="T66:AH66" si="22">IF(AND(T22="0",T23="0",T24="0"),0,IF(AND(T22="L",T23="L",T24="L"),"NC",IF(T22="M",0,T22)-IF(T23="M",0,T23)-IF(T24="M",0,T24)))</f>
        <v>0</v>
      </c>
      <c r="U66" s="293">
        <f t="shared" si="22"/>
        <v>0</v>
      </c>
      <c r="V66" s="293">
        <f t="shared" si="22"/>
        <v>0</v>
      </c>
      <c r="W66" s="293">
        <f t="shared" si="22"/>
        <v>0</v>
      </c>
      <c r="X66" s="293">
        <f t="shared" si="22"/>
        <v>0</v>
      </c>
      <c r="Y66" s="293">
        <f t="shared" si="22"/>
        <v>0</v>
      </c>
      <c r="Z66" s="293">
        <f t="shared" si="22"/>
        <v>0</v>
      </c>
      <c r="AA66" s="293">
        <f t="shared" si="22"/>
        <v>0</v>
      </c>
      <c r="AB66" s="293">
        <f t="shared" si="22"/>
        <v>0</v>
      </c>
      <c r="AC66" s="293">
        <f t="shared" si="22"/>
        <v>0</v>
      </c>
      <c r="AD66" s="293">
        <f t="shared" si="22"/>
        <v>0</v>
      </c>
      <c r="AE66" s="293">
        <f t="shared" si="22"/>
        <v>0</v>
      </c>
      <c r="AF66" s="293">
        <f t="shared" si="22"/>
        <v>0</v>
      </c>
      <c r="AG66" s="293">
        <f t="shared" si="22"/>
        <v>0</v>
      </c>
      <c r="AH66" s="293">
        <f t="shared" si="22"/>
        <v>0</v>
      </c>
      <c r="AI66" s="293">
        <f t="shared" ref="AI66" si="23">IF(AND(AI22="0",AI23="0",AI24="0"),0,IF(AND(AI22="L",AI23="L",AI24="L"),"NC",IF(AI22="M",0,AI22)-IF(AI23="M",0,AI23)-IF(AI24="M",0,AI24)))</f>
        <v>0</v>
      </c>
      <c r="AJ66" s="337"/>
      <c r="AK66" s="174"/>
      <c r="AL66" s="29"/>
    </row>
    <row r="67" spans="1:64" ht="15.75">
      <c r="C67" s="479" t="s">
        <v>139</v>
      </c>
      <c r="D67" s="293">
        <f t="shared" ref="D67:S67" si="24">IF(AND(D25="",D26=""),0,IF(AND(D25="L",D26="L"),"NC",IF(D24="M",0,D24)-IF(D25="M",0,D25)-IF(D26="M",0,D26)))</f>
        <v>0</v>
      </c>
      <c r="E67" s="293">
        <f t="shared" si="24"/>
        <v>0</v>
      </c>
      <c r="F67" s="293">
        <f t="shared" si="24"/>
        <v>0</v>
      </c>
      <c r="G67" s="293">
        <f t="shared" si="24"/>
        <v>0</v>
      </c>
      <c r="H67" s="293">
        <f t="shared" si="24"/>
        <v>0</v>
      </c>
      <c r="I67" s="293">
        <f t="shared" si="24"/>
        <v>0</v>
      </c>
      <c r="J67" s="293">
        <f t="shared" si="24"/>
        <v>0</v>
      </c>
      <c r="K67" s="293">
        <f t="shared" si="24"/>
        <v>0</v>
      </c>
      <c r="L67" s="293">
        <f t="shared" si="24"/>
        <v>0</v>
      </c>
      <c r="M67" s="293">
        <f t="shared" si="24"/>
        <v>0</v>
      </c>
      <c r="N67" s="293">
        <f t="shared" si="24"/>
        <v>0</v>
      </c>
      <c r="O67" s="293">
        <f t="shared" si="24"/>
        <v>0</v>
      </c>
      <c r="P67" s="293">
        <f t="shared" si="24"/>
        <v>0</v>
      </c>
      <c r="Q67" s="293">
        <f t="shared" si="24"/>
        <v>0</v>
      </c>
      <c r="R67" s="293">
        <f t="shared" si="24"/>
        <v>0</v>
      </c>
      <c r="S67" s="293">
        <f t="shared" si="24"/>
        <v>0</v>
      </c>
      <c r="T67" s="293">
        <f t="shared" ref="T67:AH67" si="25">IF(AND(T25="",T26=""),0,IF(AND(T25="L",T26="L"),"NC",IF(T24="M",0,T24)-IF(T25="M",0,T25)-IF(T26="M",0,T26)))</f>
        <v>0</v>
      </c>
      <c r="U67" s="293">
        <f t="shared" si="25"/>
        <v>0</v>
      </c>
      <c r="V67" s="293">
        <f t="shared" si="25"/>
        <v>0</v>
      </c>
      <c r="W67" s="293">
        <f t="shared" si="25"/>
        <v>0</v>
      </c>
      <c r="X67" s="293">
        <f t="shared" si="25"/>
        <v>0</v>
      </c>
      <c r="Y67" s="293">
        <f t="shared" si="25"/>
        <v>0</v>
      </c>
      <c r="Z67" s="293">
        <f t="shared" si="25"/>
        <v>0</v>
      </c>
      <c r="AA67" s="293">
        <f t="shared" si="25"/>
        <v>0</v>
      </c>
      <c r="AB67" s="293">
        <f t="shared" si="25"/>
        <v>0</v>
      </c>
      <c r="AC67" s="293">
        <f t="shared" si="25"/>
        <v>0</v>
      </c>
      <c r="AD67" s="293">
        <f t="shared" si="25"/>
        <v>0</v>
      </c>
      <c r="AE67" s="293">
        <f t="shared" si="25"/>
        <v>0</v>
      </c>
      <c r="AF67" s="293">
        <f t="shared" si="25"/>
        <v>0</v>
      </c>
      <c r="AG67" s="293">
        <f t="shared" si="25"/>
        <v>0</v>
      </c>
      <c r="AH67" s="293">
        <f t="shared" si="25"/>
        <v>0</v>
      </c>
      <c r="AI67" s="293">
        <f t="shared" ref="AI67" si="26">IF(AND(AI25="",AI26=""),0,IF(AND(AI25="L",AI26="L"),"NC",IF(AI24="M",0,AI24)-IF(AI25="M",0,AI25)-IF(AI26="M",0,AI26)))</f>
        <v>0</v>
      </c>
      <c r="AJ67" s="337"/>
      <c r="AK67" s="174"/>
      <c r="AL67" s="29"/>
    </row>
    <row r="68" spans="1:64" ht="23.25">
      <c r="C68" s="479" t="s">
        <v>1012</v>
      </c>
      <c r="D68" s="293">
        <f t="shared" ref="D68:S68" si="27">IF(AND(D31="0",D32="0",D33="0",D34="0",D36="0",D37="0",D38="0",D40="0",D41="0",D42="0"),0,IF(AND(D31="L",D32="L",D33="L",D34="L",D36="L",D37="L",D38="L",D40="L",D41="L",D42="L"),"NC",IF(D31="M",0,D31)-IF(D32="M",0,D32)-IF(D33="M",0,D33)-IF(D34="M",0,D34)-IF(D36="M",0,D36)-IF(D37="M",0,D37)-IF(D38="M",0,D38)-IF(D40="M",0,D40)-IF(D41="M",0,D41)-IF(D42="M",0,D42)))</f>
        <v>0</v>
      </c>
      <c r="E68" s="293">
        <f t="shared" si="27"/>
        <v>0</v>
      </c>
      <c r="F68" s="293">
        <f t="shared" si="27"/>
        <v>0</v>
      </c>
      <c r="G68" s="293">
        <f t="shared" si="27"/>
        <v>0</v>
      </c>
      <c r="H68" s="293">
        <f t="shared" si="27"/>
        <v>0</v>
      </c>
      <c r="I68" s="293">
        <f t="shared" si="27"/>
        <v>0</v>
      </c>
      <c r="J68" s="293">
        <f t="shared" si="27"/>
        <v>0</v>
      </c>
      <c r="K68" s="293">
        <f t="shared" si="27"/>
        <v>0</v>
      </c>
      <c r="L68" s="293">
        <f t="shared" si="27"/>
        <v>0</v>
      </c>
      <c r="M68" s="293">
        <f t="shared" si="27"/>
        <v>0</v>
      </c>
      <c r="N68" s="293">
        <f t="shared" si="27"/>
        <v>0</v>
      </c>
      <c r="O68" s="293">
        <f t="shared" si="27"/>
        <v>0</v>
      </c>
      <c r="P68" s="293">
        <f t="shared" si="27"/>
        <v>0</v>
      </c>
      <c r="Q68" s="293">
        <f t="shared" si="27"/>
        <v>0</v>
      </c>
      <c r="R68" s="293">
        <f t="shared" si="27"/>
        <v>0</v>
      </c>
      <c r="S68" s="293">
        <f t="shared" si="27"/>
        <v>0</v>
      </c>
      <c r="T68" s="293">
        <f t="shared" ref="T68:AH68" si="28">IF(AND(T31="0",T32="0",T33="0",T34="0",T36="0",T37="0",T38="0",T40="0",T41="0",T42="0"),0,IF(AND(T31="L",T32="L",T33="L",T34="L",T36="L",T37="L",T38="L",T40="L",T41="L",T42="L"),"NC",IF(T31="M",0,T31)-IF(T32="M",0,T32)-IF(T33="M",0,T33)-IF(T34="M",0,T34)-IF(T36="M",0,T36)-IF(T37="M",0,T37)-IF(T38="M",0,T38)-IF(T40="M",0,T40)-IF(T41="M",0,T41)-IF(T42="M",0,T42)))</f>
        <v>0</v>
      </c>
      <c r="U68" s="293">
        <f t="shared" si="28"/>
        <v>0</v>
      </c>
      <c r="V68" s="293">
        <f t="shared" si="28"/>
        <v>0</v>
      </c>
      <c r="W68" s="293">
        <f t="shared" si="28"/>
        <v>0</v>
      </c>
      <c r="X68" s="293">
        <f t="shared" si="28"/>
        <v>0</v>
      </c>
      <c r="Y68" s="293">
        <f t="shared" si="28"/>
        <v>0</v>
      </c>
      <c r="Z68" s="293">
        <f t="shared" si="28"/>
        <v>0</v>
      </c>
      <c r="AA68" s="293">
        <f t="shared" si="28"/>
        <v>0</v>
      </c>
      <c r="AB68" s="293">
        <f t="shared" si="28"/>
        <v>0</v>
      </c>
      <c r="AC68" s="293">
        <f t="shared" si="28"/>
        <v>0</v>
      </c>
      <c r="AD68" s="293">
        <f t="shared" si="28"/>
        <v>0</v>
      </c>
      <c r="AE68" s="293">
        <f t="shared" si="28"/>
        <v>0</v>
      </c>
      <c r="AF68" s="293">
        <f t="shared" si="28"/>
        <v>0</v>
      </c>
      <c r="AG68" s="293">
        <f t="shared" si="28"/>
        <v>0</v>
      </c>
      <c r="AH68" s="293">
        <f t="shared" si="28"/>
        <v>0</v>
      </c>
      <c r="AI68" s="293">
        <f t="shared" ref="AI68" si="29">IF(AND(AI31="0",AI32="0",AI33="0",AI34="0",AI36="0",AI37="0",AI38="0",AI40="0",AI41="0",AI42="0"),0,IF(AND(AI31="L",AI32="L",AI33="L",AI34="L",AI36="L",AI37="L",AI38="L",AI40="L",AI41="L",AI42="L"),"NC",IF(AI31="M",0,AI31)-IF(AI32="M",0,AI32)-IF(AI33="M",0,AI33)-IF(AI34="M",0,AI34)-IF(AI36="M",0,AI36)-IF(AI37="M",0,AI37)-IF(AI38="M",0,AI38)-IF(AI40="M",0,AI40)-IF(AI41="M",0,AI41)-IF(AI42="M",0,AI42)))</f>
        <v>0</v>
      </c>
      <c r="AJ68" s="337"/>
      <c r="AK68" s="174"/>
      <c r="AL68" s="29"/>
    </row>
    <row r="69" spans="1:64" ht="15.75">
      <c r="C69" s="479" t="s">
        <v>134</v>
      </c>
      <c r="D69" s="293">
        <f t="shared" ref="D69:S69" si="30">IF(AND(D44="0",D45="0",D46="0"),0,IF(AND(D44="L",D45="L",D46="L"),"NC",IF(D44="M",0,D44)-IF(D45="M",0,D45)-IF(D46="M",0,D46)))</f>
        <v>0</v>
      </c>
      <c r="E69" s="293">
        <f t="shared" si="30"/>
        <v>0</v>
      </c>
      <c r="F69" s="293">
        <f t="shared" si="30"/>
        <v>0</v>
      </c>
      <c r="G69" s="293">
        <f t="shared" si="30"/>
        <v>0</v>
      </c>
      <c r="H69" s="293">
        <f t="shared" si="30"/>
        <v>0</v>
      </c>
      <c r="I69" s="293">
        <f t="shared" si="30"/>
        <v>0</v>
      </c>
      <c r="J69" s="293">
        <f t="shared" si="30"/>
        <v>0</v>
      </c>
      <c r="K69" s="293">
        <f t="shared" si="30"/>
        <v>0</v>
      </c>
      <c r="L69" s="293">
        <f t="shared" si="30"/>
        <v>0</v>
      </c>
      <c r="M69" s="293">
        <f t="shared" si="30"/>
        <v>0</v>
      </c>
      <c r="N69" s="293">
        <f t="shared" si="30"/>
        <v>0</v>
      </c>
      <c r="O69" s="293">
        <f t="shared" si="30"/>
        <v>0</v>
      </c>
      <c r="P69" s="293">
        <f t="shared" si="30"/>
        <v>0</v>
      </c>
      <c r="Q69" s="293">
        <f t="shared" si="30"/>
        <v>0</v>
      </c>
      <c r="R69" s="293">
        <f t="shared" si="30"/>
        <v>0</v>
      </c>
      <c r="S69" s="293">
        <f t="shared" si="30"/>
        <v>0</v>
      </c>
      <c r="T69" s="293">
        <f t="shared" ref="T69:AH69" si="31">IF(AND(T44="0",T45="0",T46="0"),0,IF(AND(T44="L",T45="L",T46="L"),"NC",IF(T44="M",0,T44)-IF(T45="M",0,T45)-IF(T46="M",0,T46)))</f>
        <v>0</v>
      </c>
      <c r="U69" s="293">
        <f t="shared" si="31"/>
        <v>0</v>
      </c>
      <c r="V69" s="293">
        <f t="shared" si="31"/>
        <v>0</v>
      </c>
      <c r="W69" s="293">
        <f t="shared" si="31"/>
        <v>0</v>
      </c>
      <c r="X69" s="293">
        <f t="shared" si="31"/>
        <v>0</v>
      </c>
      <c r="Y69" s="293">
        <f t="shared" si="31"/>
        <v>0</v>
      </c>
      <c r="Z69" s="293">
        <f t="shared" si="31"/>
        <v>0</v>
      </c>
      <c r="AA69" s="293">
        <f t="shared" si="31"/>
        <v>0</v>
      </c>
      <c r="AB69" s="293">
        <f t="shared" si="31"/>
        <v>0</v>
      </c>
      <c r="AC69" s="293">
        <f t="shared" si="31"/>
        <v>0</v>
      </c>
      <c r="AD69" s="293">
        <f t="shared" si="31"/>
        <v>0</v>
      </c>
      <c r="AE69" s="293">
        <f t="shared" si="31"/>
        <v>0</v>
      </c>
      <c r="AF69" s="293">
        <f t="shared" si="31"/>
        <v>0</v>
      </c>
      <c r="AG69" s="293">
        <f t="shared" si="31"/>
        <v>0</v>
      </c>
      <c r="AH69" s="293">
        <f t="shared" si="31"/>
        <v>0</v>
      </c>
      <c r="AI69" s="293">
        <f t="shared" ref="AI69" si="32">IF(AND(AI44="0",AI45="0",AI46="0"),0,IF(AND(AI44="L",AI45="L",AI46="L"),"NC",IF(AI44="M",0,AI44)-IF(AI45="M",0,AI45)-IF(AI46="M",0,AI46)))</f>
        <v>0</v>
      </c>
      <c r="AJ69" s="173"/>
      <c r="AK69" s="174"/>
    </row>
    <row r="70" spans="1:64" ht="15.75">
      <c r="C70" s="480" t="s">
        <v>128</v>
      </c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3"/>
      <c r="AK70" s="174"/>
    </row>
    <row r="71" spans="1:64" ht="15.75">
      <c r="C71" s="479" t="s">
        <v>135</v>
      </c>
      <c r="D71" s="176">
        <f>IF(AND('Table 1'!E10="0",'Table 3A'!D10="0"),0,IF(AND('Table 1'!E10="L",'Table 3A'!D10="L"),"NC",IF('Table 1'!E10="M",0,'Table 1'!E10)+IF('Table 3A'!D10="M",0,'Table 3A'!D10)))</f>
        <v>-133513</v>
      </c>
      <c r="E71" s="176">
        <f>IF(AND('Table 1'!F10="0",'Table 3A'!E10="0"),0,IF(AND('Table 1'!F10="L",'Table 3A'!E10="L"),"NC",IF('Table 1'!F10="M",0,'Table 1'!F10)+IF('Table 3A'!E10="M",0,'Table 3A'!E10)))</f>
        <v>-60858</v>
      </c>
      <c r="F71" s="176">
        <f>IF(AND('Table 1'!G10="0",'Table 3A'!F10="0"),0,IF(AND('Table 1'!G10="L",'Table 3A'!F10="L"),"NC",IF('Table 1'!G10="M",0,'Table 1'!G10)+IF('Table 3A'!F10="M",0,'Table 3A'!F10)))</f>
        <v>-32172</v>
      </c>
      <c r="G71" s="176">
        <f>IF(AND('Table 1'!H10="0",'Table 3A'!G10="0"),0,IF(AND('Table 1'!H10="L",'Table 3A'!G10="L"),"NC",IF('Table 1'!H10="M",0,'Table 1'!H10)+IF('Table 3A'!G10="M",0,'Table 3A'!G10)))</f>
        <v>17689</v>
      </c>
      <c r="H71" s="176">
        <f>IF(AND('Table 1'!I10="0",'Table 3A'!H10="0"),0,IF(AND('Table 1'!I10="L",'Table 3A'!H10="L"),"NC",IF('Table 1'!I10="M",0,'Table 1'!I10)+IF('Table 3A'!H10="M",0,'Table 3A'!H10)))</f>
        <v>13525</v>
      </c>
      <c r="I71" s="176">
        <f>IF(AND('Table 1'!J10="0",'Table 3A'!I10="0"),0,IF(AND('Table 1'!J10="L",'Table 3A'!I10="L"),"NC",IF('Table 1'!J10="M",0,'Table 1'!J10)+IF('Table 3A'!I10="M",0,'Table 3A'!I10)))</f>
        <v>74743</v>
      </c>
      <c r="J71" s="176">
        <f>IF(AND('Table 1'!K10="0",'Table 3A'!J10="0"),0,IF(AND('Table 1'!K10="L",'Table 3A'!J10="L"),"NC",IF('Table 1'!K10="M",0,'Table 1'!K10)+IF('Table 3A'!J10="M",0,'Table 3A'!J10)))</f>
        <v>34402</v>
      </c>
      <c r="K71" s="176">
        <f>IF(AND('Table 1'!L10="0",'Table 3A'!K10="0"),0,IF(AND('Table 1'!L10="L",'Table 3A'!K10="L"),"NC",IF('Table 1'!L10="M",0,'Table 1'!L10)+IF('Table 3A'!K10="M",0,'Table 3A'!K10)))</f>
        <v>-37929</v>
      </c>
      <c r="L71" s="176">
        <f>IF(AND('Table 1'!M10="0",'Table 3A'!L10="0"),0,IF(AND('Table 1'!M10="L",'Table 3A'!L10="L"),"NC",IF('Table 1'!M10="M",0,'Table 1'!M10)+IF('Table 3A'!L10="M",0,'Table 3A'!L10)))</f>
        <v>-33686</v>
      </c>
      <c r="M71" s="176">
        <f>IF(AND('Table 1'!N10="0",'Table 3A'!M10="0"),0,IF(AND('Table 1'!N10="L",'Table 3A'!M10="L"),"NC",IF('Table 1'!N10="M",0,'Table 1'!N10)+IF('Table 3A'!M10="M",0,'Table 3A'!M10)))</f>
        <v>4307</v>
      </c>
      <c r="N71" s="176">
        <f>IF(AND('Table 1'!O10="0",'Table 3A'!N10="0"),0,IF(AND('Table 1'!O10="L",'Table 3A'!N10="L"),"NC",IF('Table 1'!O10="M",0,'Table 1'!O10)+IF('Table 3A'!N10="M",0,'Table 3A'!N10)))</f>
        <v>58299</v>
      </c>
      <c r="O71" s="176">
        <f>IF(AND('Table 1'!P10="0",'Table 3A'!O10="0"),0,IF(AND('Table 1'!P10="L",'Table 3A'!O10="L"),"NC",IF('Table 1'!P10="M",0,'Table 1'!P10)+IF('Table 3A'!O10="M",0,'Table 3A'!O10)))</f>
        <v>68603</v>
      </c>
      <c r="P71" s="176">
        <f>IF(AND('Table 1'!Q10="0",'Table 3A'!P10="0"),0,IF(AND('Table 1'!Q10="L",'Table 3A'!P10="L"),"NC",IF('Table 1'!Q10="M",0,'Table 1'!Q10)+IF('Table 3A'!P10="M",0,'Table 3A'!P10)))</f>
        <v>111767</v>
      </c>
      <c r="Q71" s="176">
        <f>IF(AND('Table 1'!R10="0",'Table 3A'!Q10="0"),0,IF(AND('Table 1'!R10="L",'Table 3A'!Q10="L"),"NC",IF('Table 1'!R10="M",0,'Table 1'!R10)+IF('Table 3A'!Q10="M",0,'Table 3A'!Q10)))</f>
        <v>63457</v>
      </c>
      <c r="R71" s="176">
        <f>IF(AND('Table 1'!S10="0",'Table 3A'!R10="0"),0,IF(AND('Table 1'!S10="L",'Table 3A'!R10="L"),"NC",IF('Table 1'!S10="M",0,'Table 1'!S10)+IF('Table 3A'!R10="M",0,'Table 3A'!R10)))</f>
        <v>-30497</v>
      </c>
      <c r="S71" s="176">
        <f>IF(AND('Table 1'!T10="0",'Table 3A'!S10="0"),0,IF(AND('Table 1'!T10="L",'Table 3A'!S10="L"),"NC",IF('Table 1'!T10="M",0,'Table 1'!T10)+IF('Table 3A'!S10="M",0,'Table 3A'!S10)))</f>
        <v>-5897</v>
      </c>
      <c r="T71" s="176">
        <f>IF(AND('Table 1'!U10="0",'Table 3A'!T10="0"),0,IF(AND('Table 1'!U10="L",'Table 3A'!T10="L"),"NC",IF('Table 1'!U10="M",0,'Table 1'!U10)+IF('Table 3A'!T10="M",0,'Table 3A'!T10)))</f>
        <v>-15668</v>
      </c>
      <c r="U71" s="176">
        <f>IF(AND('Table 1'!V10="0",'Table 3A'!U10="0"),0,IF(AND('Table 1'!V10="L",'Table 3A'!U10="L"),"NC",IF('Table 1'!V10="M",0,'Table 1'!V10)+IF('Table 3A'!U10="M",0,'Table 3A'!U10)))</f>
        <v>-44533</v>
      </c>
      <c r="V71" s="176">
        <f>IF(AND('Table 1'!W10="0",'Table 3A'!V10="0"),0,IF(AND('Table 1'!W10="L",'Table 3A'!V10="L"),"NC",IF('Table 1'!W10="M",0,'Table 1'!W10)+IF('Table 3A'!V10="M",0,'Table 3A'!V10)))</f>
        <v>-62267</v>
      </c>
      <c r="W71" s="176">
        <f>IF(AND('Table 1'!X10="0",'Table 3A'!W10="0"),0,IF(AND('Table 1'!X10="L",'Table 3A'!W10="L"),"NC",IF('Table 1'!X10="M",0,'Table 1'!X10)+IF('Table 3A'!W10="M",0,'Table 3A'!W10)))</f>
        <v>-73945</v>
      </c>
      <c r="X71" s="176">
        <f>IF(AND('Table 1'!Y10="0",'Table 3A'!X10="0"),0,IF(AND('Table 1'!Y10="L",'Table 3A'!X10="L"),"NC",IF('Table 1'!Y10="M",0,'Table 1'!Y10)+IF('Table 3A'!X10="M",0,'Table 3A'!X10)))</f>
        <v>-12221</v>
      </c>
      <c r="Y71" s="176">
        <f>IF(AND('Table 1'!Z10="0",'Table 3A'!Y10="0"),0,IF(AND('Table 1'!Z10="L",'Table 3A'!Y10="L"),"NC",IF('Table 1'!Z10="M",0,'Table 1'!Z10)+IF('Table 3A'!Y10="M",0,'Table 3A'!Y10)))</f>
        <v>36915</v>
      </c>
      <c r="Z71" s="176">
        <f>IF(AND('Table 1'!AA10="0",'Table 3A'!Z10="0"),0,IF(AND('Table 1'!AA10="L",'Table 3A'!Z10="L"),"NC",IF('Table 1'!AA10="M",0,'Table 1'!AA10)+IF('Table 3A'!Z10="M",0,'Table 3A'!Z10)))</f>
        <v>58901</v>
      </c>
      <c r="AA71" s="176">
        <f>IF(AND('Table 1'!AB10="0",'Table 3A'!AA10="0"),0,IF(AND('Table 1'!AB10="L",'Table 3A'!AA10="L"),"NC",IF('Table 1'!AB10="M",0,'Table 1'!AB10)+IF('Table 3A'!AA10="M",0,'Table 3A'!AA10)))</f>
        <v>31609</v>
      </c>
      <c r="AB71" s="176">
        <f>IF(AND('Table 1'!AC10="0",'Table 3A'!AB10="0"),0,IF(AND('Table 1'!AC10="L",'Table 3A'!AB10="L"),"NC",IF('Table 1'!AC10="M",0,'Table 1'!AC10)+IF('Table 3A'!AB10="M",0,'Table 3A'!AB10)))</f>
        <v>21669</v>
      </c>
      <c r="AC71" s="176">
        <f>IF(AND('Table 1'!AD10="0",'Table 3A'!AC10="0"),0,IF(AND('Table 1'!AD10="L",'Table 3A'!AC10="L"),"NC",IF('Table 1'!AD10="M",0,'Table 1'!AD10)+IF('Table 3A'!AC10="M",0,'Table 3A'!AC10)))</f>
        <v>-159927</v>
      </c>
      <c r="AD71" s="176">
        <f>IF(AND('Table 1'!AE10="0",'Table 3A'!AD10="0"),0,IF(AND('Table 1'!AE10="L",'Table 3A'!AD10="L"),"NC",IF('Table 1'!AE10="M",0,'Table 1'!AE10)+IF('Table 3A'!AD10="M",0,'Table 3A'!AD10)))</f>
        <v>-11073</v>
      </c>
      <c r="AE71" s="176">
        <f>IF(AND('Table 1'!AF10="0",'Table 3A'!AE10="0"),0,IF(AND('Table 1'!AF10="L",'Table 3A'!AE10="L"),"NC",IF('Table 1'!AF10="M",0,'Table 1'!AF10)+IF('Table 3A'!AE10="M",0,'Table 3A'!AE10)))</f>
        <v>0</v>
      </c>
      <c r="AF71" s="176">
        <f>IF(AND('Table 1'!AG10="0",'Table 3A'!AF10="0"),0,IF(AND('Table 1'!AG10="L",'Table 3A'!AF10="L"),"NC",IF('Table 1'!AG10="M",0,'Table 1'!AG10)+IF('Table 3A'!AF10="M",0,'Table 3A'!AF10)))</f>
        <v>0</v>
      </c>
      <c r="AG71" s="176">
        <f>IF(AND('Table 1'!AH10="0",'Table 3A'!AG10="0"),0,IF(AND('Table 1'!AH10="L",'Table 3A'!AG10="L"),"NC",IF('Table 1'!AH10="M",0,'Table 1'!AH10)+IF('Table 3A'!AG10="M",0,'Table 3A'!AG10)))</f>
        <v>0</v>
      </c>
      <c r="AH71" s="176">
        <f>IF(AND('Table 1'!AI10="0",'Table 3A'!AH10="0"),0,IF(AND('Table 1'!AI10="L",'Table 3A'!AH10="L"),"NC",IF('Table 1'!AI10="M",0,'Table 1'!AI10)+IF('Table 3A'!AH10="M",0,'Table 3A'!AH10)))</f>
        <v>0</v>
      </c>
      <c r="AI71" s="176">
        <f>IF(AND('Table 1'!AJ10="0",'Table 3A'!AI10="0"),0,IF(AND('Table 1'!AJ10="L",'Table 3A'!AI10="L"),"NC",IF('Table 1'!AJ10="M",0,'Table 1'!AJ10)+IF('Table 3A'!AI10="M",0,'Table 3A'!AI10)))</f>
        <v>0</v>
      </c>
      <c r="AJ71" s="173"/>
      <c r="AK71" s="174"/>
    </row>
    <row r="72" spans="1:64" ht="15.75">
      <c r="C72" s="479" t="s">
        <v>136</v>
      </c>
      <c r="D72" s="176"/>
      <c r="E72" s="176" t="str">
        <f>IF(OR(E48="L",'Table 1'!F18="L",'Table 1'!E18="L",ISBLANK(E48),ISBLANK('Table 1'!F18),ISBLANK('Table 1'!E18)),"NC",IF(E48="M",0,E48)-IF('Table 1'!F18="M",0,'Table 1'!F18)+IF('Table 1'!E18="M",0,'Table 1'!E18))</f>
        <v>NC</v>
      </c>
      <c r="F72" s="176" t="str">
        <f>IF(OR(F48="L",'Table 1'!G18="L",'Table 1'!F18="L",ISBLANK(F48),ISBLANK('Table 1'!G18),ISBLANK('Table 1'!F18)),"NC",IF(F48="M",0,F48)-IF('Table 1'!G18="M",0,'Table 1'!G18)+IF('Table 1'!F18="M",0,'Table 1'!F18))</f>
        <v>NC</v>
      </c>
      <c r="G72" s="176" t="str">
        <f>IF(OR(G48="L",'Table 1'!H18="L",'Table 1'!G18="L",ISBLANK(G48),ISBLANK('Table 1'!H18),ISBLANK('Table 1'!G18)),"NC",IF(G48="M",0,G48)-IF('Table 1'!H18="M",0,'Table 1'!H18)+IF('Table 1'!G18="M",0,'Table 1'!G18))</f>
        <v>NC</v>
      </c>
      <c r="H72" s="176" t="str">
        <f>IF(OR(H48="L",'Table 1'!I18="L",'Table 1'!H18="L",ISBLANK(H48),ISBLANK('Table 1'!I18),ISBLANK('Table 1'!H18)),"NC",IF(H48="M",0,H48)-IF('Table 1'!I18="M",0,'Table 1'!I18)+IF('Table 1'!H18="M",0,'Table 1'!H18))</f>
        <v>NC</v>
      </c>
      <c r="I72" s="176" t="str">
        <f>IF(OR(I48="L",'Table 1'!J18="L",'Table 1'!I18="L",ISBLANK(I48),ISBLANK('Table 1'!J18),ISBLANK('Table 1'!I18)),"NC",IF(I48="M",0,I48)-IF('Table 1'!J18="M",0,'Table 1'!J18)+IF('Table 1'!I18="M",0,'Table 1'!I18))</f>
        <v>NC</v>
      </c>
      <c r="J72" s="176" t="str">
        <f>IF(OR(J48="L",'Table 1'!K18="L",'Table 1'!J18="L",ISBLANK(J48),ISBLANK('Table 1'!K18),ISBLANK('Table 1'!J18)),"NC",IF(J48="M",0,J48)-IF('Table 1'!K18="M",0,'Table 1'!K18)+IF('Table 1'!J18="M",0,'Table 1'!J18))</f>
        <v>NC</v>
      </c>
      <c r="K72" s="176" t="str">
        <f>IF(OR(K48="L",'Table 1'!L18="L",'Table 1'!K18="L",ISBLANK(K48),ISBLANK('Table 1'!L18),ISBLANK('Table 1'!K18)),"NC",IF(K48="M",0,K48)-IF('Table 1'!L18="M",0,'Table 1'!L18)+IF('Table 1'!K18="M",0,'Table 1'!K18))</f>
        <v>NC</v>
      </c>
      <c r="L72" s="176" t="str">
        <f>IF(OR(L48="L",'Table 1'!M18="L",'Table 1'!L18="L",ISBLANK(L48),ISBLANK('Table 1'!M18),ISBLANK('Table 1'!L18)),"NC",IF(L48="M",0,L48)-IF('Table 1'!M18="M",0,'Table 1'!M18)+IF('Table 1'!L18="M",0,'Table 1'!L18))</f>
        <v>NC</v>
      </c>
      <c r="M72" s="176" t="str">
        <f>IF(OR(M48="L",'Table 1'!N18="L",'Table 1'!M18="L",ISBLANK(M48),ISBLANK('Table 1'!N18),ISBLANK('Table 1'!M18)),"NC",IF(M48="M",0,M48)-IF('Table 1'!N18="M",0,'Table 1'!N18)+IF('Table 1'!M18="M",0,'Table 1'!M18))</f>
        <v>NC</v>
      </c>
      <c r="N72" s="176" t="str">
        <f>IF(OR(N48="L",'Table 1'!O18="L",'Table 1'!N18="L",ISBLANK(N48),ISBLANK('Table 1'!O18),ISBLANK('Table 1'!N18)),"NC",IF(N48="M",0,N48)-IF('Table 1'!O18="M",0,'Table 1'!O18)+IF('Table 1'!N18="M",0,'Table 1'!N18))</f>
        <v>NC</v>
      </c>
      <c r="O72" s="176" t="str">
        <f>IF(OR(O48="L",'Table 1'!P18="L",'Table 1'!O18="L",ISBLANK(O48),ISBLANK('Table 1'!P18),ISBLANK('Table 1'!O18)),"NC",IF(O48="M",0,O48)-IF('Table 1'!P18="M",0,'Table 1'!P18)+IF('Table 1'!O18="M",0,'Table 1'!O18))</f>
        <v>NC</v>
      </c>
      <c r="P72" s="176" t="str">
        <f>IF(OR(P48="L",'Table 1'!Q18="L",'Table 1'!P18="L",ISBLANK(P48),ISBLANK('Table 1'!Q18),ISBLANK('Table 1'!P18)),"NC",IF(P48="M",0,P48)-IF('Table 1'!Q18="M",0,'Table 1'!Q18)+IF('Table 1'!P18="M",0,'Table 1'!P18))</f>
        <v>NC</v>
      </c>
      <c r="Q72" s="176" t="str">
        <f>IF(OR(Q48="L",'Table 1'!R18="L",'Table 1'!Q18="L",ISBLANK(Q48),ISBLANK('Table 1'!R18),ISBLANK('Table 1'!Q18)),"NC",IF(Q48="M",0,Q48)-IF('Table 1'!R18="M",0,'Table 1'!R18)+IF('Table 1'!Q18="M",0,'Table 1'!Q18))</f>
        <v>NC</v>
      </c>
      <c r="R72" s="176" t="str">
        <f>IF(OR(R48="L",'Table 1'!S18="L",'Table 1'!R18="L",ISBLANK(R48),ISBLANK('Table 1'!S18),ISBLANK('Table 1'!R18)),"NC",IF(R48="M",0,R48)-IF('Table 1'!S18="M",0,'Table 1'!S18)+IF('Table 1'!R18="M",0,'Table 1'!R18))</f>
        <v>NC</v>
      </c>
      <c r="S72" s="176" t="str">
        <f>IF(OR(S48="L",'Table 1'!T18="L",'Table 1'!S18="L",ISBLANK(S48),ISBLANK('Table 1'!T18),ISBLANK('Table 1'!S18)),"NC",IF(S48="M",0,S48)-IF('Table 1'!T18="M",0,'Table 1'!T18)+IF('Table 1'!S18="M",0,'Table 1'!S18))</f>
        <v>NC</v>
      </c>
      <c r="T72" s="176" t="str">
        <f>IF(OR(T48="L",'Table 1'!U18="L",'Table 1'!T18="L",ISBLANK(T48),ISBLANK('Table 1'!U18),ISBLANK('Table 1'!T18)),"NC",IF(T48="M",0,T48)-IF('Table 1'!U18="M",0,'Table 1'!U18)+IF('Table 1'!T18="M",0,'Table 1'!T18))</f>
        <v>NC</v>
      </c>
      <c r="U72" s="176" t="str">
        <f>IF(OR(U48="L",'Table 1'!V18="L",'Table 1'!U18="L",ISBLANK(U48),ISBLANK('Table 1'!V18),ISBLANK('Table 1'!U18)),"NC",IF(U48="M",0,U48)-IF('Table 1'!V18="M",0,'Table 1'!V18)+IF('Table 1'!U18="M",0,'Table 1'!U18))</f>
        <v>NC</v>
      </c>
      <c r="V72" s="176" t="str">
        <f>IF(OR(V48="L",'Table 1'!W18="L",'Table 1'!V18="L",ISBLANK(V48),ISBLANK('Table 1'!W18),ISBLANK('Table 1'!V18)),"NC",IF(V48="M",0,V48)-IF('Table 1'!W18="M",0,'Table 1'!W18)+IF('Table 1'!V18="M",0,'Table 1'!V18))</f>
        <v>NC</v>
      </c>
      <c r="W72" s="176" t="str">
        <f>IF(OR(W48="L",'Table 1'!X18="L",'Table 1'!W18="L",ISBLANK(W48),ISBLANK('Table 1'!X18),ISBLANK('Table 1'!W18)),"NC",IF(W48="M",0,W48)-IF('Table 1'!X18="M",0,'Table 1'!X18)+IF('Table 1'!W18="M",0,'Table 1'!W18))</f>
        <v>NC</v>
      </c>
      <c r="X72" s="176" t="str">
        <f>IF(OR(X48="L",'Table 1'!Y18="L",'Table 1'!X18="L",ISBLANK(X48),ISBLANK('Table 1'!Y18),ISBLANK('Table 1'!X18)),"NC",IF(X48="M",0,X48)-IF('Table 1'!Y18="M",0,'Table 1'!Y18)+IF('Table 1'!X18="M",0,'Table 1'!X18))</f>
        <v>NC</v>
      </c>
      <c r="Y72" s="176" t="str">
        <f>IF(OR(Y48="L",'Table 1'!Z18="L",'Table 1'!Y18="L",ISBLANK(Y48),ISBLANK('Table 1'!Z18),ISBLANK('Table 1'!Y18)),"NC",IF(Y48="M",0,Y48)-IF('Table 1'!Z18="M",0,'Table 1'!Z18)+IF('Table 1'!Y18="M",0,'Table 1'!Y18))</f>
        <v>NC</v>
      </c>
      <c r="Z72" s="176" t="str">
        <f>IF(OR(Z48="L",'Table 1'!AA18="L",'Table 1'!Z18="L",ISBLANK(Z48),ISBLANK('Table 1'!AA18),ISBLANK('Table 1'!Z18)),"NC",IF(Z48="M",0,Z48)-IF('Table 1'!AA18="M",0,'Table 1'!AA18)+IF('Table 1'!Z18="M",0,'Table 1'!Z18))</f>
        <v>NC</v>
      </c>
      <c r="AA72" s="176" t="str">
        <f>IF(OR(AA48="L",'Table 1'!AB18="L",'Table 1'!AA18="L",ISBLANK(AA48),ISBLANK('Table 1'!AB18),ISBLANK('Table 1'!AA18)),"NC",IF(AA48="M",0,AA48)-IF('Table 1'!AB18="M",0,'Table 1'!AB18)+IF('Table 1'!AA18="M",0,'Table 1'!AA18))</f>
        <v>NC</v>
      </c>
      <c r="AB72" s="176" t="str">
        <f>IF(OR(AB48="L",'Table 1'!AC18="L",'Table 1'!AB18="L",ISBLANK(AB48),ISBLANK('Table 1'!AC18),ISBLANK('Table 1'!AB18)),"NC",IF(AB48="M",0,AB48)-IF('Table 1'!AC18="M",0,'Table 1'!AC18)+IF('Table 1'!AB18="M",0,'Table 1'!AB18))</f>
        <v>NC</v>
      </c>
      <c r="AC72" s="176" t="str">
        <f>IF(OR(AC48="L",'Table 1'!AD18="L",'Table 1'!AC18="L",ISBLANK(AC48),ISBLANK('Table 1'!AD18),ISBLANK('Table 1'!AC18)),"NC",IF(AC48="M",0,AC48)-IF('Table 1'!AD18="M",0,'Table 1'!AD18)+IF('Table 1'!AC18="M",0,'Table 1'!AC18))</f>
        <v>NC</v>
      </c>
      <c r="AD72" s="176" t="str">
        <f>IF(OR(AD48="L",'Table 1'!AE18="L",'Table 1'!AD18="L",ISBLANK(AD48),ISBLANK('Table 1'!AE18),ISBLANK('Table 1'!AD18)),"NC",IF(AD48="M",0,AD48)-IF('Table 1'!AE18="M",0,'Table 1'!AE18)+IF('Table 1'!AD18="M",0,'Table 1'!AD18))</f>
        <v>NC</v>
      </c>
      <c r="AE72" s="176" t="str">
        <f>IF(OR(AE48="L",'Table 1'!AF18="L",'Table 1'!AE18="L",ISBLANK(AE48),ISBLANK('Table 1'!AF18),ISBLANK('Table 1'!AE18)),"NC",IF(AE48="M",0,AE48)-IF('Table 1'!AF18="M",0,'Table 1'!AF18)+IF('Table 1'!AE18="M",0,'Table 1'!AE18))</f>
        <v>NC</v>
      </c>
      <c r="AF72" s="176" t="str">
        <f>IF(OR(AF48="L",'Table 1'!AG18="L",'Table 1'!AF18="L",ISBLANK(AF48),ISBLANK('Table 1'!AG18),ISBLANK('Table 1'!AF18)),"NC",IF(AF48="M",0,AF48)-IF('Table 1'!AG18="M",0,'Table 1'!AG18)+IF('Table 1'!AF18="M",0,'Table 1'!AF18))</f>
        <v>NC</v>
      </c>
      <c r="AG72" s="176" t="str">
        <f>IF(OR(AG48="L",'Table 1'!AH18="L",'Table 1'!AG18="L",ISBLANK(AG48),ISBLANK('Table 1'!AH18),ISBLANK('Table 1'!AG18)),"NC",IF(AG48="M",0,AG48)-IF('Table 1'!AH18="M",0,'Table 1'!AH18)+IF('Table 1'!AG18="M",0,'Table 1'!AG18))</f>
        <v>NC</v>
      </c>
      <c r="AH72" s="176" t="str">
        <f>IF(OR(AH48="L",'Table 1'!AI18="L",'Table 1'!AH18="L",ISBLANK(AH48),ISBLANK('Table 1'!AI18),ISBLANK('Table 1'!AH18)),"NC",IF(AH48="M",0,AH48)-IF('Table 1'!AI18="M",0,'Table 1'!AI18)+IF('Table 1'!AH18="M",0,'Table 1'!AH18))</f>
        <v>NC</v>
      </c>
      <c r="AI72" s="176" t="str">
        <f>IF(OR(AI48="L",'Table 1'!AJ18="L",'Table 1'!AI18="L",ISBLANK(AI48),ISBLANK('Table 1'!AJ18),ISBLANK('Table 1'!AI18)),"NC",IF(AI48="M",0,AI48)-IF('Table 1'!AJ18="M",0,'Table 1'!AJ18)+IF('Table 1'!AI18="M",0,'Table 1'!AI18))</f>
        <v>NC</v>
      </c>
      <c r="AJ72" s="173"/>
      <c r="AK72" s="174"/>
    </row>
    <row r="73" spans="1:64" ht="15.75">
      <c r="C73" s="479" t="s">
        <v>137</v>
      </c>
      <c r="D73" s="176">
        <f>IF(AND('Table 1'!E18="0",'Table 3B'!D51="0",'Table 3C'!D51="0",'Table 3D'!D51="0",'Table 3E'!D51="0"),0,IF(AND('Table 1'!E18="L",'Table 3B'!D51="L",'Table 3C'!D51="L",'Table 3D'!D51="L",'Table 3E'!D51="L"),"NC",IF('Table 1'!E18="M",0,'Table 1'!E18)-SUM('Table 3B'!D51,'Table 3C'!D51,'Table 3D'!D51,'Table 3E'!D51)))</f>
        <v>1309950</v>
      </c>
      <c r="E73" s="176">
        <f>IF(AND('Table 1'!F18="0",'Table 3B'!E51="0",'Table 3C'!E51="0",'Table 3D'!E51="0",'Table 3E'!E51="0"),0,IF(AND('Table 1'!F18="L",'Table 3B'!E51="L",'Table 3C'!E51="L",'Table 3D'!E51="L",'Table 3E'!E51="L"),"NC",IF('Table 1'!F18="M",0,'Table 1'!F18)-SUM('Table 3B'!E51,'Table 3C'!E51,'Table 3D'!E51,'Table 3E'!E51)))</f>
        <v>1357127</v>
      </c>
      <c r="F73" s="176">
        <f>IF(AND('Table 1'!G18="0",'Table 3B'!F51="0",'Table 3C'!F51="0",'Table 3D'!F51="0",'Table 3E'!F51="0"),0,IF(AND('Table 1'!G18="L",'Table 3B'!F51="L",'Table 3C'!F51="L",'Table 3D'!F51="L",'Table 3E'!F51="L"),"NC",IF('Table 1'!G18="M",0,'Table 1'!G18)-SUM('Table 3B'!F51,'Table 3C'!F51,'Table 3D'!F51,'Table 3E'!F51)))</f>
        <v>1370800</v>
      </c>
      <c r="G73" s="176">
        <f>IF(AND('Table 1'!H18="0",'Table 3B'!G51="0",'Table 3C'!G51="0",'Table 3D'!G51="0",'Table 3E'!G51="0"),0,IF(AND('Table 1'!H18="L",'Table 3B'!G51="L",'Table 3C'!G51="L",'Table 3D'!G51="L",'Table 3E'!G51="L"),"NC",IF('Table 1'!H18="M",0,'Table 1'!H18)-SUM('Table 3B'!G51,'Table 3C'!G51,'Table 3D'!G51,'Table 3E'!G51)))</f>
        <v>1424276</v>
      </c>
      <c r="H73" s="176">
        <f>IF(AND('Table 1'!I18="0",'Table 3B'!H51="0",'Table 3C'!H51="0",'Table 3D'!H51="0",'Table 3E'!H51="0"),0,IF(AND('Table 1'!I18="L",'Table 3B'!H51="L",'Table 3C'!H51="L",'Table 3D'!H51="L",'Table 3E'!H51="L"),"NC",IF('Table 1'!I18="M",0,'Table 1'!I18)-SUM('Table 3B'!H51,'Table 3C'!H51,'Table 3D'!H51,'Table 3E'!H51)))</f>
        <v>1376861</v>
      </c>
      <c r="I73" s="176">
        <f>IF(AND('Table 1'!J18="0",'Table 3B'!I51="0",'Table 3C'!I51="0",'Table 3D'!I51="0",'Table 3E'!I51="0"),0,IF(AND('Table 1'!J18="L",'Table 3B'!I51="L",'Table 3C'!I51="L",'Table 3D'!I51="L",'Table 3E'!I51="L"),"NC",IF('Table 1'!J18="M",0,'Table 1'!J18)-SUM('Table 3B'!I51,'Table 3C'!I51,'Table 3D'!I51,'Table 3E'!I51)))</f>
        <v>1215135</v>
      </c>
      <c r="J73" s="176">
        <f>IF(AND('Table 1'!K18="0",'Table 3B'!J51="0",'Table 3C'!J51="0",'Table 3D'!J51="0",'Table 3E'!J51="0"),0,IF(AND('Table 1'!K18="L",'Table 3B'!J51="L",'Table 3C'!J51="L",'Table 3D'!J51="L",'Table 3E'!J51="L"),"NC",IF('Table 1'!K18="M",0,'Table 1'!K18)-SUM('Table 3B'!J51,'Table 3C'!J51,'Table 3D'!J51,'Table 3E'!J51)))</f>
        <v>1302354</v>
      </c>
      <c r="K73" s="176">
        <f>IF(AND('Table 1'!L18="0",'Table 3B'!K51="0",'Table 3C'!K51="0",'Table 3D'!K51="0",'Table 3E'!K51="0"),0,IF(AND('Table 1'!L18="L",'Table 3B'!K51="L",'Table 3C'!K51="L",'Table 3D'!K51="L",'Table 3E'!K51="L"),"NC",IF('Table 1'!L18="M",0,'Table 1'!L18)-SUM('Table 3B'!K51,'Table 3C'!K51,'Table 3D'!K51,'Table 3E'!K51)))</f>
        <v>1297728</v>
      </c>
      <c r="L73" s="176">
        <f>IF(AND('Table 1'!M18="0",'Table 3B'!L51="0",'Table 3C'!L51="0",'Table 3D'!L51="0",'Table 3E'!L51="0"),0,IF(AND('Table 1'!M18="L",'Table 3B'!L51="L",'Table 3C'!L51="L",'Table 3D'!L51="L",'Table 3E'!L51="L"),"NC",IF('Table 1'!M18="M",0,'Table 1'!M18)-SUM('Table 3B'!L51,'Table 3C'!L51,'Table 3D'!L51,'Table 3E'!L51)))</f>
        <v>1335922</v>
      </c>
      <c r="M73" s="176">
        <f>IF(AND('Table 1'!N18="0",'Table 3B'!M51="0",'Table 3C'!M51="0",'Table 3D'!M51="0",'Table 3E'!M51="0"),0,IF(AND('Table 1'!N18="L",'Table 3B'!M51="L",'Table 3C'!M51="L",'Table 3D'!M51="L",'Table 3E'!M51="L"),"NC",IF('Table 1'!N18="M",0,'Table 1'!N18)-SUM('Table 3B'!M51,'Table 3C'!M51,'Table 3D'!M51,'Table 3E'!M51)))</f>
        <v>1375773</v>
      </c>
      <c r="N73" s="176">
        <f>IF(AND('Table 1'!O18="0",'Table 3B'!N51="0",'Table 3C'!N51="0",'Table 3D'!N51="0",'Table 3E'!N51="0"),0,IF(AND('Table 1'!O18="L",'Table 3B'!N51="L",'Table 3C'!N51="L",'Table 3D'!N51="L",'Table 3E'!N51="L"),"NC",IF('Table 1'!O18="M",0,'Table 1'!O18)-SUM('Table 3B'!N51,'Table 3C'!N51,'Table 3D'!N51,'Table 3E'!N51)))</f>
        <v>1434126</v>
      </c>
      <c r="O73" s="176">
        <f>IF(AND('Table 1'!P18="0",'Table 3B'!O51="0",'Table 3C'!O51="0",'Table 3D'!O51="0",'Table 3E'!O51="0"),0,IF(AND('Table 1'!P18="L",'Table 3B'!O51="L",'Table 3C'!O51="L",'Table 3D'!O51="L",'Table 3E'!O51="L"),"NC",IF('Table 1'!P18="M",0,'Table 1'!P18)-SUM('Table 3B'!O51,'Table 3C'!O51,'Table 3D'!O51,'Table 3E'!O51)))</f>
        <v>1369525</v>
      </c>
      <c r="P73" s="176">
        <f>IF(AND('Table 1'!Q18="0",'Table 3B'!P51="0",'Table 3C'!P51="0",'Table 3D'!P51="0",'Table 3E'!P51="0"),0,IF(AND('Table 1'!Q18="L",'Table 3B'!P51="L",'Table 3C'!P51="L",'Table 3D'!P51="L",'Table 3E'!P51="L"),"NC",IF('Table 1'!Q18="M",0,'Table 1'!Q18)-SUM('Table 3B'!P51,'Table 3C'!P51,'Table 3D'!P51,'Table 3E'!P51)))</f>
        <v>1301073</v>
      </c>
      <c r="Q73" s="176">
        <f>IF(AND('Table 1'!R18="0",'Table 3B'!Q51="0",'Table 3C'!Q51="0",'Table 3D'!Q51="0",'Table 3E'!Q51="0"),0,IF(AND('Table 1'!R18="L",'Table 3B'!Q51="L",'Table 3C'!Q51="L",'Table 3D'!Q51="L",'Table 3E'!Q51="L"),"NC",IF('Table 1'!R18="M",0,'Table 1'!R18)-SUM('Table 3B'!Q51,'Table 3C'!Q51,'Table 3D'!Q51,'Table 3E'!Q51)))</f>
        <v>1290187</v>
      </c>
      <c r="R73" s="176">
        <f>IF(AND('Table 1'!S18="0",'Table 3B'!R51="0",'Table 3C'!R51="0",'Table 3D'!R51="0",'Table 3E'!R51="0"),0,IF(AND('Table 1'!S18="L",'Table 3B'!R51="L",'Table 3C'!R51="L",'Table 3D'!R51="L",'Table 3E'!R51="L"),"NC",IF('Table 1'!S18="M",0,'Table 1'!S18)-SUM('Table 3B'!R51,'Table 3C'!R51,'Table 3D'!R51,'Table 3E'!R51)))</f>
        <v>1372887</v>
      </c>
      <c r="S73" s="176">
        <f>IF(AND('Table 1'!T18="0",'Table 3B'!S51="0",'Table 3C'!S51="0",'Table 3D'!S51="0",'Table 3E'!S51="0"),0,IF(AND('Table 1'!T18="L",'Table 3B'!S51="L",'Table 3C'!S51="L",'Table 3D'!S51="L",'Table 3E'!S51="L"),"NC",IF('Table 1'!T18="M",0,'Table 1'!T18)-SUM('Table 3B'!S51,'Table 3C'!S51,'Table 3D'!S51,'Table 3E'!S51)))</f>
        <v>1374837</v>
      </c>
      <c r="T73" s="176">
        <f>IF(AND('Table 1'!U18="0",'Table 3B'!T51="0",'Table 3C'!T51="0",'Table 3D'!T51="0",'Table 3E'!T51="0"),0,IF(AND('Table 1'!U18="L",'Table 3B'!T51="L",'Table 3C'!T51="L",'Table 3D'!T51="L",'Table 3E'!T51="L"),"NC",IF('Table 1'!U18="M",0,'Table 1'!U18)-SUM('Table 3B'!T51,'Table 3C'!T51,'Table 3D'!T51,'Table 3E'!T51)))</f>
        <v>1400289</v>
      </c>
      <c r="U73" s="176">
        <f>IF(AND('Table 1'!V18="0",'Table 3B'!U51="0",'Table 3C'!U51="0",'Table 3D'!U51="0",'Table 3E'!U51="0"),0,IF(AND('Table 1'!V18="L",'Table 3B'!U51="L",'Table 3C'!U51="L",'Table 3D'!U51="L",'Table 3E'!U51="L"),"NC",IF('Table 1'!V18="M",0,'Table 1'!V18)-SUM('Table 3B'!U51,'Table 3C'!U51,'Table 3D'!U51,'Table 3E'!U51)))</f>
        <v>1419953</v>
      </c>
      <c r="V73" s="176">
        <f>IF(AND('Table 1'!W18="0",'Table 3B'!V51="0",'Table 3C'!V51="0",'Table 3D'!V51="0",'Table 3E'!V51="0"),0,IF(AND('Table 1'!W18="L",'Table 3B'!V51="L",'Table 3C'!V51="L",'Table 3D'!V51="L",'Table 3E'!V51="L"),"NC",IF('Table 1'!W18="M",0,'Table 1'!W18)-SUM('Table 3B'!V51,'Table 3C'!V51,'Table 3D'!V51,'Table 3E'!V51)))</f>
        <v>1566661</v>
      </c>
      <c r="W73" s="176">
        <f>IF(AND('Table 1'!X18="0",'Table 3B'!W51="0",'Table 3C'!W51="0",'Table 3D'!W51="0",'Table 3E'!W51="0"),0,IF(AND('Table 1'!X18="L",'Table 3B'!W51="L",'Table 3C'!W51="L",'Table 3D'!W51="L",'Table 3E'!W51="L"),"NC",IF('Table 1'!X18="M",0,'Table 1'!X18)-SUM('Table 3B'!W51,'Table 3C'!W51,'Table 3D'!W51,'Table 3E'!W51)))</f>
        <v>1825921</v>
      </c>
      <c r="X73" s="176">
        <f>IF(AND('Table 1'!Y18="0",'Table 3B'!X51="0",'Table 3C'!X51="0",'Table 3D'!X51="0",'Table 3E'!X51="0"),0,IF(AND('Table 1'!Y18="L",'Table 3B'!X51="L",'Table 3C'!X51="L",'Table 3D'!X51="L",'Table 3E'!X51="L"),"NC",IF('Table 1'!Y18="M",0,'Table 1'!Y18)-SUM('Table 3B'!X51,'Table 3C'!X51,'Table 3D'!X51,'Table 3E'!X51)))</f>
        <v>1895073</v>
      </c>
      <c r="Y73" s="176">
        <f>IF(AND('Table 1'!Z18="0",'Table 3B'!Y51="0",'Table 3C'!Y51="0",'Table 3D'!Y51="0",'Table 3E'!Y51="0"),0,IF(AND('Table 1'!Z18="L",'Table 3B'!Y51="L",'Table 3C'!Y51="L",'Table 3D'!Y51="L",'Table 3E'!Y51="L"),"NC",IF('Table 1'!Z18="M",0,'Table 1'!Z18)-SUM('Table 3B'!Y51,'Table 3C'!Y51,'Table 3D'!Y51,'Table 3E'!Y51)))</f>
        <v>1896769</v>
      </c>
      <c r="Z73" s="176">
        <f>IF(AND('Table 1'!AA18="0",'Table 3B'!Z51="0",'Table 3C'!Z51="0",'Table 3D'!Z51="0",'Table 3E'!Z51="0"),0,IF(AND('Table 1'!AA18="L",'Table 3B'!Z51="L",'Table 3C'!Z51="L",'Table 3D'!Z51="L",'Table 3E'!Z51="L"),"NC",IF('Table 1'!AA18="M",0,'Table 1'!AA18)-SUM('Table 3B'!Z51,'Table 3C'!Z51,'Table 3D'!Z51,'Table 3E'!Z51)))</f>
        <v>1917556</v>
      </c>
      <c r="AA73" s="176">
        <f>IF(AND('Table 1'!AB18="0",'Table 3B'!AA51="0",'Table 3C'!AA51="0",'Table 3D'!AA51="0",'Table 3E'!AA51="0"),0,IF(AND('Table 1'!AB18="L",'Table 3B'!AA51="L",'Table 3C'!AA51="L",'Table 3D'!AA51="L",'Table 3E'!AA51="L"),"NC",IF('Table 1'!AB18="M",0,'Table 1'!AB18)-SUM('Table 3B'!AA51,'Table 3C'!AA51,'Table 3D'!AA51,'Table 3E'!AA51)))</f>
        <v>1919259</v>
      </c>
      <c r="AB73" s="176">
        <f>IF(AND('Table 1'!AC18="0",'Table 3B'!AB51="0",'Table 3C'!AB51="0",'Table 3D'!AB51="0",'Table 3E'!AB51="0"),0,IF(AND('Table 1'!AC18="L",'Table 3B'!AB51="L",'Table 3C'!AB51="L",'Table 3D'!AB51="L",'Table 3E'!AB51="L"),"NC",IF('Table 1'!AC18="M",0,'Table 1'!AC18)-SUM('Table 3B'!AB51,'Table 3C'!AB51,'Table 3D'!AB51,'Table 3E'!AB51)))</f>
        <v>1808407</v>
      </c>
      <c r="AC73" s="176">
        <f>IF(AND('Table 1'!AD18="0",'Table 3B'!AC51="0",'Table 3C'!AC51="0",'Table 3D'!AC51="0",'Table 3E'!AC51="0"),0,IF(AND('Table 1'!AD18="L",'Table 3B'!AC51="L",'Table 3C'!AC51="L",'Table 3D'!AC51="L",'Table 3E'!AC51="L"),"NC",IF('Table 1'!AD18="M",0,'Table 1'!AD18)-SUM('Table 3B'!AC51,'Table 3C'!AC51,'Table 3D'!AC51,'Table 3E'!AC51)))</f>
        <v>2029284</v>
      </c>
      <c r="AD73" s="176">
        <f>IF(AND('Table 1'!AE18="0",'Table 3B'!AD51="0",'Table 3C'!AD51="0",'Table 3D'!AD51="0",'Table 3E'!AD51="0"),0,IF(AND('Table 1'!AE18="L",'Table 3B'!AD51="L",'Table 3C'!AD51="L",'Table 3D'!AD51="L",'Table 3E'!AD51="L"),"NC",IF('Table 1'!AE18="M",0,'Table 1'!AE18)-SUM('Table 3B'!AD51,'Table 3C'!AD51,'Table 3D'!AD51,'Table 3E'!AD51)))</f>
        <v>2017609</v>
      </c>
      <c r="AE73" s="176">
        <f>IF(AND('Table 1'!AF18="0",'Table 3B'!AE51="0",'Table 3C'!AE51="0",'Table 3D'!AE51="0",'Table 3E'!AE51="0"),0,IF(AND('Table 1'!AF18="L",'Table 3B'!AE51="L",'Table 3C'!AE51="L",'Table 3D'!AE51="L",'Table 3E'!AE51="L"),"NC",IF('Table 1'!AF18="M",0,'Table 1'!AF18)-SUM('Table 3B'!AE51,'Table 3C'!AE51,'Table 3D'!AE51,'Table 3E'!AE51)))</f>
        <v>0</v>
      </c>
      <c r="AF73" s="176">
        <f>IF(AND('Table 1'!AG18="0",'Table 3B'!AF51="0",'Table 3C'!AF51="0",'Table 3D'!AF51="0",'Table 3E'!AF51="0"),0,IF(AND('Table 1'!AG18="L",'Table 3B'!AF51="L",'Table 3C'!AF51="L",'Table 3D'!AF51="L",'Table 3E'!AF51="L"),"NC",IF('Table 1'!AG18="M",0,'Table 1'!AG18)-SUM('Table 3B'!AF51,'Table 3C'!AF51,'Table 3D'!AF51,'Table 3E'!AF51)))</f>
        <v>0</v>
      </c>
      <c r="AG73" s="176">
        <f>IF(AND('Table 1'!AH18="0",'Table 3B'!AG51="0",'Table 3C'!AG51="0",'Table 3D'!AG51="0",'Table 3E'!AG51="0"),0,IF(AND('Table 1'!AH18="L",'Table 3B'!AG51="L",'Table 3C'!AG51="L",'Table 3D'!AG51="L",'Table 3E'!AG51="L"),"NC",IF('Table 1'!AH18="M",0,'Table 1'!AH18)-SUM('Table 3B'!AG51,'Table 3C'!AG51,'Table 3D'!AG51,'Table 3E'!AG51)))</f>
        <v>0</v>
      </c>
      <c r="AH73" s="176">
        <f>IF(AND('Table 1'!AI18="0",'Table 3B'!AH51="0",'Table 3C'!AH51="0",'Table 3D'!AH51="0",'Table 3E'!AH51="0"),0,IF(AND('Table 1'!AI18="L",'Table 3B'!AH51="L",'Table 3C'!AH51="L",'Table 3D'!AH51="L",'Table 3E'!AH51="L"),"NC",IF('Table 1'!AI18="M",0,'Table 1'!AI18)-SUM('Table 3B'!AH51,'Table 3C'!AH51,'Table 3D'!AH51,'Table 3E'!AH51)))</f>
        <v>0</v>
      </c>
      <c r="AI73" s="176">
        <f>IF(AND('Table 1'!AJ18="0",'Table 3B'!AI51="0",'Table 3C'!AI51="0",'Table 3D'!AI51="0",'Table 3E'!AI51="0"),0,IF(AND('Table 1'!AJ18="L",'Table 3B'!AI51="L",'Table 3C'!AI51="L",'Table 3D'!AI51="L",'Table 3E'!AI51="L"),"NC",IF('Table 1'!AJ18="M",0,'Table 1'!AJ18)-SUM('Table 3B'!AI51,'Table 3C'!AI51,'Table 3D'!AI51,'Table 3E'!AI51)))</f>
        <v>0</v>
      </c>
      <c r="AJ73" s="173"/>
      <c r="AK73" s="174"/>
    </row>
    <row r="74" spans="1:64" s="437" customFormat="1" ht="34.5">
      <c r="A74" s="30"/>
      <c r="B74" s="79"/>
      <c r="C74" s="479" t="s">
        <v>992</v>
      </c>
      <c r="D74" s="481">
        <f>IF(AND(D12="0",'Table 3B'!D12="0",'Table 3C'!D12="0",'Table 3D'!D12="0",'Table 3E'!D12="0",D31="0",'Table 3B'!D31="0",'Table 3C'!D31="0",'Table 3D'!D31="0",'Table 3E'!D31="0",D48="0",'Table 3B'!D48="0",'Table 3C'!D48="0",'Table 3D'!D48="0",'Table 3E'!D48="0"),0,IF(AND(D12="L",'Table 3B'!D12="L",'Table 3C'!D12="L",'Table 3D'!D12="L",'Table 3E'!D12="L",D31="L",'Table 3B'!D31="L",'Table 3C'!D31="L",'Table 3D'!D31="L",'Table 3E'!D31="L",D48="L",'Table 3B'!D48="L",'Table 3C'!D48="L",'Table 3D'!D48="L",'Table 3E'!D48="L"),"NC",(D12-SUM('Table 3B'!D12,'Table 3C'!D12,'Table 3D'!D12,'Table 3E'!D12))+(D31-SUM('Table 3B'!D31,'Table 3C'!D31,'Table 3D'!D31,'Table 3E'!D31))-(D48-SUM('Table 3B'!D48,'Table 3C'!D48,'Table 3D'!D48,'Table 3E'!D48))))</f>
        <v>0</v>
      </c>
      <c r="E74" s="481">
        <f>IF(AND(E12="0",'Table 3B'!E12="0",'Table 3C'!E12="0",'Table 3D'!E12="0",'Table 3E'!E12="0",E31="0",'Table 3B'!E31="0",'Table 3C'!E31="0",'Table 3D'!E31="0",'Table 3E'!E31="0",E48="0",'Table 3B'!E48="0",'Table 3C'!E48="0",'Table 3D'!E48="0",'Table 3E'!E48="0"),0,IF(AND(E12="L",'Table 3B'!E12="L",'Table 3C'!E12="L",'Table 3D'!E12="L",'Table 3E'!E12="L",E31="L",'Table 3B'!E31="L",'Table 3C'!E31="L",'Table 3D'!E31="L",'Table 3E'!E31="L",E48="L",'Table 3B'!E48="L",'Table 3C'!E48="L",'Table 3D'!E48="L",'Table 3E'!E48="L"),"NC",(E12-SUM('Table 3B'!E12,'Table 3C'!E12,'Table 3D'!E12,'Table 3E'!E12))+(E31-SUM('Table 3B'!E31,'Table 3C'!E31,'Table 3D'!E31,'Table 3E'!E31))-(E48-SUM('Table 3B'!E48,'Table 3C'!E48,'Table 3D'!E48,'Table 3E'!E48))))</f>
        <v>0</v>
      </c>
      <c r="F74" s="481">
        <f>IF(AND(F12="0",'Table 3B'!F12="0",'Table 3C'!F12="0",'Table 3D'!F12="0",'Table 3E'!F12="0",F31="0",'Table 3B'!F31="0",'Table 3C'!F31="0",'Table 3D'!F31="0",'Table 3E'!F31="0",F48="0",'Table 3B'!F48="0",'Table 3C'!F48="0",'Table 3D'!F48="0",'Table 3E'!F48="0"),0,IF(AND(F12="L",'Table 3B'!F12="L",'Table 3C'!F12="L",'Table 3D'!F12="L",'Table 3E'!F12="L",F31="L",'Table 3B'!F31="L",'Table 3C'!F31="L",'Table 3D'!F31="L",'Table 3E'!F31="L",F48="L",'Table 3B'!F48="L",'Table 3C'!F48="L",'Table 3D'!F48="L",'Table 3E'!F48="L"),"NC",(F12-SUM('Table 3B'!F12,'Table 3C'!F12,'Table 3D'!F12,'Table 3E'!F12))+(F31-SUM('Table 3B'!F31,'Table 3C'!F31,'Table 3D'!F31,'Table 3E'!F31))-(F48-SUM('Table 3B'!F48,'Table 3C'!F48,'Table 3D'!F48,'Table 3E'!F48))))</f>
        <v>0</v>
      </c>
      <c r="G74" s="481">
        <f>IF(AND(G12="0",'Table 3B'!G12="0",'Table 3C'!G12="0",'Table 3D'!G12="0",'Table 3E'!G12="0",G31="0",'Table 3B'!G31="0",'Table 3C'!G31="0",'Table 3D'!G31="0",'Table 3E'!G31="0",G48="0",'Table 3B'!G48="0",'Table 3C'!G48="0",'Table 3D'!G48="0",'Table 3E'!G48="0"),0,IF(AND(G12="L",'Table 3B'!G12="L",'Table 3C'!G12="L",'Table 3D'!G12="L",'Table 3E'!G12="L",G31="L",'Table 3B'!G31="L",'Table 3C'!G31="L",'Table 3D'!G31="L",'Table 3E'!G31="L",G48="L",'Table 3B'!G48="L",'Table 3C'!G48="L",'Table 3D'!G48="L",'Table 3E'!G48="L"),"NC",(G12-SUM('Table 3B'!G12,'Table 3C'!G12,'Table 3D'!G12,'Table 3E'!G12))+(G31-SUM('Table 3B'!G31,'Table 3C'!G31,'Table 3D'!G31,'Table 3E'!G31))-(G48-SUM('Table 3B'!G48,'Table 3C'!G48,'Table 3D'!G48,'Table 3E'!G48))))</f>
        <v>0</v>
      </c>
      <c r="H74" s="481">
        <f>IF(AND(H12="0",'Table 3B'!H12="0",'Table 3C'!H12="0",'Table 3D'!H12="0",'Table 3E'!H12="0",H31="0",'Table 3B'!H31="0",'Table 3C'!H31="0",'Table 3D'!H31="0",'Table 3E'!H31="0",H48="0",'Table 3B'!H48="0",'Table 3C'!H48="0",'Table 3D'!H48="0",'Table 3E'!H48="0"),0,IF(AND(H12="L",'Table 3B'!H12="L",'Table 3C'!H12="L",'Table 3D'!H12="L",'Table 3E'!H12="L",H31="L",'Table 3B'!H31="L",'Table 3C'!H31="L",'Table 3D'!H31="L",'Table 3E'!H31="L",H48="L",'Table 3B'!H48="L",'Table 3C'!H48="L",'Table 3D'!H48="L",'Table 3E'!H48="L"),"NC",(H12-SUM('Table 3B'!H12,'Table 3C'!H12,'Table 3D'!H12,'Table 3E'!H12))+(H31-SUM('Table 3B'!H31,'Table 3C'!H31,'Table 3D'!H31,'Table 3E'!H31))-(H48-SUM('Table 3B'!H48,'Table 3C'!H48,'Table 3D'!H48,'Table 3E'!H48))))</f>
        <v>0</v>
      </c>
      <c r="I74" s="481">
        <f>IF(AND(I12="0",'Table 3B'!I12="0",'Table 3C'!I12="0",'Table 3D'!I12="0",'Table 3E'!I12="0",I31="0",'Table 3B'!I31="0",'Table 3C'!I31="0",'Table 3D'!I31="0",'Table 3E'!I31="0",I48="0",'Table 3B'!I48="0",'Table 3C'!I48="0",'Table 3D'!I48="0",'Table 3E'!I48="0"),0,IF(AND(I12="L",'Table 3B'!I12="L",'Table 3C'!I12="L",'Table 3D'!I12="L",'Table 3E'!I12="L",I31="L",'Table 3B'!I31="L",'Table 3C'!I31="L",'Table 3D'!I31="L",'Table 3E'!I31="L",I48="L",'Table 3B'!I48="L",'Table 3C'!I48="L",'Table 3D'!I48="L",'Table 3E'!I48="L"),"NC",(I12-SUM('Table 3B'!I12,'Table 3C'!I12,'Table 3D'!I12,'Table 3E'!I12))+(I31-SUM('Table 3B'!I31,'Table 3C'!I31,'Table 3D'!I31,'Table 3E'!I31))-(I48-SUM('Table 3B'!I48,'Table 3C'!I48,'Table 3D'!I48,'Table 3E'!I48))))</f>
        <v>0</v>
      </c>
      <c r="J74" s="481">
        <f>IF(AND(J12="0",'Table 3B'!J12="0",'Table 3C'!J12="0",'Table 3D'!J12="0",'Table 3E'!J12="0",J31="0",'Table 3B'!J31="0",'Table 3C'!J31="0",'Table 3D'!J31="0",'Table 3E'!J31="0",J48="0",'Table 3B'!J48="0",'Table 3C'!J48="0",'Table 3D'!J48="0",'Table 3E'!J48="0"),0,IF(AND(J12="L",'Table 3B'!J12="L",'Table 3C'!J12="L",'Table 3D'!J12="L",'Table 3E'!J12="L",J31="L",'Table 3B'!J31="L",'Table 3C'!J31="L",'Table 3D'!J31="L",'Table 3E'!J31="L",J48="L",'Table 3B'!J48="L",'Table 3C'!J48="L",'Table 3D'!J48="L",'Table 3E'!J48="L"),"NC",(J12-SUM('Table 3B'!J12,'Table 3C'!J12,'Table 3D'!J12,'Table 3E'!J12))+(J31-SUM('Table 3B'!J31,'Table 3C'!J31,'Table 3D'!J31,'Table 3E'!J31))-(J48-SUM('Table 3B'!J48,'Table 3C'!J48,'Table 3D'!J48,'Table 3E'!J48))))</f>
        <v>0</v>
      </c>
      <c r="K74" s="481">
        <f>IF(AND(K12="0",'Table 3B'!K12="0",'Table 3C'!K12="0",'Table 3D'!K12="0",'Table 3E'!K12="0",K31="0",'Table 3B'!K31="0",'Table 3C'!K31="0",'Table 3D'!K31="0",'Table 3E'!K31="0",K48="0",'Table 3B'!K48="0",'Table 3C'!K48="0",'Table 3D'!K48="0",'Table 3E'!K48="0"),0,IF(AND(K12="L",'Table 3B'!K12="L",'Table 3C'!K12="L",'Table 3D'!K12="L",'Table 3E'!K12="L",K31="L",'Table 3B'!K31="L",'Table 3C'!K31="L",'Table 3D'!K31="L",'Table 3E'!K31="L",K48="L",'Table 3B'!K48="L",'Table 3C'!K48="L",'Table 3D'!K48="L",'Table 3E'!K48="L"),"NC",(K12-SUM('Table 3B'!K12,'Table 3C'!K12,'Table 3D'!K12,'Table 3E'!K12))+(K31-SUM('Table 3B'!K31,'Table 3C'!K31,'Table 3D'!K31,'Table 3E'!K31))-(K48-SUM('Table 3B'!K48,'Table 3C'!K48,'Table 3D'!K48,'Table 3E'!K48))))</f>
        <v>0</v>
      </c>
      <c r="L74" s="481">
        <f>IF(AND(L12="0",'Table 3B'!L12="0",'Table 3C'!L12="0",'Table 3D'!L12="0",'Table 3E'!L12="0",L31="0",'Table 3B'!L31="0",'Table 3C'!L31="0",'Table 3D'!L31="0",'Table 3E'!L31="0",L48="0",'Table 3B'!L48="0",'Table 3C'!L48="0",'Table 3D'!L48="0",'Table 3E'!L48="0"),0,IF(AND(L12="L",'Table 3B'!L12="L",'Table 3C'!L12="L",'Table 3D'!L12="L",'Table 3E'!L12="L",L31="L",'Table 3B'!L31="L",'Table 3C'!L31="L",'Table 3D'!L31="L",'Table 3E'!L31="L",L48="L",'Table 3B'!L48="L",'Table 3C'!L48="L",'Table 3D'!L48="L",'Table 3E'!L48="L"),"NC",(L12-SUM('Table 3B'!L12,'Table 3C'!L12,'Table 3D'!L12,'Table 3E'!L12))+(L31-SUM('Table 3B'!L31,'Table 3C'!L31,'Table 3D'!L31,'Table 3E'!L31))-(L48-SUM('Table 3B'!L48,'Table 3C'!L48,'Table 3D'!L48,'Table 3E'!L48))))</f>
        <v>0</v>
      </c>
      <c r="M74" s="481">
        <f>IF(AND(M12="0",'Table 3B'!M12="0",'Table 3C'!M12="0",'Table 3D'!M12="0",'Table 3E'!M12="0",M31="0",'Table 3B'!M31="0",'Table 3C'!M31="0",'Table 3D'!M31="0",'Table 3E'!M31="0",M48="0",'Table 3B'!M48="0",'Table 3C'!M48="0",'Table 3D'!M48="0",'Table 3E'!M48="0"),0,IF(AND(M12="L",'Table 3B'!M12="L",'Table 3C'!M12="L",'Table 3D'!M12="L",'Table 3E'!M12="L",M31="L",'Table 3B'!M31="L",'Table 3C'!M31="L",'Table 3D'!M31="L",'Table 3E'!M31="L",M48="L",'Table 3B'!M48="L",'Table 3C'!M48="L",'Table 3D'!M48="L",'Table 3E'!M48="L"),"NC",(M12-SUM('Table 3B'!M12,'Table 3C'!M12,'Table 3D'!M12,'Table 3E'!M12))+(M31-SUM('Table 3B'!M31,'Table 3C'!M31,'Table 3D'!M31,'Table 3E'!M31))-(M48-SUM('Table 3B'!M48,'Table 3C'!M48,'Table 3D'!M48,'Table 3E'!M48))))</f>
        <v>0</v>
      </c>
      <c r="N74" s="481">
        <f>IF(AND(N12="0",'Table 3B'!N12="0",'Table 3C'!N12="0",'Table 3D'!N12="0",'Table 3E'!N12="0",N31="0",'Table 3B'!N31="0",'Table 3C'!N31="0",'Table 3D'!N31="0",'Table 3E'!N31="0",N48="0",'Table 3B'!N48="0",'Table 3C'!N48="0",'Table 3D'!N48="0",'Table 3E'!N48="0"),0,IF(AND(N12="L",'Table 3B'!N12="L",'Table 3C'!N12="L",'Table 3D'!N12="L",'Table 3E'!N12="L",N31="L",'Table 3B'!N31="L",'Table 3C'!N31="L",'Table 3D'!N31="L",'Table 3E'!N31="L",N48="L",'Table 3B'!N48="L",'Table 3C'!N48="L",'Table 3D'!N48="L",'Table 3E'!N48="L"),"NC",(N12-SUM('Table 3B'!N12,'Table 3C'!N12,'Table 3D'!N12,'Table 3E'!N12))+(N31-SUM('Table 3B'!N31,'Table 3C'!N31,'Table 3D'!N31,'Table 3E'!N31))-(N48-SUM('Table 3B'!N48,'Table 3C'!N48,'Table 3D'!N48,'Table 3E'!N48))))</f>
        <v>0</v>
      </c>
      <c r="O74" s="481">
        <f>IF(AND(O12="0",'Table 3B'!O12="0",'Table 3C'!O12="0",'Table 3D'!O12="0",'Table 3E'!O12="0",O31="0",'Table 3B'!O31="0",'Table 3C'!O31="0",'Table 3D'!O31="0",'Table 3E'!O31="0",O48="0",'Table 3B'!O48="0",'Table 3C'!O48="0",'Table 3D'!O48="0",'Table 3E'!O48="0"),0,IF(AND(O12="L",'Table 3B'!O12="L",'Table 3C'!O12="L",'Table 3D'!O12="L",'Table 3E'!O12="L",O31="L",'Table 3B'!O31="L",'Table 3C'!O31="L",'Table 3D'!O31="L",'Table 3E'!O31="L",O48="L",'Table 3B'!O48="L",'Table 3C'!O48="L",'Table 3D'!O48="L",'Table 3E'!O48="L"),"NC",(O12-SUM('Table 3B'!O12,'Table 3C'!O12,'Table 3D'!O12,'Table 3E'!O12))+(O31-SUM('Table 3B'!O31,'Table 3C'!O31,'Table 3D'!O31,'Table 3E'!O31))-(O48-SUM('Table 3B'!O48,'Table 3C'!O48,'Table 3D'!O48,'Table 3E'!O48))))</f>
        <v>0</v>
      </c>
      <c r="P74" s="481">
        <f>IF(AND(P12="0",'Table 3B'!P12="0",'Table 3C'!P12="0",'Table 3D'!P12="0",'Table 3E'!P12="0",P31="0",'Table 3B'!P31="0",'Table 3C'!P31="0",'Table 3D'!P31="0",'Table 3E'!P31="0",P48="0",'Table 3B'!P48="0",'Table 3C'!P48="0",'Table 3D'!P48="0",'Table 3E'!P48="0"),0,IF(AND(P12="L",'Table 3B'!P12="L",'Table 3C'!P12="L",'Table 3D'!P12="L",'Table 3E'!P12="L",P31="L",'Table 3B'!P31="L",'Table 3C'!P31="L",'Table 3D'!P31="L",'Table 3E'!P31="L",P48="L",'Table 3B'!P48="L",'Table 3C'!P48="L",'Table 3D'!P48="L",'Table 3E'!P48="L"),"NC",(P12-SUM('Table 3B'!P12,'Table 3C'!P12,'Table 3D'!P12,'Table 3E'!P12))+(P31-SUM('Table 3B'!P31,'Table 3C'!P31,'Table 3D'!P31,'Table 3E'!P31))-(P48-SUM('Table 3B'!P48,'Table 3C'!P48,'Table 3D'!P48,'Table 3E'!P48))))</f>
        <v>0</v>
      </c>
      <c r="Q74" s="481">
        <f>IF(AND(Q12="0",'Table 3B'!Q12="0",'Table 3C'!Q12="0",'Table 3D'!Q12="0",'Table 3E'!Q12="0",Q31="0",'Table 3B'!Q31="0",'Table 3C'!Q31="0",'Table 3D'!Q31="0",'Table 3E'!Q31="0",Q48="0",'Table 3B'!Q48="0",'Table 3C'!Q48="0",'Table 3D'!Q48="0",'Table 3E'!Q48="0"),0,IF(AND(Q12="L",'Table 3B'!Q12="L",'Table 3C'!Q12="L",'Table 3D'!Q12="L",'Table 3E'!Q12="L",Q31="L",'Table 3B'!Q31="L",'Table 3C'!Q31="L",'Table 3D'!Q31="L",'Table 3E'!Q31="L",Q48="L",'Table 3B'!Q48="L",'Table 3C'!Q48="L",'Table 3D'!Q48="L",'Table 3E'!Q48="L"),"NC",(Q12-SUM('Table 3B'!Q12,'Table 3C'!Q12,'Table 3D'!Q12,'Table 3E'!Q12))+(Q31-SUM('Table 3B'!Q31,'Table 3C'!Q31,'Table 3D'!Q31,'Table 3E'!Q31))-(Q48-SUM('Table 3B'!Q48,'Table 3C'!Q48,'Table 3D'!Q48,'Table 3E'!Q48))))</f>
        <v>0</v>
      </c>
      <c r="R74" s="481">
        <f>IF(AND(R12="0",'Table 3B'!R12="0",'Table 3C'!R12="0",'Table 3D'!R12="0",'Table 3E'!R12="0",R31="0",'Table 3B'!R31="0",'Table 3C'!R31="0",'Table 3D'!R31="0",'Table 3E'!R31="0",R48="0",'Table 3B'!R48="0",'Table 3C'!R48="0",'Table 3D'!R48="0",'Table 3E'!R48="0"),0,IF(AND(R12="L",'Table 3B'!R12="L",'Table 3C'!R12="L",'Table 3D'!R12="L",'Table 3E'!R12="L",R31="L",'Table 3B'!R31="L",'Table 3C'!R31="L",'Table 3D'!R31="L",'Table 3E'!R31="L",R48="L",'Table 3B'!R48="L",'Table 3C'!R48="L",'Table 3D'!R48="L",'Table 3E'!R48="L"),"NC",(R12-SUM('Table 3B'!R12,'Table 3C'!R12,'Table 3D'!R12,'Table 3E'!R12))+(R31-SUM('Table 3B'!R31,'Table 3C'!R31,'Table 3D'!R31,'Table 3E'!R31))-(R48-SUM('Table 3B'!R48,'Table 3C'!R48,'Table 3D'!R48,'Table 3E'!R48))))</f>
        <v>0</v>
      </c>
      <c r="S74" s="481">
        <f>IF(AND(S12="0",'Table 3B'!S12="0",'Table 3C'!S12="0",'Table 3D'!S12="0",'Table 3E'!S12="0",S31="0",'Table 3B'!S31="0",'Table 3C'!S31="0",'Table 3D'!S31="0",'Table 3E'!S31="0",S48="0",'Table 3B'!S48="0",'Table 3C'!S48="0",'Table 3D'!S48="0",'Table 3E'!S48="0"),0,IF(AND(S12="L",'Table 3B'!S12="L",'Table 3C'!S12="L",'Table 3D'!S12="L",'Table 3E'!S12="L",S31="L",'Table 3B'!S31="L",'Table 3C'!S31="L",'Table 3D'!S31="L",'Table 3E'!S31="L",S48="L",'Table 3B'!S48="L",'Table 3C'!S48="L",'Table 3D'!S48="L",'Table 3E'!S48="L"),"NC",(S12-SUM('Table 3B'!S12,'Table 3C'!S12,'Table 3D'!S12,'Table 3E'!S12))+(S31-SUM('Table 3B'!S31,'Table 3C'!S31,'Table 3D'!S31,'Table 3E'!S31))-(S48-SUM('Table 3B'!S48,'Table 3C'!S48,'Table 3D'!S48,'Table 3E'!S48))))</f>
        <v>0</v>
      </c>
      <c r="T74" s="481">
        <f>IF(AND(T12="0",'Table 3B'!T12="0",'Table 3C'!T12="0",'Table 3D'!T12="0",'Table 3E'!T12="0",T31="0",'Table 3B'!T31="0",'Table 3C'!T31="0",'Table 3D'!T31="0",'Table 3E'!T31="0",T48="0",'Table 3B'!T48="0",'Table 3C'!T48="0",'Table 3D'!T48="0",'Table 3E'!T48="0"),0,IF(AND(T12="L",'Table 3B'!T12="L",'Table 3C'!T12="L",'Table 3D'!T12="L",'Table 3E'!T12="L",T31="L",'Table 3B'!T31="L",'Table 3C'!T31="L",'Table 3D'!T31="L",'Table 3E'!T31="L",T48="L",'Table 3B'!T48="L",'Table 3C'!T48="L",'Table 3D'!T48="L",'Table 3E'!T48="L"),"NC",(T12-SUM('Table 3B'!T12,'Table 3C'!T12,'Table 3D'!T12,'Table 3E'!T12))+(T31-SUM('Table 3B'!T31,'Table 3C'!T31,'Table 3D'!T31,'Table 3E'!T31))-(T48-SUM('Table 3B'!T48,'Table 3C'!T48,'Table 3D'!T48,'Table 3E'!T48))))</f>
        <v>0</v>
      </c>
      <c r="U74" s="481">
        <f>IF(AND(U12="0",'Table 3B'!U12="0",'Table 3C'!U12="0",'Table 3D'!U12="0",'Table 3E'!U12="0",U31="0",'Table 3B'!U31="0",'Table 3C'!U31="0",'Table 3D'!U31="0",'Table 3E'!U31="0",U48="0",'Table 3B'!U48="0",'Table 3C'!U48="0",'Table 3D'!U48="0",'Table 3E'!U48="0"),0,IF(AND(U12="L",'Table 3B'!U12="L",'Table 3C'!U12="L",'Table 3D'!U12="L",'Table 3E'!U12="L",U31="L",'Table 3B'!U31="L",'Table 3C'!U31="L",'Table 3D'!U31="L",'Table 3E'!U31="L",U48="L",'Table 3B'!U48="L",'Table 3C'!U48="L",'Table 3D'!U48="L",'Table 3E'!U48="L"),"NC",(U12-SUM('Table 3B'!U12,'Table 3C'!U12,'Table 3D'!U12,'Table 3E'!U12))+(U31-SUM('Table 3B'!U31,'Table 3C'!U31,'Table 3D'!U31,'Table 3E'!U31))-(U48-SUM('Table 3B'!U48,'Table 3C'!U48,'Table 3D'!U48,'Table 3E'!U48))))</f>
        <v>0</v>
      </c>
      <c r="V74" s="481">
        <f>IF(AND(V12="0",'Table 3B'!V12="0",'Table 3C'!V12="0",'Table 3D'!V12="0",'Table 3E'!V12="0",V31="0",'Table 3B'!V31="0",'Table 3C'!V31="0",'Table 3D'!V31="0",'Table 3E'!V31="0",V48="0",'Table 3B'!V48="0",'Table 3C'!V48="0",'Table 3D'!V48="0",'Table 3E'!V48="0"),0,IF(AND(V12="L",'Table 3B'!V12="L",'Table 3C'!V12="L",'Table 3D'!V12="L",'Table 3E'!V12="L",V31="L",'Table 3B'!V31="L",'Table 3C'!V31="L",'Table 3D'!V31="L",'Table 3E'!V31="L",V48="L",'Table 3B'!V48="L",'Table 3C'!V48="L",'Table 3D'!V48="L",'Table 3E'!V48="L"),"NC",(V12-SUM('Table 3B'!V12,'Table 3C'!V12,'Table 3D'!V12,'Table 3E'!V12))+(V31-SUM('Table 3B'!V31,'Table 3C'!V31,'Table 3D'!V31,'Table 3E'!V31))-(V48-SUM('Table 3B'!V48,'Table 3C'!V48,'Table 3D'!V48,'Table 3E'!V48))))</f>
        <v>0</v>
      </c>
      <c r="W74" s="481">
        <f>IF(AND(W12="0",'Table 3B'!W12="0",'Table 3C'!W12="0",'Table 3D'!W12="0",'Table 3E'!W12="0",W31="0",'Table 3B'!W31="0",'Table 3C'!W31="0",'Table 3D'!W31="0",'Table 3E'!W31="0",W48="0",'Table 3B'!W48="0",'Table 3C'!W48="0",'Table 3D'!W48="0",'Table 3E'!W48="0"),0,IF(AND(W12="L",'Table 3B'!W12="L",'Table 3C'!W12="L",'Table 3D'!W12="L",'Table 3E'!W12="L",W31="L",'Table 3B'!W31="L",'Table 3C'!W31="L",'Table 3D'!W31="L",'Table 3E'!W31="L",W48="L",'Table 3B'!W48="L",'Table 3C'!W48="L",'Table 3D'!W48="L",'Table 3E'!W48="L"),"NC",(W12-SUM('Table 3B'!W12,'Table 3C'!W12,'Table 3D'!W12,'Table 3E'!W12))+(W31-SUM('Table 3B'!W31,'Table 3C'!W31,'Table 3D'!W31,'Table 3E'!W31))-(W48-SUM('Table 3B'!W48,'Table 3C'!W48,'Table 3D'!W48,'Table 3E'!W48))))</f>
        <v>0</v>
      </c>
      <c r="X74" s="481">
        <f>IF(AND(X12="0",'Table 3B'!X12="0",'Table 3C'!X12="0",'Table 3D'!X12="0",'Table 3E'!X12="0",X31="0",'Table 3B'!X31="0",'Table 3C'!X31="0",'Table 3D'!X31="0",'Table 3E'!X31="0",X48="0",'Table 3B'!X48="0",'Table 3C'!X48="0",'Table 3D'!X48="0",'Table 3E'!X48="0"),0,IF(AND(X12="L",'Table 3B'!X12="L",'Table 3C'!X12="L",'Table 3D'!X12="L",'Table 3E'!X12="L",X31="L",'Table 3B'!X31="L",'Table 3C'!X31="L",'Table 3D'!X31="L",'Table 3E'!X31="L",X48="L",'Table 3B'!X48="L",'Table 3C'!X48="L",'Table 3D'!X48="L",'Table 3E'!X48="L"),"NC",(X12-SUM('Table 3B'!X12,'Table 3C'!X12,'Table 3D'!X12,'Table 3E'!X12))+(X31-SUM('Table 3B'!X31,'Table 3C'!X31,'Table 3D'!X31,'Table 3E'!X31))-(X48-SUM('Table 3B'!X48,'Table 3C'!X48,'Table 3D'!X48,'Table 3E'!X48))))</f>
        <v>0</v>
      </c>
      <c r="Y74" s="481">
        <f>IF(AND(Y12="0",'Table 3B'!Y12="0",'Table 3C'!Y12="0",'Table 3D'!Y12="0",'Table 3E'!Y12="0",Y31="0",'Table 3B'!Y31="0",'Table 3C'!Y31="0",'Table 3D'!Y31="0",'Table 3E'!Y31="0",Y48="0",'Table 3B'!Y48="0",'Table 3C'!Y48="0",'Table 3D'!Y48="0",'Table 3E'!Y48="0"),0,IF(AND(Y12="L",'Table 3B'!Y12="L",'Table 3C'!Y12="L",'Table 3D'!Y12="L",'Table 3E'!Y12="L",Y31="L",'Table 3B'!Y31="L",'Table 3C'!Y31="L",'Table 3D'!Y31="L",'Table 3E'!Y31="L",Y48="L",'Table 3B'!Y48="L",'Table 3C'!Y48="L",'Table 3D'!Y48="L",'Table 3E'!Y48="L"),"NC",(Y12-SUM('Table 3B'!Y12,'Table 3C'!Y12,'Table 3D'!Y12,'Table 3E'!Y12))+(Y31-SUM('Table 3B'!Y31,'Table 3C'!Y31,'Table 3D'!Y31,'Table 3E'!Y31))-(Y48-SUM('Table 3B'!Y48,'Table 3C'!Y48,'Table 3D'!Y48,'Table 3E'!Y48))))</f>
        <v>0</v>
      </c>
      <c r="Z74" s="481">
        <f>IF(AND(Z12="0",'Table 3B'!Z12="0",'Table 3C'!Z12="0",'Table 3D'!Z12="0",'Table 3E'!Z12="0",Z31="0",'Table 3B'!Z31="0",'Table 3C'!Z31="0",'Table 3D'!Z31="0",'Table 3E'!Z31="0",Z48="0",'Table 3B'!Z48="0",'Table 3C'!Z48="0",'Table 3D'!Z48="0",'Table 3E'!Z48="0"),0,IF(AND(Z12="L",'Table 3B'!Z12="L",'Table 3C'!Z12="L",'Table 3D'!Z12="L",'Table 3E'!Z12="L",Z31="L",'Table 3B'!Z31="L",'Table 3C'!Z31="L",'Table 3D'!Z31="L",'Table 3E'!Z31="L",Z48="L",'Table 3B'!Z48="L",'Table 3C'!Z48="L",'Table 3D'!Z48="L",'Table 3E'!Z48="L"),"NC",(Z12-SUM('Table 3B'!Z12,'Table 3C'!Z12,'Table 3D'!Z12,'Table 3E'!Z12))+(Z31-SUM('Table 3B'!Z31,'Table 3C'!Z31,'Table 3D'!Z31,'Table 3E'!Z31))-(Z48-SUM('Table 3B'!Z48,'Table 3C'!Z48,'Table 3D'!Z48,'Table 3E'!Z48))))</f>
        <v>0</v>
      </c>
      <c r="AA74" s="481">
        <f>IF(AND(AA12="0",'Table 3B'!AA12="0",'Table 3C'!AA12="0",'Table 3D'!AA12="0",'Table 3E'!AA12="0",AA31="0",'Table 3B'!AA31="0",'Table 3C'!AA31="0",'Table 3D'!AA31="0",'Table 3E'!AA31="0",AA48="0",'Table 3B'!AA48="0",'Table 3C'!AA48="0",'Table 3D'!AA48="0",'Table 3E'!AA48="0"),0,IF(AND(AA12="L",'Table 3B'!AA12="L",'Table 3C'!AA12="L",'Table 3D'!AA12="L",'Table 3E'!AA12="L",AA31="L",'Table 3B'!AA31="L",'Table 3C'!AA31="L",'Table 3D'!AA31="L",'Table 3E'!AA31="L",AA48="L",'Table 3B'!AA48="L",'Table 3C'!AA48="L",'Table 3D'!AA48="L",'Table 3E'!AA48="L"),"NC",(AA12-SUM('Table 3B'!AA12,'Table 3C'!AA12,'Table 3D'!AA12,'Table 3E'!AA12))+(AA31-SUM('Table 3B'!AA31,'Table 3C'!AA31,'Table 3D'!AA31,'Table 3E'!AA31))-(AA48-SUM('Table 3B'!AA48,'Table 3C'!AA48,'Table 3D'!AA48,'Table 3E'!AA48))))</f>
        <v>0</v>
      </c>
      <c r="AB74" s="481">
        <f>IF(AND(AB12="0",'Table 3B'!AB12="0",'Table 3C'!AB12="0",'Table 3D'!AB12="0",'Table 3E'!AB12="0",AB31="0",'Table 3B'!AB31="0",'Table 3C'!AB31="0",'Table 3D'!AB31="0",'Table 3E'!AB31="0",AB48="0",'Table 3B'!AB48="0",'Table 3C'!AB48="0",'Table 3D'!AB48="0",'Table 3E'!AB48="0"),0,IF(AND(AB12="L",'Table 3B'!AB12="L",'Table 3C'!AB12="L",'Table 3D'!AB12="L",'Table 3E'!AB12="L",AB31="L",'Table 3B'!AB31="L",'Table 3C'!AB31="L",'Table 3D'!AB31="L",'Table 3E'!AB31="L",AB48="L",'Table 3B'!AB48="L",'Table 3C'!AB48="L",'Table 3D'!AB48="L",'Table 3E'!AB48="L"),"NC",(AB12-SUM('Table 3B'!AB12,'Table 3C'!AB12,'Table 3D'!AB12,'Table 3E'!AB12))+(AB31-SUM('Table 3B'!AB31,'Table 3C'!AB31,'Table 3D'!AB31,'Table 3E'!AB31))-(AB48-SUM('Table 3B'!AB48,'Table 3C'!AB48,'Table 3D'!AB48,'Table 3E'!AB48))))</f>
        <v>0</v>
      </c>
      <c r="AC74" s="481">
        <f>IF(AND(AC12="0",'Table 3B'!AC12="0",'Table 3C'!AC12="0",'Table 3D'!AC12="0",'Table 3E'!AC12="0",AC31="0",'Table 3B'!AC31="0",'Table 3C'!AC31="0",'Table 3D'!AC31="0",'Table 3E'!AC31="0",AC48="0",'Table 3B'!AC48="0",'Table 3C'!AC48="0",'Table 3D'!AC48="0",'Table 3E'!AC48="0"),0,IF(AND(AC12="L",'Table 3B'!AC12="L",'Table 3C'!AC12="L",'Table 3D'!AC12="L",'Table 3E'!AC12="L",AC31="L",'Table 3B'!AC31="L",'Table 3C'!AC31="L",'Table 3D'!AC31="L",'Table 3E'!AC31="L",AC48="L",'Table 3B'!AC48="L",'Table 3C'!AC48="L",'Table 3D'!AC48="L",'Table 3E'!AC48="L"),"NC",(AC12-SUM('Table 3B'!AC12,'Table 3C'!AC12,'Table 3D'!AC12,'Table 3E'!AC12))+(AC31-SUM('Table 3B'!AC31,'Table 3C'!AC31,'Table 3D'!AC31,'Table 3E'!AC31))-(AC48-SUM('Table 3B'!AC48,'Table 3C'!AC48,'Table 3D'!AC48,'Table 3E'!AC48))))</f>
        <v>0</v>
      </c>
      <c r="AD74" s="481">
        <f>IF(AND(AD12="0",'Table 3B'!AD12="0",'Table 3C'!AD12="0",'Table 3D'!AD12="0",'Table 3E'!AD12="0",AD31="0",'Table 3B'!AD31="0",'Table 3C'!AD31="0",'Table 3D'!AD31="0",'Table 3E'!AD31="0",AD48="0",'Table 3B'!AD48="0",'Table 3C'!AD48="0",'Table 3D'!AD48="0",'Table 3E'!AD48="0"),0,IF(AND(AD12="L",'Table 3B'!AD12="L",'Table 3C'!AD12="L",'Table 3D'!AD12="L",'Table 3E'!AD12="L",AD31="L",'Table 3B'!AD31="L",'Table 3C'!AD31="L",'Table 3D'!AD31="L",'Table 3E'!AD31="L",AD48="L",'Table 3B'!AD48="L",'Table 3C'!AD48="L",'Table 3D'!AD48="L",'Table 3E'!AD48="L"),"NC",(AD12-SUM('Table 3B'!AD12,'Table 3C'!AD12,'Table 3D'!AD12,'Table 3E'!AD12))+(AD31-SUM('Table 3B'!AD31,'Table 3C'!AD31,'Table 3D'!AD31,'Table 3E'!AD31))-(AD48-SUM('Table 3B'!AD48,'Table 3C'!AD48,'Table 3D'!AD48,'Table 3E'!AD48))))</f>
        <v>0</v>
      </c>
      <c r="AE74" s="481">
        <f>IF(AND(AE12="0",'Table 3B'!AE12="0",'Table 3C'!AE12="0",'Table 3D'!AE12="0",'Table 3E'!AE12="0",AE31="0",'Table 3B'!AE31="0",'Table 3C'!AE31="0",'Table 3D'!AE31="0",'Table 3E'!AE31="0",AE48="0",'Table 3B'!AE48="0",'Table 3C'!AE48="0",'Table 3D'!AE48="0",'Table 3E'!AE48="0"),0,IF(AND(AE12="L",'Table 3B'!AE12="L",'Table 3C'!AE12="L",'Table 3D'!AE12="L",'Table 3E'!AE12="L",AE31="L",'Table 3B'!AE31="L",'Table 3C'!AE31="L",'Table 3D'!AE31="L",'Table 3E'!AE31="L",AE48="L",'Table 3B'!AE48="L",'Table 3C'!AE48="L",'Table 3D'!AE48="L",'Table 3E'!AE48="L"),"NC",(AE12-SUM('Table 3B'!AE12,'Table 3C'!AE12,'Table 3D'!AE12,'Table 3E'!AE12))+(AE31-SUM('Table 3B'!AE31,'Table 3C'!AE31,'Table 3D'!AE31,'Table 3E'!AE31))-(AE48-SUM('Table 3B'!AE48,'Table 3C'!AE48,'Table 3D'!AE48,'Table 3E'!AE48))))</f>
        <v>0</v>
      </c>
      <c r="AF74" s="481">
        <f>IF(AND(AF12="0",'Table 3B'!AF12="0",'Table 3C'!AF12="0",'Table 3D'!AF12="0",'Table 3E'!AF12="0",AF31="0",'Table 3B'!AF31="0",'Table 3C'!AF31="0",'Table 3D'!AF31="0",'Table 3E'!AF31="0",AF48="0",'Table 3B'!AF48="0",'Table 3C'!AF48="0",'Table 3D'!AF48="0",'Table 3E'!AF48="0"),0,IF(AND(AF12="L",'Table 3B'!AF12="L",'Table 3C'!AF12="L",'Table 3D'!AF12="L",'Table 3E'!AF12="L",AF31="L",'Table 3B'!AF31="L",'Table 3C'!AF31="L",'Table 3D'!AF31="L",'Table 3E'!AF31="L",AF48="L",'Table 3B'!AF48="L",'Table 3C'!AF48="L",'Table 3D'!AF48="L",'Table 3E'!AF48="L"),"NC",(AF12-SUM('Table 3B'!AF12,'Table 3C'!AF12,'Table 3D'!AF12,'Table 3E'!AF12))+(AF31-SUM('Table 3B'!AF31,'Table 3C'!AF31,'Table 3D'!AF31,'Table 3E'!AF31))-(AF48-SUM('Table 3B'!AF48,'Table 3C'!AF48,'Table 3D'!AF48,'Table 3E'!AF48))))</f>
        <v>0</v>
      </c>
      <c r="AG74" s="481">
        <f>IF(AND(AG12="0",'Table 3B'!AG12="0",'Table 3C'!AG12="0",'Table 3D'!AG12="0",'Table 3E'!AG12="0",AG31="0",'Table 3B'!AG31="0",'Table 3C'!AG31="0",'Table 3D'!AG31="0",'Table 3E'!AG31="0",AG48="0",'Table 3B'!AG48="0",'Table 3C'!AG48="0",'Table 3D'!AG48="0",'Table 3E'!AG48="0"),0,IF(AND(AG12="L",'Table 3B'!AG12="L",'Table 3C'!AG12="L",'Table 3D'!AG12="L",'Table 3E'!AG12="L",AG31="L",'Table 3B'!AG31="L",'Table 3C'!AG31="L",'Table 3D'!AG31="L",'Table 3E'!AG31="L",AG48="L",'Table 3B'!AG48="L",'Table 3C'!AG48="L",'Table 3D'!AG48="L",'Table 3E'!AG48="L"),"NC",(AG12-SUM('Table 3B'!AG12,'Table 3C'!AG12,'Table 3D'!AG12,'Table 3E'!AG12))+(AG31-SUM('Table 3B'!AG31,'Table 3C'!AG31,'Table 3D'!AG31,'Table 3E'!AG31))-(AG48-SUM('Table 3B'!AG48,'Table 3C'!AG48,'Table 3D'!AG48,'Table 3E'!AG48))))</f>
        <v>0</v>
      </c>
      <c r="AH74" s="481">
        <f>IF(AND(AH12="0",'Table 3B'!AH12="0",'Table 3C'!AH12="0",'Table 3D'!AH12="0",'Table 3E'!AH12="0",AH31="0",'Table 3B'!AH31="0",'Table 3C'!AH31="0",'Table 3D'!AH31="0",'Table 3E'!AH31="0",AH48="0",'Table 3B'!AH48="0",'Table 3C'!AH48="0",'Table 3D'!AH48="0",'Table 3E'!AH48="0"),0,IF(AND(AH12="L",'Table 3B'!AH12="L",'Table 3C'!AH12="L",'Table 3D'!AH12="L",'Table 3E'!AH12="L",AH31="L",'Table 3B'!AH31="L",'Table 3C'!AH31="L",'Table 3D'!AH31="L",'Table 3E'!AH31="L",AH48="L",'Table 3B'!AH48="L",'Table 3C'!AH48="L",'Table 3D'!AH48="L",'Table 3E'!AH48="L"),"NC",(AH12-SUM('Table 3B'!AH12,'Table 3C'!AH12,'Table 3D'!AH12,'Table 3E'!AH12))+(AH31-SUM('Table 3B'!AH31,'Table 3C'!AH31,'Table 3D'!AH31,'Table 3E'!AH31))-(AH48-SUM('Table 3B'!AH48,'Table 3C'!AH48,'Table 3D'!AH48,'Table 3E'!AH48))))</f>
        <v>0</v>
      </c>
      <c r="AI74" s="481">
        <f>IF(AND(AI12="0",'Table 3B'!AI12="0",'Table 3C'!AI12="0",'Table 3D'!AI12="0",'Table 3E'!AI12="0",AI31="0",'Table 3B'!AI31="0",'Table 3C'!AI31="0",'Table 3D'!AI31="0",'Table 3E'!AI31="0",AI48="0",'Table 3B'!AI48="0",'Table 3C'!AI48="0",'Table 3D'!AI48="0",'Table 3E'!AI48="0"),0,IF(AND(AI12="L",'Table 3B'!AI12="L",'Table 3C'!AI12="L",'Table 3D'!AI12="L",'Table 3E'!AI12="L",AI31="L",'Table 3B'!AI31="L",'Table 3C'!AI31="L",'Table 3D'!AI31="L",'Table 3E'!AI31="L",AI48="L",'Table 3B'!AI48="L",'Table 3C'!AI48="L",'Table 3D'!AI48="L",'Table 3E'!AI48="L"),"NC",(AI12-SUM('Table 3B'!AI12,'Table 3C'!AI12,'Table 3D'!AI12,'Table 3E'!AI12))+(AI31-SUM('Table 3B'!AI31,'Table 3C'!AI31,'Table 3D'!AI31,'Table 3E'!AI31))-(AI48-SUM('Table 3B'!AI48,'Table 3C'!AI48,'Table 3D'!AI48,'Table 3E'!AI48))))</f>
        <v>0</v>
      </c>
      <c r="AP74"/>
      <c r="BL74" s="478"/>
    </row>
    <row r="75" spans="1:64" ht="23.25">
      <c r="C75" s="477" t="s">
        <v>555</v>
      </c>
      <c r="D75" s="338">
        <f>IF(AND(D10="0",D45="0",'Table 3B'!D10="0",'Table 3B'!D45="0",'Table 3C'!D10="0",'Table 3C'!D45="0",'Table 3D'!D10="0",'Table 3D'!D45="0",'Table 3E'!D10="0",'Table 3E'!D45="0"),0,IF(AND(D10="L",D45="L",'Table 3B'!D10="L",'Table 3B'!D45="L",'Table 3C'!D10="L",'Table 3C'!D45="L",'Table 3D'!D10="L",'Table 3D'!D45="L",'Table 3E'!D10="L",'Table 3E'!D45="L"),"NC",IF(D10="M",0,D10)+IF(D45="M",0,D45)-(IF('Table 3B'!D10="M",0,'Table 3B'!D10)+IF('Table 3B'!D45="M",0,'Table 3B'!D45))-(IF('Table 3C'!D10="M",0,'Table 3C'!D10)+IF('Table 3C'!D45="M",0,'Table 3C'!D45))-(IF('Table 3D'!D10="M",0,'Table 3D'!D10)+IF('Table 3D'!D45="M",0,'Table 3D'!D45))-(IF('Table 3E'!D10="M",0,'Table 3E'!D10)+IF('Table 3E'!D45="M",0,'Table 3E'!D45))))</f>
        <v>0</v>
      </c>
      <c r="E75" s="338">
        <f>IF(AND(E10="0",E45="0",'Table 3B'!E10="0",'Table 3B'!E45="0",'Table 3C'!E10="0",'Table 3C'!E45="0",'Table 3D'!E10="0",'Table 3D'!E45="0",'Table 3E'!E10="0",'Table 3E'!E45="0"),0,IF(AND(E10="L",E45="L",'Table 3B'!E10="L",'Table 3B'!E45="L",'Table 3C'!E10="L",'Table 3C'!E45="L",'Table 3D'!E10="L",'Table 3D'!E45="L",'Table 3E'!E10="L",'Table 3E'!E45="L"),"NC",IF(E10="M",0,E10)+IF(E45="M",0,E45)-(IF('Table 3B'!E10="M",0,'Table 3B'!E10)+IF('Table 3B'!E45="M",0,'Table 3B'!E45))-(IF('Table 3C'!E10="M",0,'Table 3C'!E10)+IF('Table 3C'!E45="M",0,'Table 3C'!E45))-(IF('Table 3D'!E10="M",0,'Table 3D'!E10)+IF('Table 3D'!E45="M",0,'Table 3D'!E45))-(IF('Table 3E'!E10="M",0,'Table 3E'!E10)+IF('Table 3E'!E45="M",0,'Table 3E'!E45))))</f>
        <v>0</v>
      </c>
      <c r="F75" s="338">
        <f>IF(AND(F10="0",F45="0",'Table 3B'!F10="0",'Table 3B'!F45="0",'Table 3C'!F10="0",'Table 3C'!F45="0",'Table 3D'!F10="0",'Table 3D'!F45="0",'Table 3E'!F10="0",'Table 3E'!F45="0"),0,IF(AND(F10="L",F45="L",'Table 3B'!F10="L",'Table 3B'!F45="L",'Table 3C'!F10="L",'Table 3C'!F45="L",'Table 3D'!F10="L",'Table 3D'!F45="L",'Table 3E'!F10="L",'Table 3E'!F45="L"),"NC",IF(F10="M",0,F10)+IF(F45="M",0,F45)-(IF('Table 3B'!F10="M",0,'Table 3B'!F10)+IF('Table 3B'!F45="M",0,'Table 3B'!F45))-(IF('Table 3C'!F10="M",0,'Table 3C'!F10)+IF('Table 3C'!F45="M",0,'Table 3C'!F45))-(IF('Table 3D'!F10="M",0,'Table 3D'!F10)+IF('Table 3D'!F45="M",0,'Table 3D'!F45))-(IF('Table 3E'!F10="M",0,'Table 3E'!F10)+IF('Table 3E'!F45="M",0,'Table 3E'!F45))))</f>
        <v>0</v>
      </c>
      <c r="G75" s="338">
        <f>IF(AND(G10="0",G45="0",'Table 3B'!G10="0",'Table 3B'!G45="0",'Table 3C'!G10="0",'Table 3C'!G45="0",'Table 3D'!G10="0",'Table 3D'!G45="0",'Table 3E'!G10="0",'Table 3E'!G45="0"),0,IF(AND(G10="L",G45="L",'Table 3B'!G10="L",'Table 3B'!G45="L",'Table 3C'!G10="L",'Table 3C'!G45="L",'Table 3D'!G10="L",'Table 3D'!G45="L",'Table 3E'!G10="L",'Table 3E'!G45="L"),"NC",IF(G10="M",0,G10)+IF(G45="M",0,G45)-(IF('Table 3B'!G10="M",0,'Table 3B'!G10)+IF('Table 3B'!G45="M",0,'Table 3B'!G45))-(IF('Table 3C'!G10="M",0,'Table 3C'!G10)+IF('Table 3C'!G45="M",0,'Table 3C'!G45))-(IF('Table 3D'!G10="M",0,'Table 3D'!G10)+IF('Table 3D'!G45="M",0,'Table 3D'!G45))-(IF('Table 3E'!G10="M",0,'Table 3E'!G10)+IF('Table 3E'!G45="M",0,'Table 3E'!G45))))</f>
        <v>0</v>
      </c>
      <c r="H75" s="338">
        <f>IF(AND(H10="0",H45="0",'Table 3B'!H10="0",'Table 3B'!H45="0",'Table 3C'!H10="0",'Table 3C'!H45="0",'Table 3D'!H10="0",'Table 3D'!H45="0",'Table 3E'!H10="0",'Table 3E'!H45="0"),0,IF(AND(H10="L",H45="L",'Table 3B'!H10="L",'Table 3B'!H45="L",'Table 3C'!H10="L",'Table 3C'!H45="L",'Table 3D'!H10="L",'Table 3D'!H45="L",'Table 3E'!H10="L",'Table 3E'!H45="L"),"NC",IF(H10="M",0,H10)+IF(H45="M",0,H45)-(IF('Table 3B'!H10="M",0,'Table 3B'!H10)+IF('Table 3B'!H45="M",0,'Table 3B'!H45))-(IF('Table 3C'!H10="M",0,'Table 3C'!H10)+IF('Table 3C'!H45="M",0,'Table 3C'!H45))-(IF('Table 3D'!H10="M",0,'Table 3D'!H10)+IF('Table 3D'!H45="M",0,'Table 3D'!H45))-(IF('Table 3E'!H10="M",0,'Table 3E'!H10)+IF('Table 3E'!H45="M",0,'Table 3E'!H45))))</f>
        <v>0</v>
      </c>
      <c r="I75" s="338">
        <f>IF(AND(I10="0",I45="0",'Table 3B'!I10="0",'Table 3B'!I45="0",'Table 3C'!I10="0",'Table 3C'!I45="0",'Table 3D'!I10="0",'Table 3D'!I45="0",'Table 3E'!I10="0",'Table 3E'!I45="0"),0,IF(AND(I10="L",I45="L",'Table 3B'!I10="L",'Table 3B'!I45="L",'Table 3C'!I10="L",'Table 3C'!I45="L",'Table 3D'!I10="L",'Table 3D'!I45="L",'Table 3E'!I10="L",'Table 3E'!I45="L"),"NC",IF(I10="M",0,I10)+IF(I45="M",0,I45)-(IF('Table 3B'!I10="M",0,'Table 3B'!I10)+IF('Table 3B'!I45="M",0,'Table 3B'!I45))-(IF('Table 3C'!I10="M",0,'Table 3C'!I10)+IF('Table 3C'!I45="M",0,'Table 3C'!I45))-(IF('Table 3D'!I10="M",0,'Table 3D'!I10)+IF('Table 3D'!I45="M",0,'Table 3D'!I45))-(IF('Table 3E'!I10="M",0,'Table 3E'!I10)+IF('Table 3E'!I45="M",0,'Table 3E'!I45))))</f>
        <v>0</v>
      </c>
      <c r="J75" s="338">
        <f>IF(AND(J10="0",J45="0",'Table 3B'!J10="0",'Table 3B'!J45="0",'Table 3C'!J10="0",'Table 3C'!J45="0",'Table 3D'!J10="0",'Table 3D'!J45="0",'Table 3E'!J10="0",'Table 3E'!J45="0"),0,IF(AND(J10="L",J45="L",'Table 3B'!J10="L",'Table 3B'!J45="L",'Table 3C'!J10="L",'Table 3C'!J45="L",'Table 3D'!J10="L",'Table 3D'!J45="L",'Table 3E'!J10="L",'Table 3E'!J45="L"),"NC",IF(J10="M",0,J10)+IF(J45="M",0,J45)-(IF('Table 3B'!J10="M",0,'Table 3B'!J10)+IF('Table 3B'!J45="M",0,'Table 3B'!J45))-(IF('Table 3C'!J10="M",0,'Table 3C'!J10)+IF('Table 3C'!J45="M",0,'Table 3C'!J45))-(IF('Table 3D'!J10="M",0,'Table 3D'!J10)+IF('Table 3D'!J45="M",0,'Table 3D'!J45))-(IF('Table 3E'!J10="M",0,'Table 3E'!J10)+IF('Table 3E'!J45="M",0,'Table 3E'!J45))))</f>
        <v>0</v>
      </c>
      <c r="K75" s="338">
        <f>IF(AND(K10="0",K45="0",'Table 3B'!K10="0",'Table 3B'!K45="0",'Table 3C'!K10="0",'Table 3C'!K45="0",'Table 3D'!K10="0",'Table 3D'!K45="0",'Table 3E'!K10="0",'Table 3E'!K45="0"),0,IF(AND(K10="L",K45="L",'Table 3B'!K10="L",'Table 3B'!K45="L",'Table 3C'!K10="L",'Table 3C'!K45="L",'Table 3D'!K10="L",'Table 3D'!K45="L",'Table 3E'!K10="L",'Table 3E'!K45="L"),"NC",IF(K10="M",0,K10)+IF(K45="M",0,K45)-(IF('Table 3B'!K10="M",0,'Table 3B'!K10)+IF('Table 3B'!K45="M",0,'Table 3B'!K45))-(IF('Table 3C'!K10="M",0,'Table 3C'!K10)+IF('Table 3C'!K45="M",0,'Table 3C'!K45))-(IF('Table 3D'!K10="M",0,'Table 3D'!K10)+IF('Table 3D'!K45="M",0,'Table 3D'!K45))-(IF('Table 3E'!K10="M",0,'Table 3E'!K10)+IF('Table 3E'!K45="M",0,'Table 3E'!K45))))</f>
        <v>0</v>
      </c>
      <c r="L75" s="338">
        <f>IF(AND(L10="0",L45="0",'Table 3B'!L10="0",'Table 3B'!L45="0",'Table 3C'!L10="0",'Table 3C'!L45="0",'Table 3D'!L10="0",'Table 3D'!L45="0",'Table 3E'!L10="0",'Table 3E'!L45="0"),0,IF(AND(L10="L",L45="L",'Table 3B'!L10="L",'Table 3B'!L45="L",'Table 3C'!L10="L",'Table 3C'!L45="L",'Table 3D'!L10="L",'Table 3D'!L45="L",'Table 3E'!L10="L",'Table 3E'!L45="L"),"NC",IF(L10="M",0,L10)+IF(L45="M",0,L45)-(IF('Table 3B'!L10="M",0,'Table 3B'!L10)+IF('Table 3B'!L45="M",0,'Table 3B'!L45))-(IF('Table 3C'!L10="M",0,'Table 3C'!L10)+IF('Table 3C'!L45="M",0,'Table 3C'!L45))-(IF('Table 3D'!L10="M",0,'Table 3D'!L10)+IF('Table 3D'!L45="M",0,'Table 3D'!L45))-(IF('Table 3E'!L10="M",0,'Table 3E'!L10)+IF('Table 3E'!L45="M",0,'Table 3E'!L45))))</f>
        <v>0</v>
      </c>
      <c r="M75" s="338">
        <f>IF(AND(M10="0",M45="0",'Table 3B'!M10="0",'Table 3B'!M45="0",'Table 3C'!M10="0",'Table 3C'!M45="0",'Table 3D'!M10="0",'Table 3D'!M45="0",'Table 3E'!M10="0",'Table 3E'!M45="0"),0,IF(AND(M10="L",M45="L",'Table 3B'!M10="L",'Table 3B'!M45="L",'Table 3C'!M10="L",'Table 3C'!M45="L",'Table 3D'!M10="L",'Table 3D'!M45="L",'Table 3E'!M10="L",'Table 3E'!M45="L"),"NC",IF(M10="M",0,M10)+IF(M45="M",0,M45)-(IF('Table 3B'!M10="M",0,'Table 3B'!M10)+IF('Table 3B'!M45="M",0,'Table 3B'!M45))-(IF('Table 3C'!M10="M",0,'Table 3C'!M10)+IF('Table 3C'!M45="M",0,'Table 3C'!M45))-(IF('Table 3D'!M10="M",0,'Table 3D'!M10)+IF('Table 3D'!M45="M",0,'Table 3D'!M45))-(IF('Table 3E'!M10="M",0,'Table 3E'!M10)+IF('Table 3E'!M45="M",0,'Table 3E'!M45))))</f>
        <v>0</v>
      </c>
      <c r="N75" s="338">
        <f>IF(AND(N10="0",N45="0",'Table 3B'!N10="0",'Table 3B'!N45="0",'Table 3C'!N10="0",'Table 3C'!N45="0",'Table 3D'!N10="0",'Table 3D'!N45="0",'Table 3E'!N10="0",'Table 3E'!N45="0"),0,IF(AND(N10="L",N45="L",'Table 3B'!N10="L",'Table 3B'!N45="L",'Table 3C'!N10="L",'Table 3C'!N45="L",'Table 3D'!N10="L",'Table 3D'!N45="L",'Table 3E'!N10="L",'Table 3E'!N45="L"),"NC",IF(N10="M",0,N10)+IF(N45="M",0,N45)-(IF('Table 3B'!N10="M",0,'Table 3B'!N10)+IF('Table 3B'!N45="M",0,'Table 3B'!N45))-(IF('Table 3C'!N10="M",0,'Table 3C'!N10)+IF('Table 3C'!N45="M",0,'Table 3C'!N45))-(IF('Table 3D'!N10="M",0,'Table 3D'!N10)+IF('Table 3D'!N45="M",0,'Table 3D'!N45))-(IF('Table 3E'!N10="M",0,'Table 3E'!N10)+IF('Table 3E'!N45="M",0,'Table 3E'!N45))))</f>
        <v>0</v>
      </c>
      <c r="O75" s="338">
        <f>IF(AND(O10="0",O45="0",'Table 3B'!O10="0",'Table 3B'!O45="0",'Table 3C'!O10="0",'Table 3C'!O45="0",'Table 3D'!O10="0",'Table 3D'!O45="0",'Table 3E'!O10="0",'Table 3E'!O45="0"),0,IF(AND(O10="L",O45="L",'Table 3B'!O10="L",'Table 3B'!O45="L",'Table 3C'!O10="L",'Table 3C'!O45="L",'Table 3D'!O10="L",'Table 3D'!O45="L",'Table 3E'!O10="L",'Table 3E'!O45="L"),"NC",IF(O10="M",0,O10)+IF(O45="M",0,O45)-(IF('Table 3B'!O10="M",0,'Table 3B'!O10)+IF('Table 3B'!O45="M",0,'Table 3B'!O45))-(IF('Table 3C'!O10="M",0,'Table 3C'!O10)+IF('Table 3C'!O45="M",0,'Table 3C'!O45))-(IF('Table 3D'!O10="M",0,'Table 3D'!O10)+IF('Table 3D'!O45="M",0,'Table 3D'!O45))-(IF('Table 3E'!O10="M",0,'Table 3E'!O10)+IF('Table 3E'!O45="M",0,'Table 3E'!O45))))</f>
        <v>0</v>
      </c>
      <c r="P75" s="338">
        <f>IF(AND(P10="0",P45="0",'Table 3B'!P10="0",'Table 3B'!P45="0",'Table 3C'!P10="0",'Table 3C'!P45="0",'Table 3D'!P10="0",'Table 3D'!P45="0",'Table 3E'!P10="0",'Table 3E'!P45="0"),0,IF(AND(P10="L",P45="L",'Table 3B'!P10="L",'Table 3B'!P45="L",'Table 3C'!P10="L",'Table 3C'!P45="L",'Table 3D'!P10="L",'Table 3D'!P45="L",'Table 3E'!P10="L",'Table 3E'!P45="L"),"NC",IF(P10="M",0,P10)+IF(P45="M",0,P45)-(IF('Table 3B'!P10="M",0,'Table 3B'!P10)+IF('Table 3B'!P45="M",0,'Table 3B'!P45))-(IF('Table 3C'!P10="M",0,'Table 3C'!P10)+IF('Table 3C'!P45="M",0,'Table 3C'!P45))-(IF('Table 3D'!P10="M",0,'Table 3D'!P10)+IF('Table 3D'!P45="M",0,'Table 3D'!P45))-(IF('Table 3E'!P10="M",0,'Table 3E'!P10)+IF('Table 3E'!P45="M",0,'Table 3E'!P45))))</f>
        <v>0</v>
      </c>
      <c r="Q75" s="338">
        <f>IF(AND(Q10="0",Q45="0",'Table 3B'!Q10="0",'Table 3B'!Q45="0",'Table 3C'!Q10="0",'Table 3C'!Q45="0",'Table 3D'!Q10="0",'Table 3D'!Q45="0",'Table 3E'!Q10="0",'Table 3E'!Q45="0"),0,IF(AND(Q10="L",Q45="L",'Table 3B'!Q10="L",'Table 3B'!Q45="L",'Table 3C'!Q10="L",'Table 3C'!Q45="L",'Table 3D'!Q10="L",'Table 3D'!Q45="L",'Table 3E'!Q10="L",'Table 3E'!Q45="L"),"NC",IF(Q10="M",0,Q10)+IF(Q45="M",0,Q45)-(IF('Table 3B'!Q10="M",0,'Table 3B'!Q10)+IF('Table 3B'!Q45="M",0,'Table 3B'!Q45))-(IF('Table 3C'!Q10="M",0,'Table 3C'!Q10)+IF('Table 3C'!Q45="M",0,'Table 3C'!Q45))-(IF('Table 3D'!Q10="M",0,'Table 3D'!Q10)+IF('Table 3D'!Q45="M",0,'Table 3D'!Q45))-(IF('Table 3E'!Q10="M",0,'Table 3E'!Q10)+IF('Table 3E'!Q45="M",0,'Table 3E'!Q45))))</f>
        <v>0</v>
      </c>
      <c r="R75" s="338">
        <f>IF(AND(R10="0",R45="0",'Table 3B'!R10="0",'Table 3B'!R45="0",'Table 3C'!R10="0",'Table 3C'!R45="0",'Table 3D'!R10="0",'Table 3D'!R45="0",'Table 3E'!R10="0",'Table 3E'!R45="0"),0,IF(AND(R10="L",R45="L",'Table 3B'!R10="L",'Table 3B'!R45="L",'Table 3C'!R10="L",'Table 3C'!R45="L",'Table 3D'!R10="L",'Table 3D'!R45="L",'Table 3E'!R10="L",'Table 3E'!R45="L"),"NC",IF(R10="M",0,R10)+IF(R45="M",0,R45)-(IF('Table 3B'!R10="M",0,'Table 3B'!R10)+IF('Table 3B'!R45="M",0,'Table 3B'!R45))-(IF('Table 3C'!R10="M",0,'Table 3C'!R10)+IF('Table 3C'!R45="M",0,'Table 3C'!R45))-(IF('Table 3D'!R10="M",0,'Table 3D'!R10)+IF('Table 3D'!R45="M",0,'Table 3D'!R45))-(IF('Table 3E'!R10="M",0,'Table 3E'!R10)+IF('Table 3E'!R45="M",0,'Table 3E'!R45))))</f>
        <v>0</v>
      </c>
      <c r="S75" s="338">
        <f>IF(AND(S10="0",S45="0",'Table 3B'!S10="0",'Table 3B'!S45="0",'Table 3C'!S10="0",'Table 3C'!S45="0",'Table 3D'!S10="0",'Table 3D'!S45="0",'Table 3E'!S10="0",'Table 3E'!S45="0"),0,IF(AND(S10="L",S45="L",'Table 3B'!S10="L",'Table 3B'!S45="L",'Table 3C'!S10="L",'Table 3C'!S45="L",'Table 3D'!S10="L",'Table 3D'!S45="L",'Table 3E'!S10="L",'Table 3E'!S45="L"),"NC",IF(S10="M",0,S10)+IF(S45="M",0,S45)-(IF('Table 3B'!S10="M",0,'Table 3B'!S10)+IF('Table 3B'!S45="M",0,'Table 3B'!S45))-(IF('Table 3C'!S10="M",0,'Table 3C'!S10)+IF('Table 3C'!S45="M",0,'Table 3C'!S45))-(IF('Table 3D'!S10="M",0,'Table 3D'!S10)+IF('Table 3D'!S45="M",0,'Table 3D'!S45))-(IF('Table 3E'!S10="M",0,'Table 3E'!S10)+IF('Table 3E'!S45="M",0,'Table 3E'!S45))))</f>
        <v>0</v>
      </c>
      <c r="T75" s="338">
        <f>IF(AND(T10="0",T45="0",'Table 3B'!T10="0",'Table 3B'!T45="0",'Table 3C'!T10="0",'Table 3C'!T45="0",'Table 3D'!T10="0",'Table 3D'!T45="0",'Table 3E'!T10="0",'Table 3E'!T45="0"),0,IF(AND(T10="L",T45="L",'Table 3B'!T10="L",'Table 3B'!T45="L",'Table 3C'!T10="L",'Table 3C'!T45="L",'Table 3D'!T10="L",'Table 3D'!T45="L",'Table 3E'!T10="L",'Table 3E'!T45="L"),"NC",IF(T10="M",0,T10)+IF(T45="M",0,T45)-(IF('Table 3B'!T10="M",0,'Table 3B'!T10)+IF('Table 3B'!T45="M",0,'Table 3B'!T45))-(IF('Table 3C'!T10="M",0,'Table 3C'!T10)+IF('Table 3C'!T45="M",0,'Table 3C'!T45))-(IF('Table 3D'!T10="M",0,'Table 3D'!T10)+IF('Table 3D'!T45="M",0,'Table 3D'!T45))-(IF('Table 3E'!T10="M",0,'Table 3E'!T10)+IF('Table 3E'!T45="M",0,'Table 3E'!T45))))</f>
        <v>0</v>
      </c>
      <c r="U75" s="338">
        <f>IF(AND(U10="0",U45="0",'Table 3B'!U10="0",'Table 3B'!U45="0",'Table 3C'!U10="0",'Table 3C'!U45="0",'Table 3D'!U10="0",'Table 3D'!U45="0",'Table 3E'!U10="0",'Table 3E'!U45="0"),0,IF(AND(U10="L",U45="L",'Table 3B'!U10="L",'Table 3B'!U45="L",'Table 3C'!U10="L",'Table 3C'!U45="L",'Table 3D'!U10="L",'Table 3D'!U45="L",'Table 3E'!U10="L",'Table 3E'!U45="L"),"NC",IF(U10="M",0,U10)+IF(U45="M",0,U45)-(IF('Table 3B'!U10="M",0,'Table 3B'!U10)+IF('Table 3B'!U45="M",0,'Table 3B'!U45))-(IF('Table 3C'!U10="M",0,'Table 3C'!U10)+IF('Table 3C'!U45="M",0,'Table 3C'!U45))-(IF('Table 3D'!U10="M",0,'Table 3D'!U10)+IF('Table 3D'!U45="M",0,'Table 3D'!U45))-(IF('Table 3E'!U10="M",0,'Table 3E'!U10)+IF('Table 3E'!U45="M",0,'Table 3E'!U45))))</f>
        <v>0</v>
      </c>
      <c r="V75" s="338">
        <f>IF(AND(V10="0",V45="0",'Table 3B'!V10="0",'Table 3B'!V45="0",'Table 3C'!V10="0",'Table 3C'!V45="0",'Table 3D'!V10="0",'Table 3D'!V45="0",'Table 3E'!V10="0",'Table 3E'!V45="0"),0,IF(AND(V10="L",V45="L",'Table 3B'!V10="L",'Table 3B'!V45="L",'Table 3C'!V10="L",'Table 3C'!V45="L",'Table 3D'!V10="L",'Table 3D'!V45="L",'Table 3E'!V10="L",'Table 3E'!V45="L"),"NC",IF(V10="M",0,V10)+IF(V45="M",0,V45)-(IF('Table 3B'!V10="M",0,'Table 3B'!V10)+IF('Table 3B'!V45="M",0,'Table 3B'!V45))-(IF('Table 3C'!V10="M",0,'Table 3C'!V10)+IF('Table 3C'!V45="M",0,'Table 3C'!V45))-(IF('Table 3D'!V10="M",0,'Table 3D'!V10)+IF('Table 3D'!V45="M",0,'Table 3D'!V45))-(IF('Table 3E'!V10="M",0,'Table 3E'!V10)+IF('Table 3E'!V45="M",0,'Table 3E'!V45))))</f>
        <v>0</v>
      </c>
      <c r="W75" s="338">
        <f>IF(AND(W10="0",W45="0",'Table 3B'!W10="0",'Table 3B'!W45="0",'Table 3C'!W10="0",'Table 3C'!W45="0",'Table 3D'!W10="0",'Table 3D'!W45="0",'Table 3E'!W10="0",'Table 3E'!W45="0"),0,IF(AND(W10="L",W45="L",'Table 3B'!W10="L",'Table 3B'!W45="L",'Table 3C'!W10="L",'Table 3C'!W45="L",'Table 3D'!W10="L",'Table 3D'!W45="L",'Table 3E'!W10="L",'Table 3E'!W45="L"),"NC",IF(W10="M",0,W10)+IF(W45="M",0,W45)-(IF('Table 3B'!W10="M",0,'Table 3B'!W10)+IF('Table 3B'!W45="M",0,'Table 3B'!W45))-(IF('Table 3C'!W10="M",0,'Table 3C'!W10)+IF('Table 3C'!W45="M",0,'Table 3C'!W45))-(IF('Table 3D'!W10="M",0,'Table 3D'!W10)+IF('Table 3D'!W45="M",0,'Table 3D'!W45))-(IF('Table 3E'!W10="M",0,'Table 3E'!W10)+IF('Table 3E'!W45="M",0,'Table 3E'!W45))))</f>
        <v>0</v>
      </c>
      <c r="X75" s="338">
        <f>IF(AND(X10="0",X45="0",'Table 3B'!X10="0",'Table 3B'!X45="0",'Table 3C'!X10="0",'Table 3C'!X45="0",'Table 3D'!X10="0",'Table 3D'!X45="0",'Table 3E'!X10="0",'Table 3E'!X45="0"),0,IF(AND(X10="L",X45="L",'Table 3B'!X10="L",'Table 3B'!X45="L",'Table 3C'!X10="L",'Table 3C'!X45="L",'Table 3D'!X10="L",'Table 3D'!X45="L",'Table 3E'!X10="L",'Table 3E'!X45="L"),"NC",IF(X10="M",0,X10)+IF(X45="M",0,X45)-(IF('Table 3B'!X10="M",0,'Table 3B'!X10)+IF('Table 3B'!X45="M",0,'Table 3B'!X45))-(IF('Table 3C'!X10="M",0,'Table 3C'!X10)+IF('Table 3C'!X45="M",0,'Table 3C'!X45))-(IF('Table 3D'!X10="M",0,'Table 3D'!X10)+IF('Table 3D'!X45="M",0,'Table 3D'!X45))-(IF('Table 3E'!X10="M",0,'Table 3E'!X10)+IF('Table 3E'!X45="M",0,'Table 3E'!X45))))</f>
        <v>0</v>
      </c>
      <c r="Y75" s="338">
        <f>IF(AND(Y10="0",Y45="0",'Table 3B'!Y10="0",'Table 3B'!Y45="0",'Table 3C'!Y10="0",'Table 3C'!Y45="0",'Table 3D'!Y10="0",'Table 3D'!Y45="0",'Table 3E'!Y10="0",'Table 3E'!Y45="0"),0,IF(AND(Y10="L",Y45="L",'Table 3B'!Y10="L",'Table 3B'!Y45="L",'Table 3C'!Y10="L",'Table 3C'!Y45="L",'Table 3D'!Y10="L",'Table 3D'!Y45="L",'Table 3E'!Y10="L",'Table 3E'!Y45="L"),"NC",IF(Y10="M",0,Y10)+IF(Y45="M",0,Y45)-(IF('Table 3B'!Y10="M",0,'Table 3B'!Y10)+IF('Table 3B'!Y45="M",0,'Table 3B'!Y45))-(IF('Table 3C'!Y10="M",0,'Table 3C'!Y10)+IF('Table 3C'!Y45="M",0,'Table 3C'!Y45))-(IF('Table 3D'!Y10="M",0,'Table 3D'!Y10)+IF('Table 3D'!Y45="M",0,'Table 3D'!Y45))-(IF('Table 3E'!Y10="M",0,'Table 3E'!Y10)+IF('Table 3E'!Y45="M",0,'Table 3E'!Y45))))</f>
        <v>0</v>
      </c>
      <c r="Z75" s="338">
        <f>IF(AND(Z10="0",Z45="0",'Table 3B'!Z10="0",'Table 3B'!Z45="0",'Table 3C'!Z10="0",'Table 3C'!Z45="0",'Table 3D'!Z10="0",'Table 3D'!Z45="0",'Table 3E'!Z10="0",'Table 3E'!Z45="0"),0,IF(AND(Z10="L",Z45="L",'Table 3B'!Z10="L",'Table 3B'!Z45="L",'Table 3C'!Z10="L",'Table 3C'!Z45="L",'Table 3D'!Z10="L",'Table 3D'!Z45="L",'Table 3E'!Z10="L",'Table 3E'!Z45="L"),"NC",IF(Z10="M",0,Z10)+IF(Z45="M",0,Z45)-(IF('Table 3B'!Z10="M",0,'Table 3B'!Z10)+IF('Table 3B'!Z45="M",0,'Table 3B'!Z45))-(IF('Table 3C'!Z10="M",0,'Table 3C'!Z10)+IF('Table 3C'!Z45="M",0,'Table 3C'!Z45))-(IF('Table 3D'!Z10="M",0,'Table 3D'!Z10)+IF('Table 3D'!Z45="M",0,'Table 3D'!Z45))-(IF('Table 3E'!Z10="M",0,'Table 3E'!Z10)+IF('Table 3E'!Z45="M",0,'Table 3E'!Z45))))</f>
        <v>0</v>
      </c>
      <c r="AA75" s="338">
        <f>IF(AND(AA10="0",AA45="0",'Table 3B'!AA10="0",'Table 3B'!AA45="0",'Table 3C'!AA10="0",'Table 3C'!AA45="0",'Table 3D'!AA10="0",'Table 3D'!AA45="0",'Table 3E'!AA10="0",'Table 3E'!AA45="0"),0,IF(AND(AA10="L",AA45="L",'Table 3B'!AA10="L",'Table 3B'!AA45="L",'Table 3C'!AA10="L",'Table 3C'!AA45="L",'Table 3D'!AA10="L",'Table 3D'!AA45="L",'Table 3E'!AA10="L",'Table 3E'!AA45="L"),"NC",IF(AA10="M",0,AA10)+IF(AA45="M",0,AA45)-(IF('Table 3B'!AA10="M",0,'Table 3B'!AA10)+IF('Table 3B'!AA45="M",0,'Table 3B'!AA45))-(IF('Table 3C'!AA10="M",0,'Table 3C'!AA10)+IF('Table 3C'!AA45="M",0,'Table 3C'!AA45))-(IF('Table 3D'!AA10="M",0,'Table 3D'!AA10)+IF('Table 3D'!AA45="M",0,'Table 3D'!AA45))-(IF('Table 3E'!AA10="M",0,'Table 3E'!AA10)+IF('Table 3E'!AA45="M",0,'Table 3E'!AA45))))</f>
        <v>0</v>
      </c>
      <c r="AB75" s="338">
        <f>IF(AND(AB10="0",AB45="0",'Table 3B'!AB10="0",'Table 3B'!AB45="0",'Table 3C'!AB10="0",'Table 3C'!AB45="0",'Table 3D'!AB10="0",'Table 3D'!AB45="0",'Table 3E'!AB10="0",'Table 3E'!AB45="0"),0,IF(AND(AB10="L",AB45="L",'Table 3B'!AB10="L",'Table 3B'!AB45="L",'Table 3C'!AB10="L",'Table 3C'!AB45="L",'Table 3D'!AB10="L",'Table 3D'!AB45="L",'Table 3E'!AB10="L",'Table 3E'!AB45="L"),"NC",IF(AB10="M",0,AB10)+IF(AB45="M",0,AB45)-(IF('Table 3B'!AB10="M",0,'Table 3B'!AB10)+IF('Table 3B'!AB45="M",0,'Table 3B'!AB45))-(IF('Table 3C'!AB10="M",0,'Table 3C'!AB10)+IF('Table 3C'!AB45="M",0,'Table 3C'!AB45))-(IF('Table 3D'!AB10="M",0,'Table 3D'!AB10)+IF('Table 3D'!AB45="M",0,'Table 3D'!AB45))-(IF('Table 3E'!AB10="M",0,'Table 3E'!AB10)+IF('Table 3E'!AB45="M",0,'Table 3E'!AB45))))</f>
        <v>0</v>
      </c>
      <c r="AC75" s="338">
        <f>IF(AND(AC10="0",AC45="0",'Table 3B'!AC10="0",'Table 3B'!AC45="0",'Table 3C'!AC10="0",'Table 3C'!AC45="0",'Table 3D'!AC10="0",'Table 3D'!AC45="0",'Table 3E'!AC10="0",'Table 3E'!AC45="0"),0,IF(AND(AC10="L",AC45="L",'Table 3B'!AC10="L",'Table 3B'!AC45="L",'Table 3C'!AC10="L",'Table 3C'!AC45="L",'Table 3D'!AC10="L",'Table 3D'!AC45="L",'Table 3E'!AC10="L",'Table 3E'!AC45="L"),"NC",IF(AC10="M",0,AC10)+IF(AC45="M",0,AC45)-(IF('Table 3B'!AC10="M",0,'Table 3B'!AC10)+IF('Table 3B'!AC45="M",0,'Table 3B'!AC45))-(IF('Table 3C'!AC10="M",0,'Table 3C'!AC10)+IF('Table 3C'!AC45="M",0,'Table 3C'!AC45))-(IF('Table 3D'!AC10="M",0,'Table 3D'!AC10)+IF('Table 3D'!AC45="M",0,'Table 3D'!AC45))-(IF('Table 3E'!AC10="M",0,'Table 3E'!AC10)+IF('Table 3E'!AC45="M",0,'Table 3E'!AC45))))</f>
        <v>0</v>
      </c>
      <c r="AD75" s="338">
        <f>IF(AND(AD10="0",AD45="0",'Table 3B'!AD10="0",'Table 3B'!AD45="0",'Table 3C'!AD10="0",'Table 3C'!AD45="0",'Table 3D'!AD10="0",'Table 3D'!AD45="0",'Table 3E'!AD10="0",'Table 3E'!AD45="0"),0,IF(AND(AD10="L",AD45="L",'Table 3B'!AD10="L",'Table 3B'!AD45="L",'Table 3C'!AD10="L",'Table 3C'!AD45="L",'Table 3D'!AD10="L",'Table 3D'!AD45="L",'Table 3E'!AD10="L",'Table 3E'!AD45="L"),"NC",IF(AD10="M",0,AD10)+IF(AD45="M",0,AD45)-(IF('Table 3B'!AD10="M",0,'Table 3B'!AD10)+IF('Table 3B'!AD45="M",0,'Table 3B'!AD45))-(IF('Table 3C'!AD10="M",0,'Table 3C'!AD10)+IF('Table 3C'!AD45="M",0,'Table 3C'!AD45))-(IF('Table 3D'!AD10="M",0,'Table 3D'!AD10)+IF('Table 3D'!AD45="M",0,'Table 3D'!AD45))-(IF('Table 3E'!AD10="M",0,'Table 3E'!AD10)+IF('Table 3E'!AD45="M",0,'Table 3E'!AD45))))</f>
        <v>0</v>
      </c>
      <c r="AE75" s="338">
        <f>IF(AND(AE10="0",AE45="0",'Table 3B'!AE10="0",'Table 3B'!AE45="0",'Table 3C'!AE10="0",'Table 3C'!AE45="0",'Table 3D'!AE10="0",'Table 3D'!AE45="0",'Table 3E'!AE10="0",'Table 3E'!AE45="0"),0,IF(AND(AE10="L",AE45="L",'Table 3B'!AE10="L",'Table 3B'!AE45="L",'Table 3C'!AE10="L",'Table 3C'!AE45="L",'Table 3D'!AE10="L",'Table 3D'!AE45="L",'Table 3E'!AE10="L",'Table 3E'!AE45="L"),"NC",IF(AE10="M",0,AE10)+IF(AE45="M",0,AE45)-(IF('Table 3B'!AE10="M",0,'Table 3B'!AE10)+IF('Table 3B'!AE45="M",0,'Table 3B'!AE45))-(IF('Table 3C'!AE10="M",0,'Table 3C'!AE10)+IF('Table 3C'!AE45="M",0,'Table 3C'!AE45))-(IF('Table 3D'!AE10="M",0,'Table 3D'!AE10)+IF('Table 3D'!AE45="M",0,'Table 3D'!AE45))-(IF('Table 3E'!AE10="M",0,'Table 3E'!AE10)+IF('Table 3E'!AE45="M",0,'Table 3E'!AE45))))</f>
        <v>0</v>
      </c>
      <c r="AF75" s="338">
        <f>IF(AND(AF10="0",AF45="0",'Table 3B'!AF10="0",'Table 3B'!AF45="0",'Table 3C'!AF10="0",'Table 3C'!AF45="0",'Table 3D'!AF10="0",'Table 3D'!AF45="0",'Table 3E'!AF10="0",'Table 3E'!AF45="0"),0,IF(AND(AF10="L",AF45="L",'Table 3B'!AF10="L",'Table 3B'!AF45="L",'Table 3C'!AF10="L",'Table 3C'!AF45="L",'Table 3D'!AF10="L",'Table 3D'!AF45="L",'Table 3E'!AF10="L",'Table 3E'!AF45="L"),"NC",IF(AF10="M",0,AF10)+IF(AF45="M",0,AF45)-(IF('Table 3B'!AF10="M",0,'Table 3B'!AF10)+IF('Table 3B'!AF45="M",0,'Table 3B'!AF45))-(IF('Table 3C'!AF10="M",0,'Table 3C'!AF10)+IF('Table 3C'!AF45="M",0,'Table 3C'!AF45))-(IF('Table 3D'!AF10="M",0,'Table 3D'!AF10)+IF('Table 3D'!AF45="M",0,'Table 3D'!AF45))-(IF('Table 3E'!AF10="M",0,'Table 3E'!AF10)+IF('Table 3E'!AF45="M",0,'Table 3E'!AF45))))</f>
        <v>0</v>
      </c>
      <c r="AG75" s="338">
        <f>IF(AND(AG10="0",AG45="0",'Table 3B'!AG10="0",'Table 3B'!AG45="0",'Table 3C'!AG10="0",'Table 3C'!AG45="0",'Table 3D'!AG10="0",'Table 3D'!AG45="0",'Table 3E'!AG10="0",'Table 3E'!AG45="0"),0,IF(AND(AG10="L",AG45="L",'Table 3B'!AG10="L",'Table 3B'!AG45="L",'Table 3C'!AG10="L",'Table 3C'!AG45="L",'Table 3D'!AG10="L",'Table 3D'!AG45="L",'Table 3E'!AG10="L",'Table 3E'!AG45="L"),"NC",IF(AG10="M",0,AG10)+IF(AG45="M",0,AG45)-(IF('Table 3B'!AG10="M",0,'Table 3B'!AG10)+IF('Table 3B'!AG45="M",0,'Table 3B'!AG45))-(IF('Table 3C'!AG10="M",0,'Table 3C'!AG10)+IF('Table 3C'!AG45="M",0,'Table 3C'!AG45))-(IF('Table 3D'!AG10="M",0,'Table 3D'!AG10)+IF('Table 3D'!AG45="M",0,'Table 3D'!AG45))-(IF('Table 3E'!AG10="M",0,'Table 3E'!AG10)+IF('Table 3E'!AG45="M",0,'Table 3E'!AG45))))</f>
        <v>0</v>
      </c>
      <c r="AH75" s="338">
        <f>IF(AND(AH10="0",AH45="0",'Table 3B'!AH10="0",'Table 3B'!AH45="0",'Table 3C'!AH10="0",'Table 3C'!AH45="0",'Table 3D'!AH10="0",'Table 3D'!AH45="0",'Table 3E'!AH10="0",'Table 3E'!AH45="0"),0,IF(AND(AH10="L",AH45="L",'Table 3B'!AH10="L",'Table 3B'!AH45="L",'Table 3C'!AH10="L",'Table 3C'!AH45="L",'Table 3D'!AH10="L",'Table 3D'!AH45="L",'Table 3E'!AH10="L",'Table 3E'!AH45="L"),"NC",IF(AH10="M",0,AH10)+IF(AH45="M",0,AH45)-(IF('Table 3B'!AH10="M",0,'Table 3B'!AH10)+IF('Table 3B'!AH45="M",0,'Table 3B'!AH45))-(IF('Table 3C'!AH10="M",0,'Table 3C'!AH10)+IF('Table 3C'!AH45="M",0,'Table 3C'!AH45))-(IF('Table 3D'!AH10="M",0,'Table 3D'!AH10)+IF('Table 3D'!AH45="M",0,'Table 3D'!AH45))-(IF('Table 3E'!AH10="M",0,'Table 3E'!AH10)+IF('Table 3E'!AH45="M",0,'Table 3E'!AH45))))</f>
        <v>0</v>
      </c>
      <c r="AI75" s="338">
        <f>IF(AND(AI10="0",AI45="0",'Table 3B'!AI10="0",'Table 3B'!AI45="0",'Table 3C'!AI10="0",'Table 3C'!AI45="0",'Table 3D'!AI10="0",'Table 3D'!AI45="0",'Table 3E'!AI10="0",'Table 3E'!AI45="0"),0,IF(AND(AI10="L",AI45="L",'Table 3B'!AI10="L",'Table 3B'!AI45="L",'Table 3C'!AI10="L",'Table 3C'!AI45="L",'Table 3D'!AI10="L",'Table 3D'!AI45="L",'Table 3E'!AI10="L",'Table 3E'!AI45="L"),"NC",IF(AI10="M",0,AI10)+IF(AI45="M",0,AI45)-(IF('Table 3B'!AI10="M",0,'Table 3B'!AI10)+IF('Table 3B'!AI45="M",0,'Table 3B'!AI45))-(IF('Table 3C'!AI10="M",0,'Table 3C'!AI10)+IF('Table 3C'!AI45="M",0,'Table 3C'!AI45))-(IF('Table 3D'!AI10="M",0,'Table 3D'!AI10)+IF('Table 3D'!AI45="M",0,'Table 3D'!AI45))-(IF('Table 3E'!AI10="M",0,'Table 3E'!AI10)+IF('Table 3E'!AI45="M",0,'Table 3E'!AI45))))</f>
        <v>0</v>
      </c>
      <c r="AJ75" s="296"/>
      <c r="AK75" s="297"/>
    </row>
  </sheetData>
  <sheetProtection algorithmName="SHA-512" hashValue="3paE3SgP1n3alkCi3hLhKeG8b6/a8XtXJ5jYVgHMkYx3OGfpK4bCNM0Lbh/D023Tthk8R1GcjHHJVJ5OWKzwyg==" saltValue="QK2BmuDoZGu5P9Ul6bfTIA==" spinCount="100000" sheet="1" objects="1" formatColumns="0" formatRows="0" insertHyperlinks="0"/>
  <mergeCells count="1">
    <mergeCell ref="D6:AI6"/>
  </mergeCells>
  <phoneticPr fontId="35" type="noConversion"/>
  <conditionalFormatting sqref="D10:AI10 D13:AI29 D32:AI34 D36:AI38 D40:AI42 D44:AI46 D48:AI48">
    <cfRule type="cellIs" dxfId="17" priority="5" operator="equal">
      <formula>""</formula>
    </cfRule>
  </conditionalFormatting>
  <conditionalFormatting sqref="D59:AI59">
    <cfRule type="containsText" dxfId="16" priority="1" operator="containsText" text="NOT">
      <formula>NOT(ISERROR(SEARCH("NOT",D59)))</formula>
    </cfRule>
  </conditionalFormatting>
  <conditionalFormatting sqref="U7:AI7 U10:AI10 U12:AI29 U31:AI34 U36:AI38 U40:AI42 U44:AI46 U48:AI48">
    <cfRule type="expression" dxfId="15" priority="2">
      <formula>LEN(U$7)=0</formula>
    </cfRule>
  </conditionalFormatting>
  <dataValidations count="1">
    <dataValidation type="list" allowBlank="1" showInputMessage="1" showErrorMessage="1" sqref="D1" xr:uid="{00000000-0002-0000-0700-000000000000}">
      <formula1>"L,M"</formula1>
    </dataValidation>
  </dataValidations>
  <printOptions horizontalCentered="1" verticalCentered="1"/>
  <pageMargins left="0.31" right="0.31496062992125984" top="0.19685039370078741" bottom="0.15748031496062992" header="0" footer="0"/>
  <pageSetup paperSize="9" scale="1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6">
    <tabColor rgb="FF00FF00"/>
    <pageSetUpPr fitToPage="1"/>
  </sheetPr>
  <dimension ref="A1:BM77"/>
  <sheetViews>
    <sheetView showGridLines="0" defaultGridColor="0" colorId="22" zoomScale="70" zoomScaleNormal="70" zoomScaleSheetLayoutView="80" workbookViewId="0">
      <pane xSplit="3" topLeftCell="D1" activePane="topRight" state="frozen"/>
      <selection activeCell="D64" sqref="D64:I64"/>
      <selection pane="topRight" activeCell="D33" sqref="D33"/>
    </sheetView>
  </sheetViews>
  <sheetFormatPr defaultColWidth="9.77734375" defaultRowHeight="15" outlineLevelCol="1"/>
  <cols>
    <col min="1" max="1" width="31.77734375" style="30" hidden="1" customWidth="1"/>
    <col min="2" max="2" width="38.77734375" style="20" hidden="1" customWidth="1"/>
    <col min="3" max="3" width="117.44140625" style="28" customWidth="1"/>
    <col min="4" max="30" width="13.21875" style="23" customWidth="1"/>
    <col min="31" max="35" width="13.21875" style="23" hidden="1" customWidth="1" outlineLevel="1"/>
    <col min="36" max="36" width="86.77734375" style="23" customWidth="1" collapsed="1"/>
    <col min="37" max="37" width="5.21875" style="23" customWidth="1"/>
    <col min="38" max="38" width="1" style="23" customWidth="1"/>
    <col min="39" max="39" width="0.5546875" style="23" customWidth="1"/>
    <col min="40" max="40" width="9.77734375" style="23"/>
    <col min="41" max="44" width="5.77734375" style="23" customWidth="1"/>
    <col min="45" max="64" width="9.77734375" style="23"/>
    <col min="65" max="65" width="9.77734375" style="290"/>
    <col min="66" max="16384" width="9.77734375" style="23"/>
  </cols>
  <sheetData>
    <row r="1" spans="1:65">
      <c r="A1" s="259"/>
      <c r="B1" s="195"/>
      <c r="C1" s="34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f>AR1+1</f>
        <v>7</v>
      </c>
      <c r="AT1" s="194">
        <f t="shared" ref="AT1:BE1" si="0">AS1+1</f>
        <v>8</v>
      </c>
      <c r="AU1" s="194">
        <f t="shared" si="0"/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</row>
    <row r="2" spans="1:65" ht="18">
      <c r="A2" s="259"/>
      <c r="B2" s="259" t="s">
        <v>35</v>
      </c>
      <c r="C2" s="268" t="s">
        <v>580</v>
      </c>
      <c r="D2" s="198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L2" s="488"/>
      <c r="AM2" s="13"/>
      <c r="AN2" s="485">
        <f>IF($AN$1='Cover page'!$N$2,0,1)</f>
        <v>0</v>
      </c>
    </row>
    <row r="3" spans="1:65" ht="18">
      <c r="A3" s="259"/>
      <c r="B3" s="259"/>
      <c r="C3" s="268" t="s">
        <v>57</v>
      </c>
      <c r="D3" s="198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M3" s="13"/>
    </row>
    <row r="4" spans="1:65" ht="16.5" thickBot="1">
      <c r="A4" s="259"/>
      <c r="B4" s="259"/>
      <c r="C4" s="318"/>
      <c r="D4" s="341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M4" s="13"/>
    </row>
    <row r="5" spans="1:65" ht="17.25" thickTop="1" thickBot="1">
      <c r="A5" s="261"/>
      <c r="B5" s="300"/>
      <c r="C5" s="271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40"/>
      <c r="AK5" s="41"/>
      <c r="AM5" s="13"/>
    </row>
    <row r="6" spans="1:65" ht="16.5" thickBot="1">
      <c r="A6" s="209"/>
      <c r="B6" s="206"/>
      <c r="C6" s="199" t="str">
        <f>'Cover page'!E13</f>
        <v>Member State: Sweden</v>
      </c>
      <c r="D6" s="556" t="s">
        <v>2</v>
      </c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8"/>
      <c r="AJ6" s="43"/>
      <c r="AK6" s="50"/>
    </row>
    <row r="7" spans="1:65" ht="15.75">
      <c r="A7" s="209"/>
      <c r="B7" s="301" t="s">
        <v>485</v>
      </c>
      <c r="C7" s="22" t="s">
        <v>68</v>
      </c>
      <c r="D7" s="274">
        <f>'Table 1'!E5</f>
        <v>1995</v>
      </c>
      <c r="E7" s="274">
        <f>IF(VLOOKUP('Cover page'!$F$15,'Cover page'!$BD$1:$BF$15,3,FALSE)&lt;D65+1,"",D65+1)</f>
        <v>1996</v>
      </c>
      <c r="F7" s="274">
        <f>IF(VLOOKUP('Cover page'!$F$15,'Cover page'!$BD$1:$BF$15,3,FALSE)&lt;E65+1,"",E65+1)</f>
        <v>1997</v>
      </c>
      <c r="G7" s="274">
        <f>IF(VLOOKUP('Cover page'!$F$15,'Cover page'!$BD$1:$BF$15,3,FALSE)&lt;F65+1,"",F65+1)</f>
        <v>1998</v>
      </c>
      <c r="H7" s="274">
        <f>IF(VLOOKUP('Cover page'!$F$15,'Cover page'!$BD$1:$BF$15,3,FALSE)&lt;G65+1,"",G65+1)</f>
        <v>1999</v>
      </c>
      <c r="I7" s="274">
        <f>IF(VLOOKUP('Cover page'!$F$15,'Cover page'!$BD$1:$BF$15,3,FALSE)&lt;H65+1,"",H65+1)</f>
        <v>2000</v>
      </c>
      <c r="J7" s="274">
        <f>IF(VLOOKUP('Cover page'!$F$15,'Cover page'!$BD$1:$BF$15,3,FALSE)&lt;I65+1,"",I65+1)</f>
        <v>2001</v>
      </c>
      <c r="K7" s="274">
        <f>IF(VLOOKUP('Cover page'!$F$15,'Cover page'!$BD$1:$BF$15,3,FALSE)&lt;J65+1,"",J65+1)</f>
        <v>2002</v>
      </c>
      <c r="L7" s="274">
        <f>IF(VLOOKUP('Cover page'!$F$15,'Cover page'!$BD$1:$BF$15,3,FALSE)&lt;K65+1,"",K65+1)</f>
        <v>2003</v>
      </c>
      <c r="M7" s="274">
        <f>IF(VLOOKUP('Cover page'!$F$15,'Cover page'!$BD$1:$BF$15,3,FALSE)&lt;L65+1,"",L65+1)</f>
        <v>2004</v>
      </c>
      <c r="N7" s="274">
        <f>IF(VLOOKUP('Cover page'!$F$15,'Cover page'!$BD$1:$BF$15,3,FALSE)&lt;M65+1,"",M65+1)</f>
        <v>2005</v>
      </c>
      <c r="O7" s="274">
        <f>IF(VLOOKUP('Cover page'!$F$15,'Cover page'!$BD$1:$BF$15,3,FALSE)&lt;N65+1,"",N65+1)</f>
        <v>2006</v>
      </c>
      <c r="P7" s="274">
        <f>IF(VLOOKUP('Cover page'!$F$15,'Cover page'!$BD$1:$BF$15,3,FALSE)&lt;O65+1,"",O65+1)</f>
        <v>2007</v>
      </c>
      <c r="Q7" s="274">
        <f>IF(VLOOKUP('Cover page'!$F$15,'Cover page'!$BD$1:$BF$15,3,FALSE)&lt;P65+1,"",P65+1)</f>
        <v>2008</v>
      </c>
      <c r="R7" s="274">
        <f>IF(VLOOKUP('Cover page'!$F$15,'Cover page'!$BD$1:$BF$15,3,FALSE)&lt;Q65+1,"",Q65+1)</f>
        <v>2009</v>
      </c>
      <c r="S7" s="274">
        <f>IF(VLOOKUP('Cover page'!$F$15,'Cover page'!$BD$1:$BF$15,3,FALSE)&lt;R65+1,"",R65+1)</f>
        <v>2010</v>
      </c>
      <c r="T7" s="274">
        <f>IF(VLOOKUP('Cover page'!$F$15,'Cover page'!$BD$1:$BF$15,3,FALSE)&lt;S65+1,"",S65+1)</f>
        <v>2011</v>
      </c>
      <c r="U7" s="274">
        <f>IF(VLOOKUP('Cover page'!$F$15,'Cover page'!$BD$1:$BF$15,3,FALSE)&lt;T65+1,"",T65+1)</f>
        <v>2012</v>
      </c>
      <c r="V7" s="274">
        <f>IF(VLOOKUP('Cover page'!$F$15,'Cover page'!$BD$1:$BF$15,3,FALSE)&lt;U65+1,"",U65+1)</f>
        <v>2013</v>
      </c>
      <c r="W7" s="274">
        <f>IF(VLOOKUP('Cover page'!$F$15,'Cover page'!$BD$1:$BF$15,3,FALSE)&lt;V65+1,"",V65+1)</f>
        <v>2014</v>
      </c>
      <c r="X7" s="274">
        <f>IF(VLOOKUP('Cover page'!$F$15,'Cover page'!$BD$1:$BF$15,3,FALSE)&lt;W65+1,"",W65+1)</f>
        <v>2015</v>
      </c>
      <c r="Y7" s="274">
        <f>IF(VLOOKUP('Cover page'!$F$15,'Cover page'!$BD$1:$BF$15,3,FALSE)&lt;X65+1,"",X65+1)</f>
        <v>2016</v>
      </c>
      <c r="Z7" s="274">
        <f>IF(VLOOKUP('Cover page'!$F$15,'Cover page'!$BD$1:$BF$15,3,FALSE)&lt;Y65+1,"",Y65+1)</f>
        <v>2017</v>
      </c>
      <c r="AA7" s="274">
        <f>IF(VLOOKUP('Cover page'!$F$15,'Cover page'!$BD$1:$BF$15,3,FALSE)&lt;Z65+1,"",Z65+1)</f>
        <v>2018</v>
      </c>
      <c r="AB7" s="274">
        <f>IF(VLOOKUP('Cover page'!$F$15,'Cover page'!$BD$1:$BF$15,3,FALSE)&lt;AA65+1,"",AA65+1)</f>
        <v>2019</v>
      </c>
      <c r="AC7" s="274">
        <f>IF(VLOOKUP('Cover page'!$F$15,'Cover page'!$BD$1:$BF$15,3,FALSE)&lt;AB65+1,"",AB65+1)</f>
        <v>2020</v>
      </c>
      <c r="AD7" s="274">
        <f>IF(VLOOKUP('Cover page'!$F$15,'Cover page'!$BD$1:$BF$15,3,FALSE)&lt;AC65+1,"",AC65+1)</f>
        <v>2021</v>
      </c>
      <c r="AE7" s="274" t="str">
        <f>IF(VLOOKUP('Cover page'!$F$15,'Cover page'!$BD$1:$BF$15,3,FALSE)&lt;AD65+1,"",AD65+1)</f>
        <v/>
      </c>
      <c r="AF7" s="274" t="str">
        <f>IF(VLOOKUP('Cover page'!$F$15,'Cover page'!$BD$1:$BF$15,3,FALSE)&lt;AE65+1,"",AE65+1)</f>
        <v/>
      </c>
      <c r="AG7" s="274" t="str">
        <f>IF(VLOOKUP('Cover page'!$F$15,'Cover page'!$BD$1:$BF$15,3,FALSE)&lt;AF65+1,"",AF65+1)</f>
        <v/>
      </c>
      <c r="AH7" s="274" t="str">
        <f>IF(VLOOKUP('Cover page'!$F$15,'Cover page'!$BD$1:$BF$15,3,FALSE)&lt;AG65+1,"",AG65+1)</f>
        <v/>
      </c>
      <c r="AI7" s="274" t="str">
        <f>IF(VLOOKUP('Cover page'!$F$15,'Cover page'!$BD$1:$BF$15,3,FALSE)&lt;AH65+1,"",AH65+1)</f>
        <v/>
      </c>
      <c r="AJ7" s="45"/>
      <c r="AK7" s="50"/>
    </row>
    <row r="8" spans="1:65" ht="15.75">
      <c r="A8" s="209"/>
      <c r="B8" s="263"/>
      <c r="C8" s="213" t="str">
        <f>'Cover page'!E14</f>
        <v>Date: 31/03/2026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  <c r="AG8" s="455"/>
      <c r="AH8" s="455"/>
      <c r="AI8" s="455"/>
      <c r="AJ8" s="55"/>
      <c r="AK8" s="50"/>
    </row>
    <row r="9" spans="1:65" ht="10.5" customHeight="1" thickBot="1">
      <c r="A9" s="209"/>
      <c r="B9" s="264"/>
      <c r="C9" s="79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6"/>
      <c r="AJ9" s="63"/>
      <c r="AK9" s="50"/>
    </row>
    <row r="10" spans="1:65" ht="17.25" thickTop="1" thickBot="1">
      <c r="A10" s="265" t="s">
        <v>314</v>
      </c>
      <c r="B10" s="388" t="s">
        <v>826</v>
      </c>
      <c r="C10" s="287" t="s">
        <v>564</v>
      </c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3"/>
      <c r="O10" s="503"/>
      <c r="P10" s="503"/>
      <c r="Q10" s="503"/>
      <c r="R10" s="503"/>
      <c r="S10" s="503"/>
      <c r="T10" s="503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4"/>
      <c r="AF10" s="504"/>
      <c r="AG10" s="504"/>
      <c r="AH10" s="504"/>
      <c r="AI10" s="504"/>
      <c r="AJ10" s="4"/>
      <c r="AK10" s="50"/>
      <c r="BM10" s="290" t="str">
        <f>CountryCode &amp; ".T3.B9.S1311.MNAC." &amp; RefVintage</f>
        <v>SE.T3.B9.S1311.MNAC.W.2026</v>
      </c>
    </row>
    <row r="11" spans="1:65" ht="6" customHeight="1" thickTop="1">
      <c r="A11" s="265"/>
      <c r="B11" s="126"/>
      <c r="C11" s="326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7"/>
      <c r="AK11" s="50"/>
    </row>
    <row r="12" spans="1:65" s="18" customFormat="1" ht="16.5" customHeight="1">
      <c r="A12" s="265" t="s">
        <v>315</v>
      </c>
      <c r="B12" s="388" t="s">
        <v>827</v>
      </c>
      <c r="C12" s="327" t="s">
        <v>94</v>
      </c>
      <c r="D12" s="189" t="str">
        <f t="shared" ref="D12:AH12" si="1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/>
      </c>
      <c r="E12" s="189" t="str">
        <f t="shared" si="1"/>
        <v/>
      </c>
      <c r="F12" s="189" t="str">
        <f t="shared" si="1"/>
        <v/>
      </c>
      <c r="G12" s="189" t="str">
        <f t="shared" si="1"/>
        <v/>
      </c>
      <c r="H12" s="189" t="str">
        <f t="shared" si="1"/>
        <v/>
      </c>
      <c r="I12" s="189" t="str">
        <f t="shared" si="1"/>
        <v/>
      </c>
      <c r="J12" s="189" t="str">
        <f t="shared" si="1"/>
        <v/>
      </c>
      <c r="K12" s="189" t="str">
        <f t="shared" si="1"/>
        <v/>
      </c>
      <c r="L12" s="189" t="str">
        <f t="shared" si="1"/>
        <v/>
      </c>
      <c r="M12" s="189" t="str">
        <f t="shared" si="1"/>
        <v/>
      </c>
      <c r="N12" s="189" t="str">
        <f t="shared" si="1"/>
        <v/>
      </c>
      <c r="O12" s="189" t="str">
        <f t="shared" si="1"/>
        <v/>
      </c>
      <c r="P12" s="189" t="str">
        <f t="shared" si="1"/>
        <v/>
      </c>
      <c r="Q12" s="189" t="str">
        <f t="shared" si="1"/>
        <v/>
      </c>
      <c r="R12" s="189" t="str">
        <f t="shared" si="1"/>
        <v/>
      </c>
      <c r="S12" s="189" t="str">
        <f t="shared" si="1"/>
        <v/>
      </c>
      <c r="T12" s="189" t="str">
        <f t="shared" si="1"/>
        <v/>
      </c>
      <c r="U12" s="189" t="str">
        <f t="shared" si="1"/>
        <v/>
      </c>
      <c r="V12" s="189" t="str">
        <f t="shared" si="1"/>
        <v/>
      </c>
      <c r="W12" s="189" t="str">
        <f t="shared" si="1"/>
        <v/>
      </c>
      <c r="X12" s="189" t="str">
        <f t="shared" si="1"/>
        <v/>
      </c>
      <c r="Y12" s="189" t="str">
        <f t="shared" si="1"/>
        <v/>
      </c>
      <c r="Z12" s="189" t="str">
        <f t="shared" si="1"/>
        <v/>
      </c>
      <c r="AA12" s="189" t="str">
        <f t="shared" si="1"/>
        <v/>
      </c>
      <c r="AB12" s="189" t="str">
        <f t="shared" si="1"/>
        <v/>
      </c>
      <c r="AC12" s="189" t="str">
        <f t="shared" si="1"/>
        <v/>
      </c>
      <c r="AD12" s="189" t="str">
        <f t="shared" si="1"/>
        <v/>
      </c>
      <c r="AE12" s="189" t="str">
        <f t="shared" si="1"/>
        <v/>
      </c>
      <c r="AF12" s="189" t="str">
        <f t="shared" si="1"/>
        <v/>
      </c>
      <c r="AG12" s="189" t="str">
        <f t="shared" si="1"/>
        <v/>
      </c>
      <c r="AH12" s="189" t="str">
        <f t="shared" si="1"/>
        <v/>
      </c>
      <c r="AI12" s="189" t="str">
        <f>IF(AND(ISBLANK(AI13),ISBLANK(AI14),ISBLANK(AI15),ISBLANK(AI22),ISBLANK(AI27),ISBLANK(AI28),ISBLANK(AI29)),"",IF(AND(AI13="M",AI14="M",AI15="M",AI22="M",AI27="M",AI28="M",AI29="M"),"M",IF(AND(AI13="L",AI14="L",AI15="L",AI22="L",AI27="L",AI28="L",AI29="L"),"L",IF(AND(ISTEXT(AI13),ISTEXT(AI14),ISTEXT(AI15),ISTEXT(AI22),ISTEXT(AI27),ISTEXT(AI28),ISTEXT(AI29)),"M",AI13+AI14+AI15+AI22+AI27+AI28+AI29))))</f>
        <v/>
      </c>
      <c r="AJ12" s="91"/>
      <c r="AK12" s="64"/>
      <c r="BM12" s="473" t="str">
        <f>CountryCode &amp; ".T3.FA.S1311.MNAC." &amp; RefVintage</f>
        <v>SE.T3.FA.S1311.MNAC.W.2026</v>
      </c>
    </row>
    <row r="13" spans="1:65" s="18" customFormat="1" ht="16.5" customHeight="1">
      <c r="A13" s="265" t="s">
        <v>316</v>
      </c>
      <c r="B13" s="388" t="s">
        <v>828</v>
      </c>
      <c r="C13" s="328" t="s">
        <v>61</v>
      </c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5"/>
      <c r="Y13" s="505"/>
      <c r="Z13" s="505"/>
      <c r="AA13" s="505"/>
      <c r="AB13" s="505"/>
      <c r="AC13" s="505"/>
      <c r="AD13" s="505"/>
      <c r="AE13" s="505"/>
      <c r="AF13" s="505"/>
      <c r="AG13" s="505"/>
      <c r="AH13" s="505"/>
      <c r="AI13" s="505"/>
      <c r="AJ13" s="91"/>
      <c r="AK13" s="64"/>
      <c r="BM13" s="473" t="str">
        <f>CountryCode &amp; ".T3.F2.S1311.MNAC." &amp; RefVintage</f>
        <v>SE.T3.F2.S1311.MNAC.W.2026</v>
      </c>
    </row>
    <row r="14" spans="1:65" s="18" customFormat="1" ht="16.5" customHeight="1">
      <c r="A14" s="265" t="s">
        <v>317</v>
      </c>
      <c r="B14" s="388" t="s">
        <v>829</v>
      </c>
      <c r="C14" s="328" t="s">
        <v>473</v>
      </c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5"/>
      <c r="AI14" s="505"/>
      <c r="AJ14" s="91"/>
      <c r="AK14" s="64"/>
      <c r="BM14" s="473" t="str">
        <f>CountryCode &amp; ".T3.F3.S1311.MNAC." &amp; RefVintage</f>
        <v>SE.T3.F3.S1311.MNAC.W.2026</v>
      </c>
    </row>
    <row r="15" spans="1:65" s="18" customFormat="1" ht="16.5" customHeight="1">
      <c r="A15" s="265" t="s">
        <v>318</v>
      </c>
      <c r="B15" s="388" t="s">
        <v>830</v>
      </c>
      <c r="C15" s="328" t="s">
        <v>36</v>
      </c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5"/>
      <c r="Y15" s="505"/>
      <c r="Z15" s="505"/>
      <c r="AA15" s="505"/>
      <c r="AB15" s="505"/>
      <c r="AC15" s="505"/>
      <c r="AD15" s="505"/>
      <c r="AE15" s="505"/>
      <c r="AF15" s="505"/>
      <c r="AG15" s="505"/>
      <c r="AH15" s="505"/>
      <c r="AI15" s="505"/>
      <c r="AJ15" s="91"/>
      <c r="AK15" s="64"/>
      <c r="BM15" s="473" t="str">
        <f>CountryCode &amp; ".T3.F4.S1311.MNAC." &amp; RefVintage</f>
        <v>SE.T3.F4.S1311.MNAC.W.2026</v>
      </c>
    </row>
    <row r="16" spans="1:65" s="18" customFormat="1" ht="16.5" customHeight="1">
      <c r="A16" s="265" t="s">
        <v>319</v>
      </c>
      <c r="B16" s="388" t="s">
        <v>831</v>
      </c>
      <c r="C16" s="329" t="s">
        <v>55</v>
      </c>
      <c r="D16" s="507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507"/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91"/>
      <c r="AK16" s="64"/>
      <c r="BM16" s="473" t="str">
        <f>CountryCode &amp; ".T3.F4ACQ.S1311.MNAC." &amp; RefVintage</f>
        <v>SE.T3.F4ACQ.S1311.MNAC.W.2026</v>
      </c>
    </row>
    <row r="17" spans="1:65" s="18" customFormat="1" ht="16.5" customHeight="1">
      <c r="A17" s="265" t="s">
        <v>320</v>
      </c>
      <c r="B17" s="388" t="s">
        <v>832</v>
      </c>
      <c r="C17" s="329" t="s">
        <v>56</v>
      </c>
      <c r="D17" s="509"/>
      <c r="E17" s="509"/>
      <c r="F17" s="509"/>
      <c r="G17" s="509"/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09"/>
      <c r="X17" s="509"/>
      <c r="Y17" s="509"/>
      <c r="Z17" s="509"/>
      <c r="AA17" s="509"/>
      <c r="AB17" s="509"/>
      <c r="AC17" s="509"/>
      <c r="AD17" s="509"/>
      <c r="AE17" s="509"/>
      <c r="AF17" s="509"/>
      <c r="AG17" s="509"/>
      <c r="AH17" s="509"/>
      <c r="AI17" s="509"/>
      <c r="AJ17" s="91"/>
      <c r="AK17" s="64"/>
      <c r="BM17" s="473" t="str">
        <f>CountryCode &amp; ".T3.F4DIS.S1311.MNAC." &amp; RefVintage</f>
        <v>SE.T3.F4DIS.S1311.MNAC.W.2026</v>
      </c>
    </row>
    <row r="18" spans="1:65" s="18" customFormat="1" ht="16.5" customHeight="1">
      <c r="A18" s="265" t="s">
        <v>321</v>
      </c>
      <c r="B18" s="388" t="s">
        <v>833</v>
      </c>
      <c r="C18" s="330" t="s">
        <v>88</v>
      </c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5"/>
      <c r="Y18" s="505"/>
      <c r="Z18" s="505"/>
      <c r="AA18" s="505"/>
      <c r="AB18" s="505"/>
      <c r="AC18" s="505"/>
      <c r="AD18" s="505"/>
      <c r="AE18" s="505"/>
      <c r="AF18" s="505"/>
      <c r="AG18" s="505"/>
      <c r="AH18" s="505"/>
      <c r="AI18" s="505"/>
      <c r="AJ18" s="91"/>
      <c r="AK18" s="64"/>
      <c r="BM18" s="473" t="str">
        <f>CountryCode &amp; ".T3.F41.S1311.MNAC." &amp; RefVintage</f>
        <v>SE.T3.F41.S1311.MNAC.W.2026</v>
      </c>
    </row>
    <row r="19" spans="1:65" s="18" customFormat="1" ht="16.5" customHeight="1">
      <c r="A19" s="265" t="s">
        <v>322</v>
      </c>
      <c r="B19" s="388" t="s">
        <v>834</v>
      </c>
      <c r="C19" s="330" t="s">
        <v>83</v>
      </c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5"/>
      <c r="Z19" s="505"/>
      <c r="AA19" s="505"/>
      <c r="AB19" s="505"/>
      <c r="AC19" s="505"/>
      <c r="AD19" s="505"/>
      <c r="AE19" s="505"/>
      <c r="AF19" s="505"/>
      <c r="AG19" s="505"/>
      <c r="AH19" s="505"/>
      <c r="AI19" s="505"/>
      <c r="AJ19" s="91"/>
      <c r="AK19" s="64"/>
      <c r="BM19" s="473" t="str">
        <f>CountryCode &amp; ".T3.F42.S1311.MNAC." &amp; RefVintage</f>
        <v>SE.T3.F42.S1311.MNAC.W.2026</v>
      </c>
    </row>
    <row r="20" spans="1:65" s="18" customFormat="1" ht="16.5" customHeight="1">
      <c r="A20" s="265" t="s">
        <v>323</v>
      </c>
      <c r="B20" s="388" t="s">
        <v>835</v>
      </c>
      <c r="C20" s="331" t="s">
        <v>79</v>
      </c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511"/>
      <c r="AE20" s="511"/>
      <c r="AF20" s="511"/>
      <c r="AG20" s="511"/>
      <c r="AH20" s="511"/>
      <c r="AI20" s="511"/>
      <c r="AJ20" s="91"/>
      <c r="AK20" s="64"/>
      <c r="BM20" s="473" t="str">
        <f>CountryCode &amp; ".T3.F42ACQ.S1311.MNAC." &amp; RefVintage</f>
        <v>SE.T3.F42ACQ.S1311.MNAC.W.2026</v>
      </c>
    </row>
    <row r="21" spans="1:65" s="18" customFormat="1" ht="16.5" customHeight="1">
      <c r="A21" s="265" t="s">
        <v>324</v>
      </c>
      <c r="B21" s="388" t="s">
        <v>836</v>
      </c>
      <c r="C21" s="331" t="s">
        <v>80</v>
      </c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  <c r="AE21" s="513"/>
      <c r="AF21" s="513"/>
      <c r="AG21" s="513"/>
      <c r="AH21" s="513"/>
      <c r="AI21" s="513"/>
      <c r="AJ21" s="91"/>
      <c r="AK21" s="64"/>
      <c r="BM21" s="473" t="str">
        <f>CountryCode &amp; ".T3.F42DIS.S1311.MNAC." &amp; RefVintage</f>
        <v>SE.T3.F42DIS.S1311.MNAC.W.2026</v>
      </c>
    </row>
    <row r="22" spans="1:65" s="18" customFormat="1" ht="16.5" customHeight="1">
      <c r="A22" s="265" t="s">
        <v>325</v>
      </c>
      <c r="B22" s="388" t="s">
        <v>837</v>
      </c>
      <c r="C22" s="328" t="s">
        <v>474</v>
      </c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505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505"/>
      <c r="AJ22" s="91"/>
      <c r="AK22" s="64"/>
      <c r="BM22" s="473" t="str">
        <f>CountryCode &amp; ".T3.F5.S1311.MNAC." &amp; RefVintage</f>
        <v>SE.T3.F5.S1311.MNAC.W.2026</v>
      </c>
    </row>
    <row r="23" spans="1:65" s="18" customFormat="1" ht="16.5" customHeight="1">
      <c r="A23" s="265" t="s">
        <v>326</v>
      </c>
      <c r="B23" s="388" t="s">
        <v>838</v>
      </c>
      <c r="C23" s="330" t="s">
        <v>95</v>
      </c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  <c r="AE23" s="505"/>
      <c r="AF23" s="505"/>
      <c r="AG23" s="505"/>
      <c r="AH23" s="505"/>
      <c r="AI23" s="505"/>
      <c r="AJ23" s="91"/>
      <c r="AK23" s="64"/>
      <c r="BM23" s="473" t="str">
        <f>CountryCode &amp; ".T3.F5PN.S1311.MNAC." &amp; RefVintage</f>
        <v>SE.T3.F5PN.S1311.MNAC.W.2026</v>
      </c>
    </row>
    <row r="24" spans="1:65" s="18" customFormat="1" ht="16.5" customHeight="1">
      <c r="A24" s="265" t="s">
        <v>327</v>
      </c>
      <c r="B24" s="388" t="s">
        <v>839</v>
      </c>
      <c r="C24" s="330" t="s">
        <v>475</v>
      </c>
      <c r="D24" s="505"/>
      <c r="E24" s="505"/>
      <c r="F24" s="505"/>
      <c r="G24" s="505"/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05"/>
      <c r="AH24" s="505"/>
      <c r="AI24" s="505"/>
      <c r="AJ24" s="91"/>
      <c r="AK24" s="64"/>
      <c r="BM24" s="473" t="str">
        <f>CountryCode &amp; ".T3.F5OP.S1311.MNAC." &amp; RefVintage</f>
        <v>SE.T3.F5OP.S1311.MNAC.W.2026</v>
      </c>
    </row>
    <row r="25" spans="1:65" s="18" customFormat="1" ht="16.5" customHeight="1">
      <c r="A25" s="265" t="s">
        <v>328</v>
      </c>
      <c r="B25" s="388" t="s">
        <v>840</v>
      </c>
      <c r="C25" s="331" t="s">
        <v>84</v>
      </c>
      <c r="D25" s="515"/>
      <c r="E25" s="515"/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15"/>
      <c r="Q25" s="515"/>
      <c r="R25" s="515"/>
      <c r="S25" s="515"/>
      <c r="T25" s="515"/>
      <c r="U25" s="515"/>
      <c r="V25" s="515"/>
      <c r="W25" s="515"/>
      <c r="X25" s="515"/>
      <c r="Y25" s="515"/>
      <c r="Z25" s="515"/>
      <c r="AA25" s="515"/>
      <c r="AB25" s="515"/>
      <c r="AC25" s="515"/>
      <c r="AD25" s="515"/>
      <c r="AE25" s="515"/>
      <c r="AF25" s="515"/>
      <c r="AG25" s="515"/>
      <c r="AH25" s="515"/>
      <c r="AI25" s="515"/>
      <c r="AJ25" s="91"/>
      <c r="AK25" s="64"/>
      <c r="BM25" s="473" t="str">
        <f>CountryCode &amp; ".T3.F5OPACQ.S1311.MNAC." &amp; RefVintage</f>
        <v>SE.T3.F5OPACQ.S1311.MNAC.W.2026</v>
      </c>
    </row>
    <row r="26" spans="1:65" s="18" customFormat="1" ht="16.5" customHeight="1" thickBot="1">
      <c r="A26" s="265" t="s">
        <v>329</v>
      </c>
      <c r="B26" s="388" t="s">
        <v>841</v>
      </c>
      <c r="C26" s="331" t="s">
        <v>85</v>
      </c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5"/>
      <c r="X26" s="515"/>
      <c r="Y26" s="515"/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91"/>
      <c r="AK26" s="64"/>
      <c r="BM26" s="473" t="str">
        <f>CountryCode &amp; ".T3.F5OPDIS.S1311.MNAC." &amp; RefVintage</f>
        <v>SE.T3.F5OPDIS.S1311.MNAC.W.2026</v>
      </c>
    </row>
    <row r="27" spans="1:65" s="18" customFormat="1" ht="16.5" customHeight="1">
      <c r="A27" s="321" t="s">
        <v>501</v>
      </c>
      <c r="B27" s="388" t="s">
        <v>842</v>
      </c>
      <c r="C27" s="328" t="s">
        <v>460</v>
      </c>
      <c r="D27" s="518"/>
      <c r="E27" s="518"/>
      <c r="F27" s="518"/>
      <c r="G27" s="518"/>
      <c r="H27" s="518"/>
      <c r="I27" s="518"/>
      <c r="J27" s="518"/>
      <c r="K27" s="518"/>
      <c r="L27" s="518"/>
      <c r="M27" s="518"/>
      <c r="N27" s="518"/>
      <c r="O27" s="518"/>
      <c r="P27" s="518"/>
      <c r="Q27" s="518"/>
      <c r="R27" s="518"/>
      <c r="S27" s="518"/>
      <c r="T27" s="518"/>
      <c r="U27" s="518"/>
      <c r="V27" s="518"/>
      <c r="W27" s="518"/>
      <c r="X27" s="518"/>
      <c r="Y27" s="518"/>
      <c r="Z27" s="518"/>
      <c r="AA27" s="518"/>
      <c r="AB27" s="518"/>
      <c r="AC27" s="518"/>
      <c r="AD27" s="518"/>
      <c r="AE27" s="518"/>
      <c r="AF27" s="518"/>
      <c r="AG27" s="518"/>
      <c r="AH27" s="518"/>
      <c r="AI27" s="518"/>
      <c r="AJ27" s="91"/>
      <c r="AK27" s="64"/>
      <c r="BM27" s="473" t="str">
        <f>CountryCode &amp; ".T3.F71.S1311.MNAC." &amp; RefVintage</f>
        <v>SE.T3.F71.S1311.MNAC.W.2026</v>
      </c>
    </row>
    <row r="28" spans="1:65" s="18" customFormat="1" ht="16.5" customHeight="1" thickBot="1">
      <c r="A28" s="322" t="s">
        <v>500</v>
      </c>
      <c r="B28" s="388" t="s">
        <v>843</v>
      </c>
      <c r="C28" s="328" t="s">
        <v>462</v>
      </c>
      <c r="D28" s="518"/>
      <c r="E28" s="518"/>
      <c r="F28" s="518"/>
      <c r="G28" s="518"/>
      <c r="H28" s="518"/>
      <c r="I28" s="518"/>
      <c r="J28" s="518"/>
      <c r="K28" s="518"/>
      <c r="L28" s="518"/>
      <c r="M28" s="518"/>
      <c r="N28" s="518"/>
      <c r="O28" s="518"/>
      <c r="P28" s="518"/>
      <c r="Q28" s="518"/>
      <c r="R28" s="518"/>
      <c r="S28" s="518"/>
      <c r="T28" s="518"/>
      <c r="U28" s="518"/>
      <c r="V28" s="518"/>
      <c r="W28" s="518"/>
      <c r="X28" s="518"/>
      <c r="Y28" s="518"/>
      <c r="Z28" s="518"/>
      <c r="AA28" s="518"/>
      <c r="AB28" s="518"/>
      <c r="AC28" s="518"/>
      <c r="AD28" s="518"/>
      <c r="AE28" s="518"/>
      <c r="AF28" s="518"/>
      <c r="AG28" s="518"/>
      <c r="AH28" s="518"/>
      <c r="AI28" s="518"/>
      <c r="AJ28" s="91"/>
      <c r="AK28" s="64"/>
      <c r="BM28" s="473" t="str">
        <f>CountryCode &amp; ".T3.F8.S1311.MNAC." &amp; RefVintage</f>
        <v>SE.T3.F8.S1311.MNAC.W.2026</v>
      </c>
    </row>
    <row r="29" spans="1:65" s="18" customFormat="1" ht="16.5" customHeight="1">
      <c r="A29" s="265" t="s">
        <v>493</v>
      </c>
      <c r="B29" s="388" t="s">
        <v>844</v>
      </c>
      <c r="C29" s="328" t="s">
        <v>465</v>
      </c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91"/>
      <c r="AK29" s="64"/>
      <c r="BM29" s="473" t="str">
        <f>CountryCode &amp; ".T3.OFA.S1311.MNAC." &amp; RefVintage</f>
        <v>SE.T3.OFA.S1311.MNAC.W.2026</v>
      </c>
    </row>
    <row r="30" spans="1:65" s="18" customFormat="1" ht="16.5" customHeight="1">
      <c r="A30" s="265"/>
      <c r="B30" s="126"/>
      <c r="C30" s="332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1"/>
      <c r="AK30" s="64"/>
      <c r="BM30" s="473"/>
    </row>
    <row r="31" spans="1:65" s="18" customFormat="1" ht="16.5" customHeight="1">
      <c r="A31" s="265" t="s">
        <v>330</v>
      </c>
      <c r="B31" s="388" t="s">
        <v>845</v>
      </c>
      <c r="C31" s="333" t="s">
        <v>184</v>
      </c>
      <c r="D31" s="336" t="str">
        <f t="shared" ref="D31:AH31" si="2"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/>
      </c>
      <c r="E31" s="336" t="str">
        <f t="shared" si="2"/>
        <v/>
      </c>
      <c r="F31" s="336" t="str">
        <f t="shared" si="2"/>
        <v/>
      </c>
      <c r="G31" s="336" t="str">
        <f t="shared" si="2"/>
        <v/>
      </c>
      <c r="H31" s="336" t="str">
        <f t="shared" si="2"/>
        <v/>
      </c>
      <c r="I31" s="336" t="str">
        <f t="shared" si="2"/>
        <v/>
      </c>
      <c r="J31" s="336" t="str">
        <f t="shared" si="2"/>
        <v/>
      </c>
      <c r="K31" s="336" t="str">
        <f t="shared" si="2"/>
        <v/>
      </c>
      <c r="L31" s="336" t="str">
        <f t="shared" si="2"/>
        <v/>
      </c>
      <c r="M31" s="336" t="str">
        <f t="shared" si="2"/>
        <v/>
      </c>
      <c r="N31" s="336" t="str">
        <f t="shared" si="2"/>
        <v/>
      </c>
      <c r="O31" s="336" t="str">
        <f t="shared" si="2"/>
        <v/>
      </c>
      <c r="P31" s="336" t="str">
        <f t="shared" si="2"/>
        <v/>
      </c>
      <c r="Q31" s="336" t="str">
        <f t="shared" si="2"/>
        <v/>
      </c>
      <c r="R31" s="336" t="str">
        <f t="shared" si="2"/>
        <v/>
      </c>
      <c r="S31" s="336" t="str">
        <f t="shared" si="2"/>
        <v/>
      </c>
      <c r="T31" s="336" t="str">
        <f t="shared" si="2"/>
        <v/>
      </c>
      <c r="U31" s="336" t="str">
        <f t="shared" si="2"/>
        <v/>
      </c>
      <c r="V31" s="336" t="str">
        <f t="shared" si="2"/>
        <v/>
      </c>
      <c r="W31" s="336" t="str">
        <f t="shared" si="2"/>
        <v/>
      </c>
      <c r="X31" s="336" t="str">
        <f t="shared" si="2"/>
        <v/>
      </c>
      <c r="Y31" s="336" t="str">
        <f t="shared" si="2"/>
        <v/>
      </c>
      <c r="Z31" s="336" t="str">
        <f t="shared" si="2"/>
        <v/>
      </c>
      <c r="AA31" s="336" t="str">
        <f t="shared" si="2"/>
        <v/>
      </c>
      <c r="AB31" s="336" t="str">
        <f t="shared" si="2"/>
        <v/>
      </c>
      <c r="AC31" s="336" t="str">
        <f t="shared" si="2"/>
        <v/>
      </c>
      <c r="AD31" s="336" t="str">
        <f t="shared" si="2"/>
        <v/>
      </c>
      <c r="AE31" s="336" t="str">
        <f t="shared" si="2"/>
        <v/>
      </c>
      <c r="AF31" s="336" t="str">
        <f t="shared" si="2"/>
        <v/>
      </c>
      <c r="AG31" s="336" t="str">
        <f t="shared" si="2"/>
        <v/>
      </c>
      <c r="AH31" s="336" t="str">
        <f t="shared" si="2"/>
        <v/>
      </c>
      <c r="AI31" s="336" t="str">
        <f>IF(AND(ISBLANK(AI32),ISBLANK(AI33),ISBLANK(AI34),ISBLANK(AI36),ISBLANK(AI37),ISBLANK(AI38),ISBLANK(AI40),ISBLANK(AI41),ISBLANK(AI42)),"",IF(AND(AI32="M",AI33="M",AI34="M",AI36="M",AI37="M",AI38="M",AI40="M",AI41="M",AI42="M"),"M",IF(AND(AI32="L",AI33="L",AI34="L",AI36="L",AI37="L",AI38="L",AI40="L",AI41="L",AI42="L"),"L",IF(AND(ISTEXT(AI32),ISTEXT(AI33),ISTEXT(AI34),ISTEXT(AI36),ISTEXT(AI37),ISTEXT(AI38),ISTEXT(AI40),ISTEXT(AI41),ISTEXT(AI42)),"M",SUM(AI32:AI34)+SUM(AI36:AI38)+SUM(AI40:AI42)))))</f>
        <v/>
      </c>
      <c r="AJ31" s="91"/>
      <c r="AK31" s="64"/>
      <c r="BM31" s="473" t="str">
        <f>CountryCode &amp; ".T3.ADJ.S1311.MNAC." &amp; RefVintage</f>
        <v>SE.T3.ADJ.S1311.MNAC.W.2026</v>
      </c>
    </row>
    <row r="32" spans="1:65" s="18" customFormat="1" ht="16.5" customHeight="1" thickBot="1">
      <c r="A32" s="265" t="s">
        <v>331</v>
      </c>
      <c r="B32" s="388" t="s">
        <v>846</v>
      </c>
      <c r="C32" s="328" t="s">
        <v>476</v>
      </c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8"/>
      <c r="W32" s="518"/>
      <c r="X32" s="518"/>
      <c r="Y32" s="518"/>
      <c r="Z32" s="518"/>
      <c r="AA32" s="518"/>
      <c r="AB32" s="518"/>
      <c r="AC32" s="518"/>
      <c r="AD32" s="518"/>
      <c r="AE32" s="518"/>
      <c r="AF32" s="518"/>
      <c r="AG32" s="518"/>
      <c r="AH32" s="518"/>
      <c r="AI32" s="518"/>
      <c r="AJ32" s="91"/>
      <c r="AK32" s="64"/>
      <c r="BM32" s="473" t="str">
        <f>CountryCode &amp; ".T3.LIA.S1311.MNAC." &amp; RefVintage</f>
        <v>SE.T3.LIA.S1311.MNAC.W.2026</v>
      </c>
    </row>
    <row r="33" spans="1:65" s="18" customFormat="1" ht="16.5" customHeight="1" thickBot="1">
      <c r="A33" s="247" t="s">
        <v>502</v>
      </c>
      <c r="B33" s="388" t="s">
        <v>847</v>
      </c>
      <c r="C33" s="328" t="s">
        <v>463</v>
      </c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91"/>
      <c r="AK33" s="64"/>
      <c r="BM33" s="473" t="str">
        <f>CountryCode &amp; ".T3.OAP.S1311.MNAC." &amp; RefVintage</f>
        <v>SE.T3.OAP.S1311.MNAC.W.2026</v>
      </c>
    </row>
    <row r="34" spans="1:65" s="18" customFormat="1" ht="16.5" customHeight="1">
      <c r="A34" s="265" t="s">
        <v>332</v>
      </c>
      <c r="B34" s="388" t="s">
        <v>848</v>
      </c>
      <c r="C34" s="328" t="s">
        <v>477</v>
      </c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91"/>
      <c r="AK34" s="64"/>
      <c r="BM34" s="473" t="str">
        <f>CountryCode &amp; ".T3.OLIA.S1311.MNAC." &amp; RefVintage</f>
        <v>SE.T3.OLIA.S1311.MNAC.W.2026</v>
      </c>
    </row>
    <row r="35" spans="1:65" s="18" customFormat="1" ht="16.5" customHeight="1">
      <c r="A35" s="265"/>
      <c r="B35" s="126"/>
      <c r="C35" s="334"/>
      <c r="D35" s="94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1"/>
      <c r="AK35" s="64"/>
      <c r="BM35" s="473"/>
    </row>
    <row r="36" spans="1:65" s="18" customFormat="1" ht="16.5" customHeight="1">
      <c r="A36" s="265" t="s">
        <v>333</v>
      </c>
      <c r="B36" s="388" t="s">
        <v>849</v>
      </c>
      <c r="C36" s="328" t="s">
        <v>66</v>
      </c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91"/>
      <c r="AK36" s="64"/>
      <c r="BM36" s="473" t="str">
        <f>CountryCode &amp; ".T3.ISS_A.S1311.MNAC." &amp; RefVintage</f>
        <v>SE.T3.ISS_A.S1311.MNAC.W.2026</v>
      </c>
    </row>
    <row r="37" spans="1:65" s="18" customFormat="1" ht="16.5" customHeight="1">
      <c r="A37" s="265" t="s">
        <v>334</v>
      </c>
      <c r="B37" s="388" t="s">
        <v>850</v>
      </c>
      <c r="C37" s="328" t="s">
        <v>478</v>
      </c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8"/>
      <c r="X37" s="518"/>
      <c r="Y37" s="518"/>
      <c r="Z37" s="518"/>
      <c r="AA37" s="518"/>
      <c r="AB37" s="518"/>
      <c r="AC37" s="518"/>
      <c r="AD37" s="518"/>
      <c r="AE37" s="518"/>
      <c r="AF37" s="518"/>
      <c r="AG37" s="518"/>
      <c r="AH37" s="518"/>
      <c r="AI37" s="518"/>
      <c r="AJ37" s="91"/>
      <c r="AK37" s="64"/>
      <c r="BM37" s="473" t="str">
        <f>CountryCode &amp; ".T3.D41_A.S1311.MNAC." &amp; RefVintage</f>
        <v>SE.T3.D41_A.S1311.MNAC.W.2026</v>
      </c>
    </row>
    <row r="38" spans="1:65" s="18" customFormat="1" ht="16.5" customHeight="1">
      <c r="A38" s="265" t="s">
        <v>335</v>
      </c>
      <c r="B38" s="388" t="s">
        <v>851</v>
      </c>
      <c r="C38" s="335" t="s">
        <v>479</v>
      </c>
      <c r="D38" s="518"/>
      <c r="E38" s="518"/>
      <c r="F38" s="518"/>
      <c r="G38" s="518"/>
      <c r="H38" s="518"/>
      <c r="I38" s="518"/>
      <c r="J38" s="518"/>
      <c r="K38" s="518"/>
      <c r="L38" s="518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91"/>
      <c r="AK38" s="64"/>
      <c r="BM38" s="473" t="str">
        <f>CountryCode &amp; ".T3.RED_A.S1311.MNAC." &amp; RefVintage</f>
        <v>SE.T3.RED_A.S1311.MNAC.W.2026</v>
      </c>
    </row>
    <row r="39" spans="1:65" s="18" customFormat="1" ht="16.5" customHeight="1">
      <c r="A39" s="265"/>
      <c r="B39" s="126"/>
      <c r="C39" s="334"/>
      <c r="D39" s="94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1"/>
      <c r="AK39" s="64"/>
      <c r="BM39" s="473"/>
    </row>
    <row r="40" spans="1:65" s="18" customFormat="1" ht="16.5" customHeight="1">
      <c r="A40" s="265" t="s">
        <v>336</v>
      </c>
      <c r="B40" s="388" t="s">
        <v>852</v>
      </c>
      <c r="C40" s="328" t="s">
        <v>96</v>
      </c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8"/>
      <c r="AB40" s="518"/>
      <c r="AC40" s="518"/>
      <c r="AD40" s="518"/>
      <c r="AE40" s="518"/>
      <c r="AF40" s="518"/>
      <c r="AG40" s="518"/>
      <c r="AH40" s="518"/>
      <c r="AI40" s="518"/>
      <c r="AJ40" s="91"/>
      <c r="AK40" s="64"/>
      <c r="BM40" s="473" t="str">
        <f>CountryCode &amp; ".T3.FREV_A.S1311.MNAC." &amp; RefVintage</f>
        <v>SE.T3.FREV_A.S1311.MNAC.W.2026</v>
      </c>
    </row>
    <row r="41" spans="1:65" s="18" customFormat="1" ht="16.5" customHeight="1">
      <c r="A41" s="265" t="s">
        <v>518</v>
      </c>
      <c r="B41" s="388" t="s">
        <v>853</v>
      </c>
      <c r="C41" s="328" t="s">
        <v>480</v>
      </c>
      <c r="D41" s="518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91"/>
      <c r="AK41" s="64"/>
      <c r="BM41" s="473" t="str">
        <f>CountryCode &amp; ".T3.K61.S1311.MNAC." &amp; RefVintage</f>
        <v>SE.T3.K61.S1311.MNAC.W.2026</v>
      </c>
    </row>
    <row r="42" spans="1:65" s="18" customFormat="1" ht="16.5" customHeight="1">
      <c r="A42" s="265" t="s">
        <v>337</v>
      </c>
      <c r="B42" s="388" t="s">
        <v>854</v>
      </c>
      <c r="C42" s="328" t="s">
        <v>481</v>
      </c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  <c r="Q42" s="518"/>
      <c r="R42" s="518"/>
      <c r="S42" s="518"/>
      <c r="T42" s="518"/>
      <c r="U42" s="518"/>
      <c r="V42" s="518"/>
      <c r="W42" s="518"/>
      <c r="X42" s="518"/>
      <c r="Y42" s="518"/>
      <c r="Z42" s="518"/>
      <c r="AA42" s="518"/>
      <c r="AB42" s="518"/>
      <c r="AC42" s="518"/>
      <c r="AD42" s="518"/>
      <c r="AE42" s="518"/>
      <c r="AF42" s="518"/>
      <c r="AG42" s="518"/>
      <c r="AH42" s="518"/>
      <c r="AI42" s="518"/>
      <c r="AJ42" s="91"/>
      <c r="AK42" s="64"/>
      <c r="BM42" s="473" t="str">
        <f>CountryCode &amp; ".T3.OCVO_A.S1311.MNAC." &amp; RefVintage</f>
        <v>SE.T3.OCVO_A.S1311.MNAC.W.2026</v>
      </c>
    </row>
    <row r="43" spans="1:65" s="18" customFormat="1" ht="16.5" customHeight="1">
      <c r="A43" s="265"/>
      <c r="B43" s="126"/>
      <c r="C43" s="334"/>
      <c r="D43" s="94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1"/>
      <c r="AK43" s="64"/>
      <c r="BM43" s="473"/>
    </row>
    <row r="44" spans="1:65" s="18" customFormat="1" ht="16.5" customHeight="1">
      <c r="A44" s="265" t="s">
        <v>338</v>
      </c>
      <c r="B44" s="388" t="s">
        <v>855</v>
      </c>
      <c r="C44" s="333" t="s">
        <v>64</v>
      </c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18"/>
      <c r="X44" s="518"/>
      <c r="Y44" s="518"/>
      <c r="Z44" s="518"/>
      <c r="AA44" s="518"/>
      <c r="AB44" s="518"/>
      <c r="AC44" s="518"/>
      <c r="AD44" s="518"/>
      <c r="AE44" s="518"/>
      <c r="AF44" s="518"/>
      <c r="AG44" s="518"/>
      <c r="AH44" s="518"/>
      <c r="AI44" s="518"/>
      <c r="AJ44" s="91"/>
      <c r="AK44" s="64"/>
      <c r="BM44" s="473" t="str">
        <f>CountryCode &amp; ".T3.SD.S1311.MNAC." &amp; RefVintage</f>
        <v>SE.T3.SD.S1311.MNAC.W.2026</v>
      </c>
    </row>
    <row r="45" spans="1:65" s="18" customFormat="1" ht="16.5" customHeight="1">
      <c r="A45" s="265" t="s">
        <v>339</v>
      </c>
      <c r="B45" s="388" t="s">
        <v>856</v>
      </c>
      <c r="C45" s="328" t="s">
        <v>74</v>
      </c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  <c r="AG45" s="518"/>
      <c r="AH45" s="518"/>
      <c r="AI45" s="518"/>
      <c r="AJ45" s="91"/>
      <c r="AK45" s="64"/>
      <c r="BM45" s="473" t="str">
        <f>CountryCode &amp; ".T3.B9_SD.S1311.MNAC." &amp; RefVintage</f>
        <v>SE.T3.B9_SD.S1311.MNAC.W.2026</v>
      </c>
    </row>
    <row r="46" spans="1:65" s="18" customFormat="1" ht="16.5" customHeight="1">
      <c r="A46" s="265" t="s">
        <v>340</v>
      </c>
      <c r="B46" s="388" t="s">
        <v>857</v>
      </c>
      <c r="C46" s="328" t="s">
        <v>63</v>
      </c>
      <c r="D46" s="518"/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91"/>
      <c r="AK46" s="64"/>
      <c r="BM46" s="473" t="str">
        <f>CountryCode &amp; ".T3.OSD.S1311.MNAC." &amp; RefVintage</f>
        <v>SE.T3.OSD.S1311.MNAC.W.2026</v>
      </c>
    </row>
    <row r="47" spans="1:65" s="18" customFormat="1" ht="13.5" customHeight="1" thickBot="1">
      <c r="A47" s="265"/>
      <c r="B47" s="126"/>
      <c r="C47" s="332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8"/>
      <c r="AK47" s="64"/>
      <c r="BM47" s="473"/>
    </row>
    <row r="48" spans="1:65" s="18" customFormat="1" ht="21.75" customHeight="1" thickTop="1" thickBot="1">
      <c r="A48" s="265" t="s">
        <v>341</v>
      </c>
      <c r="B48" s="388" t="s">
        <v>858</v>
      </c>
      <c r="C48" s="287" t="s">
        <v>101</v>
      </c>
      <c r="D48" s="518"/>
      <c r="E48" s="518"/>
      <c r="F48" s="518"/>
      <c r="G48" s="518"/>
      <c r="H48" s="518"/>
      <c r="I48" s="518"/>
      <c r="J48" s="518"/>
      <c r="K48" s="518"/>
      <c r="L48" s="518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518"/>
      <c r="Z48" s="518"/>
      <c r="AA48" s="518"/>
      <c r="AB48" s="518"/>
      <c r="AC48" s="518"/>
      <c r="AD48" s="518"/>
      <c r="AE48" s="518"/>
      <c r="AF48" s="518"/>
      <c r="AG48" s="518"/>
      <c r="AH48" s="518"/>
      <c r="AI48" s="518"/>
      <c r="AJ48" s="6"/>
      <c r="AK48" s="64"/>
      <c r="BM48" s="473" t="str">
        <f>CountryCode &amp; ".T3.CHDEBT.S1311.MNAC." &amp; RefVintage</f>
        <v>SE.T3.CHDEBT.S1311.MNAC.W.2026</v>
      </c>
    </row>
    <row r="49" spans="1:65" ht="9" customHeight="1" thickTop="1" thickBot="1">
      <c r="A49" s="265"/>
      <c r="B49" s="126"/>
      <c r="C49" s="34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"/>
      <c r="AK49" s="50"/>
    </row>
    <row r="50" spans="1:65" ht="9" customHeight="1" thickTop="1" thickBot="1">
      <c r="A50" s="265"/>
      <c r="B50" s="126"/>
      <c r="C50" s="345"/>
      <c r="D50" s="86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9"/>
      <c r="AK50" s="50"/>
    </row>
    <row r="51" spans="1:65" ht="18.75" thickTop="1" thickBot="1">
      <c r="A51" s="265" t="s">
        <v>342</v>
      </c>
      <c r="B51" s="388" t="s">
        <v>859</v>
      </c>
      <c r="C51" s="287" t="s">
        <v>106</v>
      </c>
      <c r="D51" s="519"/>
      <c r="E51" s="520"/>
      <c r="F51" s="520"/>
      <c r="G51" s="520"/>
      <c r="H51" s="520"/>
      <c r="I51" s="520"/>
      <c r="J51" s="520"/>
      <c r="K51" s="520"/>
      <c r="L51" s="520"/>
      <c r="M51" s="520"/>
      <c r="N51" s="520"/>
      <c r="O51" s="520"/>
      <c r="P51" s="520"/>
      <c r="Q51" s="520"/>
      <c r="R51" s="520"/>
      <c r="S51" s="520"/>
      <c r="T51" s="520"/>
      <c r="U51" s="520"/>
      <c r="V51" s="520"/>
      <c r="W51" s="520"/>
      <c r="X51" s="520"/>
      <c r="Y51" s="520"/>
      <c r="Z51" s="520"/>
      <c r="AA51" s="520"/>
      <c r="AB51" s="520"/>
      <c r="AC51" s="520"/>
      <c r="AD51" s="520"/>
      <c r="AE51" s="520"/>
      <c r="AF51" s="520"/>
      <c r="AG51" s="520"/>
      <c r="AH51" s="520"/>
      <c r="AI51" s="520"/>
      <c r="AJ51" s="4"/>
      <c r="AK51" s="50"/>
      <c r="BM51" s="290" t="str">
        <f>CountryCode &amp; ".T3.CTDEBT.S1311.MNAC." &amp; RefVintage</f>
        <v>SE.T3.CTDEBT.S1311.MNAC.W.2026</v>
      </c>
    </row>
    <row r="52" spans="1:65" ht="15.75" thickTop="1">
      <c r="A52" s="265" t="s">
        <v>343</v>
      </c>
      <c r="B52" s="388" t="s">
        <v>860</v>
      </c>
      <c r="C52" s="328" t="s">
        <v>102</v>
      </c>
      <c r="D52" s="521"/>
      <c r="E52" s="521"/>
      <c r="F52" s="521"/>
      <c r="G52" s="521"/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  <c r="S52" s="521"/>
      <c r="T52" s="521"/>
      <c r="U52" s="521"/>
      <c r="V52" s="521"/>
      <c r="W52" s="521"/>
      <c r="X52" s="521"/>
      <c r="Y52" s="521"/>
      <c r="Z52" s="521"/>
      <c r="AA52" s="521"/>
      <c r="AB52" s="521"/>
      <c r="AC52" s="521"/>
      <c r="AD52" s="521"/>
      <c r="AE52" s="521"/>
      <c r="AF52" s="521"/>
      <c r="AG52" s="521"/>
      <c r="AH52" s="521"/>
      <c r="AI52" s="521"/>
      <c r="AJ52" s="457"/>
      <c r="AK52" s="50"/>
      <c r="BM52" s="290" t="str">
        <f>CountryCode &amp; ".T3.DEBT.S1311.MNAC." &amp; RefVintage</f>
        <v>SE.T3.DEBT.S1311.MNAC.W.2026</v>
      </c>
    </row>
    <row r="53" spans="1:65" ht="18.75" customHeight="1">
      <c r="A53" s="265" t="s">
        <v>344</v>
      </c>
      <c r="B53" s="388" t="s">
        <v>861</v>
      </c>
      <c r="C53" s="346" t="s">
        <v>109</v>
      </c>
      <c r="D53" s="518"/>
      <c r="E53" s="518"/>
      <c r="F53" s="518"/>
      <c r="G53" s="518"/>
      <c r="H53" s="518"/>
      <c r="I53" s="518"/>
      <c r="J53" s="518"/>
      <c r="K53" s="518"/>
      <c r="L53" s="518"/>
      <c r="M53" s="518"/>
      <c r="N53" s="518"/>
      <c r="O53" s="518"/>
      <c r="P53" s="518"/>
      <c r="Q53" s="518"/>
      <c r="R53" s="518"/>
      <c r="S53" s="518"/>
      <c r="T53" s="518"/>
      <c r="U53" s="518"/>
      <c r="V53" s="518"/>
      <c r="W53" s="518"/>
      <c r="X53" s="518"/>
      <c r="Y53" s="518"/>
      <c r="Z53" s="518"/>
      <c r="AA53" s="518"/>
      <c r="AB53" s="518"/>
      <c r="AC53" s="518"/>
      <c r="AD53" s="518"/>
      <c r="AE53" s="518"/>
      <c r="AF53" s="518"/>
      <c r="AG53" s="518"/>
      <c r="AH53" s="518"/>
      <c r="AI53" s="518"/>
      <c r="AJ53" s="115"/>
      <c r="AK53" s="50"/>
      <c r="BM53" s="290" t="str">
        <f>CountryCode &amp; ".T3.HOLD.S1311.MNAC." &amp; RefVintage</f>
        <v>SE.T3.HOLD.S1311.MNAC.W.2026</v>
      </c>
    </row>
    <row r="54" spans="1:65" ht="9.75" customHeight="1" thickBot="1">
      <c r="A54" s="127"/>
      <c r="B54" s="126"/>
      <c r="C54" s="14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71"/>
      <c r="AK54" s="50"/>
    </row>
    <row r="55" spans="1:65" ht="20.25" thickTop="1" thickBot="1">
      <c r="A55" s="127"/>
      <c r="B55" s="126"/>
      <c r="C55" s="343" t="str">
        <f>'Table 3A'!$C$50</f>
        <v xml:space="preserve">*Please note that the sign convention for net lending/ net borrowing is different from tables 1 and 2. </v>
      </c>
      <c r="D55" s="324"/>
      <c r="E55" s="324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7"/>
      <c r="AK55" s="50"/>
      <c r="AM55" s="13"/>
    </row>
    <row r="56" spans="1:65" ht="8.25" customHeight="1" thickTop="1">
      <c r="A56" s="127"/>
      <c r="B56" s="126"/>
      <c r="C56" s="151"/>
      <c r="D56" s="68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50"/>
      <c r="AM56" s="13"/>
    </row>
    <row r="57" spans="1:65" ht="15.75">
      <c r="A57" s="127"/>
      <c r="B57" s="126"/>
      <c r="C57" s="152"/>
      <c r="D57" s="13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50"/>
      <c r="AM57" s="13"/>
    </row>
    <row r="58" spans="1:65" ht="15.75">
      <c r="A58" s="127"/>
      <c r="B58" s="126"/>
      <c r="C58" s="201" t="s">
        <v>97</v>
      </c>
      <c r="D58" s="201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20"/>
      <c r="AK58" s="50"/>
      <c r="AM58" s="13"/>
    </row>
    <row r="59" spans="1:65" ht="15.75">
      <c r="A59" s="127"/>
      <c r="B59" s="126"/>
      <c r="C59" s="199" t="s">
        <v>100</v>
      </c>
      <c r="D59" s="201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20"/>
      <c r="AK59" s="50"/>
      <c r="AM59" s="13"/>
    </row>
    <row r="60" spans="1:65" ht="16.5" customHeight="1">
      <c r="A60" s="127"/>
      <c r="B60" s="126"/>
      <c r="C60" s="199" t="s">
        <v>464</v>
      </c>
      <c r="D60" s="130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20"/>
      <c r="AK60" s="50"/>
      <c r="AM60" s="13"/>
    </row>
    <row r="61" spans="1:65" ht="9.75" customHeight="1" thickBot="1">
      <c r="A61" s="153"/>
      <c r="B61" s="146"/>
      <c r="C61" s="155"/>
      <c r="D61" s="72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52"/>
      <c r="AM61" s="13"/>
    </row>
    <row r="62" spans="1:65" ht="16.5" thickTop="1">
      <c r="B62" s="188"/>
      <c r="C62" s="31"/>
      <c r="D62" s="53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13"/>
      <c r="AL62" s="13"/>
      <c r="AM62" s="13"/>
    </row>
    <row r="63" spans="1:65" ht="15.75">
      <c r="D63" s="53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</row>
    <row r="64" spans="1:65" ht="57" customHeight="1">
      <c r="C64" s="298" t="s">
        <v>121</v>
      </c>
      <c r="D64" s="550" t="str">
        <f>IF(OR(COUNTA(D10:D10,D12:D29,D31:D34,D36:D38,D40:D42,D44:D46,D48:D48,D51:D53)=36,NOT(ISNUMBER(D7))),"OK","NOT fully completed, pls.fill with L, M or 0")</f>
        <v>NOT fully completed, pls.fill with L, M or 0</v>
      </c>
      <c r="E64" s="550" t="str">
        <f t="shared" ref="E64:AI64" si="3">IF(OR(COUNTA(E10:E10,E12:E29,E31:E34,E36:E38,E40:E42,E44:E46,E48:E48,E51:E53)=36,NOT(ISNUMBER(E7))),"OK","NOT fully completed, pls.fill with L, M or 0")</f>
        <v>NOT fully completed, pls.fill with L, M or 0</v>
      </c>
      <c r="F64" s="550" t="str">
        <f t="shared" si="3"/>
        <v>NOT fully completed, pls.fill with L, M or 0</v>
      </c>
      <c r="G64" s="550" t="str">
        <f t="shared" si="3"/>
        <v>NOT fully completed, pls.fill with L, M or 0</v>
      </c>
      <c r="H64" s="550" t="str">
        <f t="shared" si="3"/>
        <v>NOT fully completed, pls.fill with L, M or 0</v>
      </c>
      <c r="I64" s="550" t="str">
        <f t="shared" si="3"/>
        <v>NOT fully completed, pls.fill with L, M or 0</v>
      </c>
      <c r="J64" s="550" t="str">
        <f t="shared" si="3"/>
        <v>NOT fully completed, pls.fill with L, M or 0</v>
      </c>
      <c r="K64" s="550" t="str">
        <f t="shared" si="3"/>
        <v>NOT fully completed, pls.fill with L, M or 0</v>
      </c>
      <c r="L64" s="550" t="str">
        <f t="shared" si="3"/>
        <v>NOT fully completed, pls.fill with L, M or 0</v>
      </c>
      <c r="M64" s="550" t="str">
        <f t="shared" si="3"/>
        <v>NOT fully completed, pls.fill with L, M or 0</v>
      </c>
      <c r="N64" s="550" t="str">
        <f t="shared" si="3"/>
        <v>NOT fully completed, pls.fill with L, M or 0</v>
      </c>
      <c r="O64" s="550" t="str">
        <f t="shared" si="3"/>
        <v>NOT fully completed, pls.fill with L, M or 0</v>
      </c>
      <c r="P64" s="550" t="str">
        <f t="shared" si="3"/>
        <v>NOT fully completed, pls.fill with L, M or 0</v>
      </c>
      <c r="Q64" s="550" t="str">
        <f t="shared" si="3"/>
        <v>NOT fully completed, pls.fill with L, M or 0</v>
      </c>
      <c r="R64" s="550" t="str">
        <f t="shared" si="3"/>
        <v>NOT fully completed, pls.fill with L, M or 0</v>
      </c>
      <c r="S64" s="550" t="str">
        <f t="shared" si="3"/>
        <v>NOT fully completed, pls.fill with L, M or 0</v>
      </c>
      <c r="T64" s="550" t="str">
        <f t="shared" si="3"/>
        <v>NOT fully completed, pls.fill with L, M or 0</v>
      </c>
      <c r="U64" s="550" t="str">
        <f t="shared" si="3"/>
        <v>NOT fully completed, pls.fill with L, M or 0</v>
      </c>
      <c r="V64" s="550" t="str">
        <f t="shared" si="3"/>
        <v>NOT fully completed, pls.fill with L, M or 0</v>
      </c>
      <c r="W64" s="550" t="str">
        <f t="shared" si="3"/>
        <v>NOT fully completed, pls.fill with L, M or 0</v>
      </c>
      <c r="X64" s="550" t="str">
        <f t="shared" si="3"/>
        <v>NOT fully completed, pls.fill with L, M or 0</v>
      </c>
      <c r="Y64" s="550" t="str">
        <f t="shared" si="3"/>
        <v>NOT fully completed, pls.fill with L, M or 0</v>
      </c>
      <c r="Z64" s="550" t="str">
        <f t="shared" si="3"/>
        <v>NOT fully completed, pls.fill with L, M or 0</v>
      </c>
      <c r="AA64" s="550" t="str">
        <f t="shared" si="3"/>
        <v>NOT fully completed, pls.fill with L, M or 0</v>
      </c>
      <c r="AB64" s="550" t="str">
        <f t="shared" si="3"/>
        <v>NOT fully completed, pls.fill with L, M or 0</v>
      </c>
      <c r="AC64" s="550" t="str">
        <f t="shared" si="3"/>
        <v>NOT fully completed, pls.fill with L, M or 0</v>
      </c>
      <c r="AD64" s="550" t="str">
        <f t="shared" si="3"/>
        <v>NOT fully completed, pls.fill with L, M or 0</v>
      </c>
      <c r="AE64" s="550" t="str">
        <f t="shared" si="3"/>
        <v>OK</v>
      </c>
      <c r="AF64" s="550" t="str">
        <f t="shared" si="3"/>
        <v>OK</v>
      </c>
      <c r="AG64" s="550" t="str">
        <f t="shared" si="3"/>
        <v>OK</v>
      </c>
      <c r="AH64" s="550" t="str">
        <f t="shared" si="3"/>
        <v>OK</v>
      </c>
      <c r="AI64" s="550" t="str">
        <f t="shared" si="3"/>
        <v>OK</v>
      </c>
      <c r="AJ64" s="291"/>
      <c r="AK64" s="171"/>
      <c r="AL64" s="29"/>
    </row>
    <row r="65" spans="3:38">
      <c r="C65" s="172" t="s">
        <v>122</v>
      </c>
      <c r="D65" s="242">
        <v>1995</v>
      </c>
      <c r="E65" s="242">
        <f>D65+1</f>
        <v>1996</v>
      </c>
      <c r="F65" s="242">
        <f t="shared" ref="F65:AI65" si="4">E65+1</f>
        <v>1997</v>
      </c>
      <c r="G65" s="242">
        <f t="shared" si="4"/>
        <v>1998</v>
      </c>
      <c r="H65" s="242">
        <f t="shared" si="4"/>
        <v>1999</v>
      </c>
      <c r="I65" s="242">
        <f t="shared" si="4"/>
        <v>2000</v>
      </c>
      <c r="J65" s="242">
        <f t="shared" si="4"/>
        <v>2001</v>
      </c>
      <c r="K65" s="242">
        <f t="shared" si="4"/>
        <v>2002</v>
      </c>
      <c r="L65" s="242">
        <f t="shared" si="4"/>
        <v>2003</v>
      </c>
      <c r="M65" s="242">
        <f t="shared" si="4"/>
        <v>2004</v>
      </c>
      <c r="N65" s="242">
        <f t="shared" si="4"/>
        <v>2005</v>
      </c>
      <c r="O65" s="242">
        <f t="shared" si="4"/>
        <v>2006</v>
      </c>
      <c r="P65" s="242">
        <f t="shared" si="4"/>
        <v>2007</v>
      </c>
      <c r="Q65" s="242">
        <f t="shared" si="4"/>
        <v>2008</v>
      </c>
      <c r="R65" s="242">
        <f t="shared" si="4"/>
        <v>2009</v>
      </c>
      <c r="S65" s="242">
        <f t="shared" si="4"/>
        <v>2010</v>
      </c>
      <c r="T65" s="242">
        <f t="shared" si="4"/>
        <v>2011</v>
      </c>
      <c r="U65" s="242">
        <f t="shared" ref="U65:AH65" si="5">T65+1</f>
        <v>2012</v>
      </c>
      <c r="V65" s="242">
        <f t="shared" si="5"/>
        <v>2013</v>
      </c>
      <c r="W65" s="242">
        <f t="shared" si="5"/>
        <v>2014</v>
      </c>
      <c r="X65" s="242">
        <f t="shared" si="5"/>
        <v>2015</v>
      </c>
      <c r="Y65" s="242">
        <f t="shared" si="5"/>
        <v>2016</v>
      </c>
      <c r="Z65" s="242">
        <f t="shared" si="5"/>
        <v>2017</v>
      </c>
      <c r="AA65" s="242">
        <f t="shared" si="5"/>
        <v>2018</v>
      </c>
      <c r="AB65" s="242">
        <f t="shared" si="5"/>
        <v>2019</v>
      </c>
      <c r="AC65" s="242">
        <f t="shared" si="5"/>
        <v>2020</v>
      </c>
      <c r="AD65" s="242">
        <f t="shared" si="5"/>
        <v>2021</v>
      </c>
      <c r="AE65" s="242">
        <f t="shared" si="5"/>
        <v>2022</v>
      </c>
      <c r="AF65" s="242">
        <f t="shared" si="5"/>
        <v>2023</v>
      </c>
      <c r="AG65" s="242">
        <f t="shared" si="5"/>
        <v>2024</v>
      </c>
      <c r="AH65" s="242">
        <f t="shared" si="5"/>
        <v>2025</v>
      </c>
      <c r="AI65" s="242">
        <f t="shared" si="4"/>
        <v>2026</v>
      </c>
      <c r="AJ65" s="173"/>
      <c r="AK65" s="174"/>
      <c r="AL65" s="29"/>
    </row>
    <row r="66" spans="3:38" ht="15.75">
      <c r="C66" s="292" t="s">
        <v>176</v>
      </c>
      <c r="D66" s="293">
        <f>IF(AND(D48="0",D10="0",D12="0",D31="0",D44="0")=0,IF(AND(D48="L",D10="L",D12="L",D31="L",D44="L")="NC",IF(D48="M",0,D48)-IF(D10="M",0,D10)-IF(D12="M",0,D12)-IF(D31="M",0,D31)-IF(D44="M",0,D44)))</f>
        <v>0</v>
      </c>
      <c r="E66" s="293">
        <f t="shared" ref="E66:S66" si="6">IF(AND(E48="0",E10="0",E12="0",E31="0",E44="0")=0,IF(AND(E48="L",E10="L",E12="L",E31="L",E44="L")="NC",IF(E48="M",0,E48)-IF(E10="M",0,E10)-IF(E12="M",0,E12)-IF(E31="M",0,E31)-IF(E44="M",0,E44)))</f>
        <v>0</v>
      </c>
      <c r="F66" s="293">
        <f t="shared" si="6"/>
        <v>0</v>
      </c>
      <c r="G66" s="293">
        <f t="shared" si="6"/>
        <v>0</v>
      </c>
      <c r="H66" s="293">
        <f t="shared" si="6"/>
        <v>0</v>
      </c>
      <c r="I66" s="293">
        <f t="shared" si="6"/>
        <v>0</v>
      </c>
      <c r="J66" s="293">
        <f t="shared" si="6"/>
        <v>0</v>
      </c>
      <c r="K66" s="293">
        <f t="shared" si="6"/>
        <v>0</v>
      </c>
      <c r="L66" s="293">
        <f t="shared" si="6"/>
        <v>0</v>
      </c>
      <c r="M66" s="293">
        <f t="shared" si="6"/>
        <v>0</v>
      </c>
      <c r="N66" s="293">
        <f t="shared" si="6"/>
        <v>0</v>
      </c>
      <c r="O66" s="293">
        <f t="shared" si="6"/>
        <v>0</v>
      </c>
      <c r="P66" s="293">
        <f t="shared" si="6"/>
        <v>0</v>
      </c>
      <c r="Q66" s="293">
        <f t="shared" si="6"/>
        <v>0</v>
      </c>
      <c r="R66" s="293">
        <f t="shared" si="6"/>
        <v>0</v>
      </c>
      <c r="S66" s="293">
        <f t="shared" si="6"/>
        <v>0</v>
      </c>
      <c r="T66" s="293">
        <f t="shared" ref="T66:AH66" si="7">IF(AND(T48="0",T10="0",T12="0",T31="0",T44="0")=0,IF(AND(T48="L",T10="L",T12="L",T31="L",T44="L")="NC",IF(T48="M",0,T48)-IF(T10="M",0,T10)-IF(T12="M",0,T12)-IF(T31="M",0,T31)-IF(T44="M",0,T44)))</f>
        <v>0</v>
      </c>
      <c r="U66" s="293">
        <f t="shared" si="7"/>
        <v>0</v>
      </c>
      <c r="V66" s="293">
        <f t="shared" si="7"/>
        <v>0</v>
      </c>
      <c r="W66" s="293">
        <f t="shared" si="7"/>
        <v>0</v>
      </c>
      <c r="X66" s="293">
        <f t="shared" si="7"/>
        <v>0</v>
      </c>
      <c r="Y66" s="293">
        <f t="shared" si="7"/>
        <v>0</v>
      </c>
      <c r="Z66" s="293">
        <f t="shared" si="7"/>
        <v>0</v>
      </c>
      <c r="AA66" s="293">
        <f t="shared" si="7"/>
        <v>0</v>
      </c>
      <c r="AB66" s="293">
        <f t="shared" si="7"/>
        <v>0</v>
      </c>
      <c r="AC66" s="293">
        <f t="shared" si="7"/>
        <v>0</v>
      </c>
      <c r="AD66" s="293">
        <f t="shared" si="7"/>
        <v>0</v>
      </c>
      <c r="AE66" s="293">
        <f t="shared" si="7"/>
        <v>0</v>
      </c>
      <c r="AF66" s="293">
        <f t="shared" si="7"/>
        <v>0</v>
      </c>
      <c r="AG66" s="293">
        <f t="shared" si="7"/>
        <v>0</v>
      </c>
      <c r="AH66" s="293">
        <f t="shared" si="7"/>
        <v>0</v>
      </c>
      <c r="AI66" s="293">
        <f t="shared" ref="AI66" si="8">IF(AND(AI48="0",AI10="0",AI12="0",AI31="0",AI44="0")=0,IF(AND(AI48="L",AI10="L",AI12="L",AI31="L",AI44="L")="NC",IF(AI48="M",0,AI48)-IF(AI10="M",0,AI10)-IF(AI12="M",0,AI12)-IF(AI31="M",0,AI31)-IF(AI44="M",0,AI44)))</f>
        <v>0</v>
      </c>
      <c r="AJ66" s="337"/>
      <c r="AK66" s="174"/>
      <c r="AL66" s="29"/>
    </row>
    <row r="67" spans="3:38" ht="15.75">
      <c r="C67" s="292" t="s">
        <v>520</v>
      </c>
      <c r="D67" s="293">
        <f>IF(AND(D12="0",D13="0",D14="0",D15="0",D22="0",D27="0",D28="0",D29="0"),0,IF(AND(D12="L",D13="L",D14="L",D15="L",D22="L",D27="L",D28="L",D29="L"),"NC",IF(D12="M",0,D12)-IF(D13="M",0,D13)-IF(D14="M",0,D14)-IF(D15="M",0,D15)-IF(D22="M",0,D22)-IF(D27="M",0,D27)-IF(D28="M",0,D28)-IF(D29="M",0,D29)))</f>
        <v>0</v>
      </c>
      <c r="E67" s="293">
        <f t="shared" ref="E67:S67" si="9">IF(AND(E12="0",E13="0",E14="0",E15="0",E22="0",E27="0",E28="0",E29="0"),0,IF(AND(E12="L",E13="L",E14="L",E15="L",E22="L",E27="L",E28="L",E29="L"),"NC",IF(E12="M",0,E12)-IF(E13="M",0,E13)-IF(E14="M",0,E14)-IF(E15="M",0,E15)-IF(E22="M",0,E22)-IF(E27="M",0,E27)-IF(E28="M",0,E28)-IF(E29="M",0,E29)))</f>
        <v>0</v>
      </c>
      <c r="F67" s="293">
        <f t="shared" si="9"/>
        <v>0</v>
      </c>
      <c r="G67" s="293">
        <f t="shared" si="9"/>
        <v>0</v>
      </c>
      <c r="H67" s="293">
        <f t="shared" si="9"/>
        <v>0</v>
      </c>
      <c r="I67" s="293">
        <f t="shared" si="9"/>
        <v>0</v>
      </c>
      <c r="J67" s="293">
        <f t="shared" si="9"/>
        <v>0</v>
      </c>
      <c r="K67" s="293">
        <f t="shared" si="9"/>
        <v>0</v>
      </c>
      <c r="L67" s="293">
        <f t="shared" si="9"/>
        <v>0</v>
      </c>
      <c r="M67" s="293">
        <f t="shared" si="9"/>
        <v>0</v>
      </c>
      <c r="N67" s="293">
        <f t="shared" si="9"/>
        <v>0</v>
      </c>
      <c r="O67" s="293">
        <f t="shared" si="9"/>
        <v>0</v>
      </c>
      <c r="P67" s="293">
        <f t="shared" si="9"/>
        <v>0</v>
      </c>
      <c r="Q67" s="293">
        <f t="shared" si="9"/>
        <v>0</v>
      </c>
      <c r="R67" s="293">
        <f t="shared" si="9"/>
        <v>0</v>
      </c>
      <c r="S67" s="293">
        <f t="shared" si="9"/>
        <v>0</v>
      </c>
      <c r="T67" s="293">
        <f t="shared" ref="T67:AH67" si="10">IF(AND(T12="0",T13="0",T14="0",T15="0",T22="0",T27="0",T28="0",T29="0"),0,IF(AND(T12="L",T13="L",T14="L",T15="L",T22="L",T27="L",T28="L",T29="L"),"NC",IF(T12="M",0,T12)-IF(T13="M",0,T13)-IF(T14="M",0,T14)-IF(T15="M",0,T15)-IF(T22="M",0,T22)-IF(T27="M",0,T27)-IF(T28="M",0,T28)-IF(T29="M",0,T29)))</f>
        <v>0</v>
      </c>
      <c r="U67" s="293">
        <f t="shared" si="10"/>
        <v>0</v>
      </c>
      <c r="V67" s="293">
        <f t="shared" si="10"/>
        <v>0</v>
      </c>
      <c r="W67" s="293">
        <f t="shared" si="10"/>
        <v>0</v>
      </c>
      <c r="X67" s="293">
        <f t="shared" si="10"/>
        <v>0</v>
      </c>
      <c r="Y67" s="293">
        <f t="shared" si="10"/>
        <v>0</v>
      </c>
      <c r="Z67" s="293">
        <f t="shared" si="10"/>
        <v>0</v>
      </c>
      <c r="AA67" s="293">
        <f t="shared" si="10"/>
        <v>0</v>
      </c>
      <c r="AB67" s="293">
        <f t="shared" si="10"/>
        <v>0</v>
      </c>
      <c r="AC67" s="293">
        <f t="shared" si="10"/>
        <v>0</v>
      </c>
      <c r="AD67" s="293">
        <f t="shared" si="10"/>
        <v>0</v>
      </c>
      <c r="AE67" s="293">
        <f t="shared" si="10"/>
        <v>0</v>
      </c>
      <c r="AF67" s="293">
        <f t="shared" si="10"/>
        <v>0</v>
      </c>
      <c r="AG67" s="293">
        <f t="shared" si="10"/>
        <v>0</v>
      </c>
      <c r="AH67" s="293">
        <f t="shared" si="10"/>
        <v>0</v>
      </c>
      <c r="AI67" s="293">
        <f t="shared" ref="AI67" si="11">IF(AND(AI12="0",AI13="0",AI14="0",AI15="0",AI22="0",AI27="0",AI28="0",AI29="0"),0,IF(AND(AI12="L",AI13="L",AI14="L",AI15="L",AI22="L",AI27="L",AI28="L",AI29="L"),"NC",IF(AI12="M",0,AI12)-IF(AI13="M",0,AI13)-IF(AI14="M",0,AI14)-IF(AI15="M",0,AI15)-IF(AI22="M",0,AI22)-IF(AI27="M",0,AI27)-IF(AI28="M",0,AI28)-IF(AI29="M",0,AI29)))</f>
        <v>0</v>
      </c>
      <c r="AJ67" s="337"/>
      <c r="AK67" s="174"/>
      <c r="AL67" s="29"/>
    </row>
    <row r="68" spans="3:38" ht="15.75">
      <c r="C68" s="339" t="s">
        <v>177</v>
      </c>
      <c r="D68" s="293">
        <f>IF(AND(D15="0",D18="0",D19="0"),0,IF(AND(D15="L",D18="L",D19="L"),"NC",IF(D15="M",0,D15)-IF(D18="M",0,D18)-IF(D19="M",0,D19)))</f>
        <v>0</v>
      </c>
      <c r="E68" s="293">
        <f t="shared" ref="E68:S68" si="12">IF(AND(E15="0",E18="0",E19="0"),0,IF(AND(E15="L",E18="L",E19="L"),"NC",IF(E15="M",0,E15)-IF(E18="M",0,E18)-IF(E19="M",0,E19)))</f>
        <v>0</v>
      </c>
      <c r="F68" s="293">
        <f t="shared" si="12"/>
        <v>0</v>
      </c>
      <c r="G68" s="293">
        <f t="shared" si="12"/>
        <v>0</v>
      </c>
      <c r="H68" s="293">
        <f t="shared" si="12"/>
        <v>0</v>
      </c>
      <c r="I68" s="293">
        <f t="shared" si="12"/>
        <v>0</v>
      </c>
      <c r="J68" s="293">
        <f t="shared" si="12"/>
        <v>0</v>
      </c>
      <c r="K68" s="293">
        <f t="shared" si="12"/>
        <v>0</v>
      </c>
      <c r="L68" s="293">
        <f t="shared" si="12"/>
        <v>0</v>
      </c>
      <c r="M68" s="293">
        <f t="shared" si="12"/>
        <v>0</v>
      </c>
      <c r="N68" s="293">
        <f t="shared" si="12"/>
        <v>0</v>
      </c>
      <c r="O68" s="293">
        <f t="shared" si="12"/>
        <v>0</v>
      </c>
      <c r="P68" s="293">
        <f t="shared" si="12"/>
        <v>0</v>
      </c>
      <c r="Q68" s="293">
        <f t="shared" si="12"/>
        <v>0</v>
      </c>
      <c r="R68" s="293">
        <f t="shared" si="12"/>
        <v>0</v>
      </c>
      <c r="S68" s="293">
        <f t="shared" si="12"/>
        <v>0</v>
      </c>
      <c r="T68" s="293">
        <f t="shared" ref="T68:AH68" si="13">IF(AND(T15="0",T18="0",T19="0"),0,IF(AND(T15="L",T18="L",T19="L"),"NC",IF(T15="M",0,T15)-IF(T18="M",0,T18)-IF(T19="M",0,T19)))</f>
        <v>0</v>
      </c>
      <c r="U68" s="293">
        <f t="shared" si="13"/>
        <v>0</v>
      </c>
      <c r="V68" s="293">
        <f t="shared" si="13"/>
        <v>0</v>
      </c>
      <c r="W68" s="293">
        <f t="shared" si="13"/>
        <v>0</v>
      </c>
      <c r="X68" s="293">
        <f t="shared" si="13"/>
        <v>0</v>
      </c>
      <c r="Y68" s="293">
        <f t="shared" si="13"/>
        <v>0</v>
      </c>
      <c r="Z68" s="293">
        <f t="shared" si="13"/>
        <v>0</v>
      </c>
      <c r="AA68" s="293">
        <f t="shared" si="13"/>
        <v>0</v>
      </c>
      <c r="AB68" s="293">
        <f t="shared" si="13"/>
        <v>0</v>
      </c>
      <c r="AC68" s="293">
        <f t="shared" si="13"/>
        <v>0</v>
      </c>
      <c r="AD68" s="293">
        <f t="shared" si="13"/>
        <v>0</v>
      </c>
      <c r="AE68" s="293">
        <f t="shared" si="13"/>
        <v>0</v>
      </c>
      <c r="AF68" s="293">
        <f t="shared" si="13"/>
        <v>0</v>
      </c>
      <c r="AG68" s="293">
        <f t="shared" si="13"/>
        <v>0</v>
      </c>
      <c r="AH68" s="293">
        <f t="shared" si="13"/>
        <v>0</v>
      </c>
      <c r="AI68" s="293">
        <f t="shared" ref="AI68" si="14">IF(AND(AI15="0",AI18="0",AI19="0"),0,IF(AND(AI15="L",AI18="L",AI19="L"),"NC",IF(AI15="M",0,AI15)-IF(AI18="M",0,AI18)-IF(AI19="M",0,AI19)))</f>
        <v>0</v>
      </c>
      <c r="AJ68" s="337"/>
      <c r="AK68" s="174"/>
      <c r="AL68" s="29"/>
    </row>
    <row r="69" spans="3:38" ht="15.75">
      <c r="C69" s="479" t="s">
        <v>178</v>
      </c>
      <c r="D69" s="293">
        <f>IF(AND(D16="",D17=""),0,IF(AND(D16="L",D17="L"),"NC",IF(D15="M",0,D15)-IF(D16="M",0,D16)-IF(D17="M",0,D17)))</f>
        <v>0</v>
      </c>
      <c r="E69" s="293">
        <f t="shared" ref="E69:S69" si="15">IF(AND(E16="",E17=""),0,IF(AND(E16="L",E17="L"),"NC",IF(E15="M",0,E15)-IF(E16="M",0,E16)-IF(E17="M",0,E17)))</f>
        <v>0</v>
      </c>
      <c r="F69" s="293">
        <f t="shared" si="15"/>
        <v>0</v>
      </c>
      <c r="G69" s="293">
        <f t="shared" si="15"/>
        <v>0</v>
      </c>
      <c r="H69" s="293">
        <f t="shared" si="15"/>
        <v>0</v>
      </c>
      <c r="I69" s="293">
        <f t="shared" si="15"/>
        <v>0</v>
      </c>
      <c r="J69" s="293">
        <f t="shared" si="15"/>
        <v>0</v>
      </c>
      <c r="K69" s="293">
        <f t="shared" si="15"/>
        <v>0</v>
      </c>
      <c r="L69" s="293">
        <f t="shared" si="15"/>
        <v>0</v>
      </c>
      <c r="M69" s="293">
        <f t="shared" si="15"/>
        <v>0</v>
      </c>
      <c r="N69" s="293">
        <f t="shared" si="15"/>
        <v>0</v>
      </c>
      <c r="O69" s="293">
        <f t="shared" si="15"/>
        <v>0</v>
      </c>
      <c r="P69" s="293">
        <f t="shared" si="15"/>
        <v>0</v>
      </c>
      <c r="Q69" s="293">
        <f t="shared" si="15"/>
        <v>0</v>
      </c>
      <c r="R69" s="293">
        <f t="shared" si="15"/>
        <v>0</v>
      </c>
      <c r="S69" s="293">
        <f t="shared" si="15"/>
        <v>0</v>
      </c>
      <c r="T69" s="293">
        <f t="shared" ref="T69:AH69" si="16">IF(AND(T16="",T17=""),0,IF(AND(T16="L",T17="L"),"NC",IF(T15="M",0,T15)-IF(T16="M",0,T16)-IF(T17="M",0,T17)))</f>
        <v>0</v>
      </c>
      <c r="U69" s="293">
        <f t="shared" si="16"/>
        <v>0</v>
      </c>
      <c r="V69" s="293">
        <f t="shared" si="16"/>
        <v>0</v>
      </c>
      <c r="W69" s="293">
        <f t="shared" si="16"/>
        <v>0</v>
      </c>
      <c r="X69" s="293">
        <f t="shared" si="16"/>
        <v>0</v>
      </c>
      <c r="Y69" s="293">
        <f t="shared" si="16"/>
        <v>0</v>
      </c>
      <c r="Z69" s="293">
        <f t="shared" si="16"/>
        <v>0</v>
      </c>
      <c r="AA69" s="293">
        <f t="shared" si="16"/>
        <v>0</v>
      </c>
      <c r="AB69" s="293">
        <f t="shared" si="16"/>
        <v>0</v>
      </c>
      <c r="AC69" s="293">
        <f t="shared" si="16"/>
        <v>0</v>
      </c>
      <c r="AD69" s="293">
        <f t="shared" si="16"/>
        <v>0</v>
      </c>
      <c r="AE69" s="293">
        <f t="shared" si="16"/>
        <v>0</v>
      </c>
      <c r="AF69" s="293">
        <f t="shared" si="16"/>
        <v>0</v>
      </c>
      <c r="AG69" s="293">
        <f t="shared" si="16"/>
        <v>0</v>
      </c>
      <c r="AH69" s="293">
        <f t="shared" si="16"/>
        <v>0</v>
      </c>
      <c r="AI69" s="293">
        <f t="shared" ref="AI69" si="17">IF(AND(AI16="",AI17=""),0,IF(AND(AI16="L",AI17="L"),"NC",IF(AI15="M",0,AI15)-IF(AI16="M",0,AI16)-IF(AI17="M",0,AI17)))</f>
        <v>0</v>
      </c>
      <c r="AJ69" s="337"/>
      <c r="AK69" s="174"/>
      <c r="AL69" s="29"/>
    </row>
    <row r="70" spans="3:38" ht="15.75">
      <c r="C70" s="479" t="s">
        <v>179</v>
      </c>
      <c r="D70" s="293">
        <f>IF(AND(D20="",D21=""),0,IF(AND(D20="L",D21="L"),"NC",IF(D19="M",0,D19)-IF(D20="M",0,D20)-IF(D21="M",0,D21)))</f>
        <v>0</v>
      </c>
      <c r="E70" s="293">
        <f t="shared" ref="E70:S70" si="18">IF(AND(E20="",E21=""),0,IF(AND(E20="L",E21="L"),"NC",IF(E19="M",0,E19)-IF(E20="M",0,E20)-IF(E21="M",0,E21)))</f>
        <v>0</v>
      </c>
      <c r="F70" s="293">
        <f t="shared" si="18"/>
        <v>0</v>
      </c>
      <c r="G70" s="293">
        <f t="shared" si="18"/>
        <v>0</v>
      </c>
      <c r="H70" s="293">
        <f t="shared" si="18"/>
        <v>0</v>
      </c>
      <c r="I70" s="293">
        <f t="shared" si="18"/>
        <v>0</v>
      </c>
      <c r="J70" s="293">
        <f t="shared" si="18"/>
        <v>0</v>
      </c>
      <c r="K70" s="293">
        <f t="shared" si="18"/>
        <v>0</v>
      </c>
      <c r="L70" s="293">
        <f t="shared" si="18"/>
        <v>0</v>
      </c>
      <c r="M70" s="293">
        <f t="shared" si="18"/>
        <v>0</v>
      </c>
      <c r="N70" s="293">
        <f t="shared" si="18"/>
        <v>0</v>
      </c>
      <c r="O70" s="293">
        <f t="shared" si="18"/>
        <v>0</v>
      </c>
      <c r="P70" s="293">
        <f t="shared" si="18"/>
        <v>0</v>
      </c>
      <c r="Q70" s="293">
        <f t="shared" si="18"/>
        <v>0</v>
      </c>
      <c r="R70" s="293">
        <f t="shared" si="18"/>
        <v>0</v>
      </c>
      <c r="S70" s="293">
        <f t="shared" si="18"/>
        <v>0</v>
      </c>
      <c r="T70" s="293">
        <f t="shared" ref="T70:AH70" si="19">IF(AND(T20="",T21=""),0,IF(AND(T20="L",T21="L"),"NC",IF(T19="M",0,T19)-IF(T20="M",0,T20)-IF(T21="M",0,T21)))</f>
        <v>0</v>
      </c>
      <c r="U70" s="293">
        <f t="shared" si="19"/>
        <v>0</v>
      </c>
      <c r="V70" s="293">
        <f t="shared" si="19"/>
        <v>0</v>
      </c>
      <c r="W70" s="293">
        <f t="shared" si="19"/>
        <v>0</v>
      </c>
      <c r="X70" s="293">
        <f t="shared" si="19"/>
        <v>0</v>
      </c>
      <c r="Y70" s="293">
        <f t="shared" si="19"/>
        <v>0</v>
      </c>
      <c r="Z70" s="293">
        <f t="shared" si="19"/>
        <v>0</v>
      </c>
      <c r="AA70" s="293">
        <f t="shared" si="19"/>
        <v>0</v>
      </c>
      <c r="AB70" s="293">
        <f t="shared" si="19"/>
        <v>0</v>
      </c>
      <c r="AC70" s="293">
        <f t="shared" si="19"/>
        <v>0</v>
      </c>
      <c r="AD70" s="293">
        <f t="shared" si="19"/>
        <v>0</v>
      </c>
      <c r="AE70" s="293">
        <f t="shared" si="19"/>
        <v>0</v>
      </c>
      <c r="AF70" s="293">
        <f t="shared" si="19"/>
        <v>0</v>
      </c>
      <c r="AG70" s="293">
        <f t="shared" si="19"/>
        <v>0</v>
      </c>
      <c r="AH70" s="293">
        <f t="shared" si="19"/>
        <v>0</v>
      </c>
      <c r="AI70" s="293">
        <f t="shared" ref="AI70" si="20">IF(AND(AI20="",AI21=""),0,IF(AND(AI20="L",AI21="L"),"NC",IF(AI19="M",0,AI19)-IF(AI20="M",0,AI20)-IF(AI21="M",0,AI21)))</f>
        <v>0</v>
      </c>
      <c r="AJ70" s="337"/>
      <c r="AK70" s="174"/>
      <c r="AL70" s="29"/>
    </row>
    <row r="71" spans="3:38" ht="15.75">
      <c r="C71" s="479" t="s">
        <v>180</v>
      </c>
      <c r="D71" s="293">
        <f>IF(AND(D22="0",D23="0",D24="0"),0,IF(AND(D22="L",D23="L",D24="L"),"NC",IF(D22="M",0,D22)-IF(D23="M",0,D23)-IF(D24="M",0,D24)))</f>
        <v>0</v>
      </c>
      <c r="E71" s="293">
        <f t="shared" ref="E71:S71" si="21">IF(AND(E22="0",E23="0",E24="0"),0,IF(AND(E22="L",E23="L",E24="L"),"NC",IF(E22="M",0,E22)-IF(E23="M",0,E23)-IF(E24="M",0,E24)))</f>
        <v>0</v>
      </c>
      <c r="F71" s="293">
        <f t="shared" si="21"/>
        <v>0</v>
      </c>
      <c r="G71" s="293">
        <f t="shared" si="21"/>
        <v>0</v>
      </c>
      <c r="H71" s="293">
        <f t="shared" si="21"/>
        <v>0</v>
      </c>
      <c r="I71" s="293">
        <f t="shared" si="21"/>
        <v>0</v>
      </c>
      <c r="J71" s="293">
        <f t="shared" si="21"/>
        <v>0</v>
      </c>
      <c r="K71" s="293">
        <f t="shared" si="21"/>
        <v>0</v>
      </c>
      <c r="L71" s="293">
        <f t="shared" si="21"/>
        <v>0</v>
      </c>
      <c r="M71" s="293">
        <f t="shared" si="21"/>
        <v>0</v>
      </c>
      <c r="N71" s="293">
        <f t="shared" si="21"/>
        <v>0</v>
      </c>
      <c r="O71" s="293">
        <f t="shared" si="21"/>
        <v>0</v>
      </c>
      <c r="P71" s="293">
        <f t="shared" si="21"/>
        <v>0</v>
      </c>
      <c r="Q71" s="293">
        <f t="shared" si="21"/>
        <v>0</v>
      </c>
      <c r="R71" s="293">
        <f t="shared" si="21"/>
        <v>0</v>
      </c>
      <c r="S71" s="293">
        <f t="shared" si="21"/>
        <v>0</v>
      </c>
      <c r="T71" s="293">
        <f t="shared" ref="T71:AH71" si="22">IF(AND(T22="0",T23="0",T24="0"),0,IF(AND(T22="L",T23="L",T24="L"),"NC",IF(T22="M",0,T22)-IF(T23="M",0,T23)-IF(T24="M",0,T24)))</f>
        <v>0</v>
      </c>
      <c r="U71" s="293">
        <f t="shared" si="22"/>
        <v>0</v>
      </c>
      <c r="V71" s="293">
        <f t="shared" si="22"/>
        <v>0</v>
      </c>
      <c r="W71" s="293">
        <f t="shared" si="22"/>
        <v>0</v>
      </c>
      <c r="X71" s="293">
        <f t="shared" si="22"/>
        <v>0</v>
      </c>
      <c r="Y71" s="293">
        <f t="shared" si="22"/>
        <v>0</v>
      </c>
      <c r="Z71" s="293">
        <f t="shared" si="22"/>
        <v>0</v>
      </c>
      <c r="AA71" s="293">
        <f t="shared" si="22"/>
        <v>0</v>
      </c>
      <c r="AB71" s="293">
        <f t="shared" si="22"/>
        <v>0</v>
      </c>
      <c r="AC71" s="293">
        <f t="shared" si="22"/>
        <v>0</v>
      </c>
      <c r="AD71" s="293">
        <f t="shared" si="22"/>
        <v>0</v>
      </c>
      <c r="AE71" s="293">
        <f t="shared" si="22"/>
        <v>0</v>
      </c>
      <c r="AF71" s="293">
        <f t="shared" si="22"/>
        <v>0</v>
      </c>
      <c r="AG71" s="293">
        <f t="shared" si="22"/>
        <v>0</v>
      </c>
      <c r="AH71" s="293">
        <f t="shared" si="22"/>
        <v>0</v>
      </c>
      <c r="AI71" s="293">
        <f t="shared" ref="AI71" si="23">IF(AND(AI22="0",AI23="0",AI24="0"),0,IF(AND(AI22="L",AI23="L",AI24="L"),"NC",IF(AI22="M",0,AI22)-IF(AI23="M",0,AI23)-IF(AI24="M",0,AI24)))</f>
        <v>0</v>
      </c>
      <c r="AJ71" s="337"/>
      <c r="AK71" s="174"/>
      <c r="AL71" s="29"/>
    </row>
    <row r="72" spans="3:38" ht="15.75">
      <c r="C72" s="479" t="s">
        <v>181</v>
      </c>
      <c r="D72" s="293">
        <f>IF(AND(D25="",D26=""),0,IF(AND(D25="L",D26="L"),"NC",IF(D24="M",0,D24)-IF(D25="M",0,D25)-IF(D26="M",0,D26)))</f>
        <v>0</v>
      </c>
      <c r="E72" s="293">
        <f t="shared" ref="E72:S72" si="24">IF(AND(E25="",E26=""),0,IF(AND(E25="L",E26="L"),"NC",IF(E24="M",0,E24)-IF(E25="M",0,E25)-IF(E26="M",0,E26)))</f>
        <v>0</v>
      </c>
      <c r="F72" s="293">
        <f t="shared" si="24"/>
        <v>0</v>
      </c>
      <c r="G72" s="293">
        <f t="shared" si="24"/>
        <v>0</v>
      </c>
      <c r="H72" s="293">
        <f t="shared" si="24"/>
        <v>0</v>
      </c>
      <c r="I72" s="293">
        <f t="shared" si="24"/>
        <v>0</v>
      </c>
      <c r="J72" s="293">
        <f t="shared" si="24"/>
        <v>0</v>
      </c>
      <c r="K72" s="293">
        <f t="shared" si="24"/>
        <v>0</v>
      </c>
      <c r="L72" s="293">
        <f t="shared" si="24"/>
        <v>0</v>
      </c>
      <c r="M72" s="293">
        <f t="shared" si="24"/>
        <v>0</v>
      </c>
      <c r="N72" s="293">
        <f t="shared" si="24"/>
        <v>0</v>
      </c>
      <c r="O72" s="293">
        <f t="shared" si="24"/>
        <v>0</v>
      </c>
      <c r="P72" s="293">
        <f t="shared" si="24"/>
        <v>0</v>
      </c>
      <c r="Q72" s="293">
        <f t="shared" si="24"/>
        <v>0</v>
      </c>
      <c r="R72" s="293">
        <f t="shared" si="24"/>
        <v>0</v>
      </c>
      <c r="S72" s="293">
        <f t="shared" si="24"/>
        <v>0</v>
      </c>
      <c r="T72" s="293">
        <f t="shared" ref="T72:AH72" si="25">IF(AND(T25="",T26=""),0,IF(AND(T25="L",T26="L"),"NC",IF(T24="M",0,T24)-IF(T25="M",0,T25)-IF(T26="M",0,T26)))</f>
        <v>0</v>
      </c>
      <c r="U72" s="293">
        <f t="shared" si="25"/>
        <v>0</v>
      </c>
      <c r="V72" s="293">
        <f t="shared" si="25"/>
        <v>0</v>
      </c>
      <c r="W72" s="293">
        <f t="shared" si="25"/>
        <v>0</v>
      </c>
      <c r="X72" s="293">
        <f t="shared" si="25"/>
        <v>0</v>
      </c>
      <c r="Y72" s="293">
        <f t="shared" si="25"/>
        <v>0</v>
      </c>
      <c r="Z72" s="293">
        <f t="shared" si="25"/>
        <v>0</v>
      </c>
      <c r="AA72" s="293">
        <f t="shared" si="25"/>
        <v>0</v>
      </c>
      <c r="AB72" s="293">
        <f t="shared" si="25"/>
        <v>0</v>
      </c>
      <c r="AC72" s="293">
        <f t="shared" si="25"/>
        <v>0</v>
      </c>
      <c r="AD72" s="293">
        <f t="shared" si="25"/>
        <v>0</v>
      </c>
      <c r="AE72" s="293">
        <f t="shared" si="25"/>
        <v>0</v>
      </c>
      <c r="AF72" s="293">
        <f t="shared" si="25"/>
        <v>0</v>
      </c>
      <c r="AG72" s="293">
        <f t="shared" si="25"/>
        <v>0</v>
      </c>
      <c r="AH72" s="293">
        <f t="shared" si="25"/>
        <v>0</v>
      </c>
      <c r="AI72" s="293">
        <f t="shared" ref="AI72" si="26">IF(AND(AI25="",AI26=""),0,IF(AND(AI25="L",AI26="L"),"NC",IF(AI24="M",0,AI24)-IF(AI25="M",0,AI25)-IF(AI26="M",0,AI26)))</f>
        <v>0</v>
      </c>
      <c r="AJ72" s="337"/>
      <c r="AK72" s="174"/>
      <c r="AL72" s="29"/>
    </row>
    <row r="73" spans="3:38" ht="15.75">
      <c r="C73" s="292" t="s">
        <v>1013</v>
      </c>
      <c r="D73" s="293">
        <f>IF(AND(D31="0",D32="0",D33="0",D34="0",D36="0",D37="0",D38="0",D40="0",D41="0",D42="0"),0,IF(AND(D31="L",D32="L",D33="L",D34="L",D36="L",D37="L",D38="L",D40="L",D41="L",D42="L"),"NC",IF(D31="M",0,D31)-IF(D32="M",0,D32)-IF(D33="M",0,D33)-IF(D34="M",0,D34)-IF(D36="M",0,D36)-IF(D37="M",0,D37)-IF(D38="M",0,D38)-IF(D40="M",0,D40)-IF(D41="M",0,D41)-IF(D42="M",0,D42)))</f>
        <v>0</v>
      </c>
      <c r="E73" s="293">
        <f t="shared" ref="E73:S73" si="27">IF(AND(E31="0",E32="0",E33="0",E34="0",E36="0",E37="0",E38="0",E40="0",E41="0",E42="0"),0,IF(AND(E31="L",E32="L",E33="L",E34="L",E36="L",E37="L",E38="L",E40="L",E41="L",E42="L"),"NC",IF(E31="M",0,E31)-IF(E32="M",0,E32)-IF(E33="M",0,E33)-IF(E34="M",0,E34)-IF(E36="M",0,E36)-IF(E37="M",0,E37)-IF(E38="M",0,E38)-IF(E40="M",0,E40)-IF(E41="M",0,E41)-IF(E42="M",0,E42)))</f>
        <v>0</v>
      </c>
      <c r="F73" s="293">
        <f t="shared" si="27"/>
        <v>0</v>
      </c>
      <c r="G73" s="293">
        <f t="shared" si="27"/>
        <v>0</v>
      </c>
      <c r="H73" s="293">
        <f t="shared" si="27"/>
        <v>0</v>
      </c>
      <c r="I73" s="293">
        <f t="shared" si="27"/>
        <v>0</v>
      </c>
      <c r="J73" s="293">
        <f t="shared" si="27"/>
        <v>0</v>
      </c>
      <c r="K73" s="293">
        <f t="shared" si="27"/>
        <v>0</v>
      </c>
      <c r="L73" s="293">
        <f t="shared" si="27"/>
        <v>0</v>
      </c>
      <c r="M73" s="293">
        <f t="shared" si="27"/>
        <v>0</v>
      </c>
      <c r="N73" s="293">
        <f t="shared" si="27"/>
        <v>0</v>
      </c>
      <c r="O73" s="293">
        <f t="shared" si="27"/>
        <v>0</v>
      </c>
      <c r="P73" s="293">
        <f t="shared" si="27"/>
        <v>0</v>
      </c>
      <c r="Q73" s="293">
        <f t="shared" si="27"/>
        <v>0</v>
      </c>
      <c r="R73" s="293">
        <f t="shared" si="27"/>
        <v>0</v>
      </c>
      <c r="S73" s="293">
        <f t="shared" si="27"/>
        <v>0</v>
      </c>
      <c r="T73" s="293">
        <f t="shared" ref="T73:AH73" si="28">IF(AND(T31="0",T32="0",T33="0",T34="0",T36="0",T37="0",T38="0",T40="0",T41="0",T42="0"),0,IF(AND(T31="L",T32="L",T33="L",T34="L",T36="L",T37="L",T38="L",T40="L",T41="L",T42="L"),"NC",IF(T31="M",0,T31)-IF(T32="M",0,T32)-IF(T33="M",0,T33)-IF(T34="M",0,T34)-IF(T36="M",0,T36)-IF(T37="M",0,T37)-IF(T38="M",0,T38)-IF(T40="M",0,T40)-IF(T41="M",0,T41)-IF(T42="M",0,T42)))</f>
        <v>0</v>
      </c>
      <c r="U73" s="293">
        <f t="shared" si="28"/>
        <v>0</v>
      </c>
      <c r="V73" s="293">
        <f t="shared" si="28"/>
        <v>0</v>
      </c>
      <c r="W73" s="293">
        <f t="shared" si="28"/>
        <v>0</v>
      </c>
      <c r="X73" s="293">
        <f t="shared" si="28"/>
        <v>0</v>
      </c>
      <c r="Y73" s="293">
        <f t="shared" si="28"/>
        <v>0</v>
      </c>
      <c r="Z73" s="293">
        <f t="shared" si="28"/>
        <v>0</v>
      </c>
      <c r="AA73" s="293">
        <f t="shared" si="28"/>
        <v>0</v>
      </c>
      <c r="AB73" s="293">
        <f t="shared" si="28"/>
        <v>0</v>
      </c>
      <c r="AC73" s="293">
        <f t="shared" si="28"/>
        <v>0</v>
      </c>
      <c r="AD73" s="293">
        <f t="shared" si="28"/>
        <v>0</v>
      </c>
      <c r="AE73" s="293">
        <f t="shared" si="28"/>
        <v>0</v>
      </c>
      <c r="AF73" s="293">
        <f t="shared" si="28"/>
        <v>0</v>
      </c>
      <c r="AG73" s="293">
        <f t="shared" si="28"/>
        <v>0</v>
      </c>
      <c r="AH73" s="293">
        <f t="shared" si="28"/>
        <v>0</v>
      </c>
      <c r="AI73" s="293">
        <f t="shared" ref="AI73" si="29">IF(AND(AI31="0",AI32="0",AI33="0",AI34="0",AI36="0",AI37="0",AI38="0",AI40="0",AI41="0",AI42="0"),0,IF(AND(AI31="L",AI32="L",AI33="L",AI34="L",AI36="L",AI37="L",AI38="L",AI40="L",AI41="L",AI42="L"),"NC",IF(AI31="M",0,AI31)-IF(AI32="M",0,AI32)-IF(AI33="M",0,AI33)-IF(AI34="M",0,AI34)-IF(AI36="M",0,AI36)-IF(AI37="M",0,AI37)-IF(AI38="M",0,AI38)-IF(AI40="M",0,AI40)-IF(AI41="M",0,AI41)-IF(AI42="M",0,AI42)))</f>
        <v>0</v>
      </c>
      <c r="AJ73" s="337"/>
      <c r="AK73" s="174"/>
      <c r="AL73" s="29"/>
    </row>
    <row r="74" spans="3:38" ht="15.75">
      <c r="C74" s="292" t="s">
        <v>182</v>
      </c>
      <c r="D74" s="293">
        <f>IF(AND(D44="0",D45="0",D46="0"),0,IF(AND(D44="L",D45="L",D46="L"),"NC",IF(D44="M",0,D44)-IF(D45="M",0,D45)-IF(D46="M",0,D46)))</f>
        <v>0</v>
      </c>
      <c r="E74" s="293">
        <f t="shared" ref="E74:S74" si="30">IF(AND(E44="0",E45="0",E46="0"),0,IF(AND(E44="L",E45="L",E46="L"),"NC",IF(E44="M",0,E44)-IF(E45="M",0,E45)-IF(E46="M",0,E46)))</f>
        <v>0</v>
      </c>
      <c r="F74" s="293">
        <f t="shared" si="30"/>
        <v>0</v>
      </c>
      <c r="G74" s="293">
        <f t="shared" si="30"/>
        <v>0</v>
      </c>
      <c r="H74" s="293">
        <f t="shared" si="30"/>
        <v>0</v>
      </c>
      <c r="I74" s="293">
        <f t="shared" si="30"/>
        <v>0</v>
      </c>
      <c r="J74" s="293">
        <f t="shared" si="30"/>
        <v>0</v>
      </c>
      <c r="K74" s="293">
        <f t="shared" si="30"/>
        <v>0</v>
      </c>
      <c r="L74" s="293">
        <f t="shared" si="30"/>
        <v>0</v>
      </c>
      <c r="M74" s="293">
        <f t="shared" si="30"/>
        <v>0</v>
      </c>
      <c r="N74" s="293">
        <f t="shared" si="30"/>
        <v>0</v>
      </c>
      <c r="O74" s="293">
        <f t="shared" si="30"/>
        <v>0</v>
      </c>
      <c r="P74" s="293">
        <f t="shared" si="30"/>
        <v>0</v>
      </c>
      <c r="Q74" s="293">
        <f t="shared" si="30"/>
        <v>0</v>
      </c>
      <c r="R74" s="293">
        <f t="shared" si="30"/>
        <v>0</v>
      </c>
      <c r="S74" s="293">
        <f t="shared" si="30"/>
        <v>0</v>
      </c>
      <c r="T74" s="293">
        <f t="shared" ref="T74:AH74" si="31">IF(AND(T44="0",T45="0",T46="0"),0,IF(AND(T44="L",T45="L",T46="L"),"NC",IF(T44="M",0,T44)-IF(T45="M",0,T45)-IF(T46="M",0,T46)))</f>
        <v>0</v>
      </c>
      <c r="U74" s="293">
        <f t="shared" si="31"/>
        <v>0</v>
      </c>
      <c r="V74" s="293">
        <f t="shared" si="31"/>
        <v>0</v>
      </c>
      <c r="W74" s="293">
        <f t="shared" si="31"/>
        <v>0</v>
      </c>
      <c r="X74" s="293">
        <f t="shared" si="31"/>
        <v>0</v>
      </c>
      <c r="Y74" s="293">
        <f t="shared" si="31"/>
        <v>0</v>
      </c>
      <c r="Z74" s="293">
        <f t="shared" si="31"/>
        <v>0</v>
      </c>
      <c r="AA74" s="293">
        <f t="shared" si="31"/>
        <v>0</v>
      </c>
      <c r="AB74" s="293">
        <f t="shared" si="31"/>
        <v>0</v>
      </c>
      <c r="AC74" s="293">
        <f t="shared" si="31"/>
        <v>0</v>
      </c>
      <c r="AD74" s="293">
        <f t="shared" si="31"/>
        <v>0</v>
      </c>
      <c r="AE74" s="293">
        <f t="shared" si="31"/>
        <v>0</v>
      </c>
      <c r="AF74" s="293">
        <f t="shared" si="31"/>
        <v>0</v>
      </c>
      <c r="AG74" s="293">
        <f t="shared" si="31"/>
        <v>0</v>
      </c>
      <c r="AH74" s="293">
        <f t="shared" si="31"/>
        <v>0</v>
      </c>
      <c r="AI74" s="293">
        <f t="shared" ref="AI74" si="32">IF(AND(AI44="0",AI45="0",AI46="0"),0,IF(AND(AI44="L",AI45="L",AI46="L"),"NC",IF(AI44="M",0,AI44)-IF(AI45="M",0,AI45)-IF(AI46="M",0,AI46)))</f>
        <v>0</v>
      </c>
      <c r="AJ74" s="173"/>
      <c r="AK74" s="174"/>
    </row>
    <row r="75" spans="3:38" ht="15.75">
      <c r="C75" s="292" t="s">
        <v>142</v>
      </c>
      <c r="D75" s="293">
        <f>IF(AND(D51="0",D52="0",D53="0"),0,IF(AND(D51="L",D52="L",D53="L"),"NC",IF(D51="M",0,D51)-IF(D52="M",0,D52)+IF(D53="M",0,D53)))</f>
        <v>0</v>
      </c>
      <c r="E75" s="293">
        <f t="shared" ref="E75:S75" si="33">IF(AND(E51="0",E52="0",E53="0"),0,IF(AND(E51="L",E52="L",E53="L"),"NC",IF(E51="M",0,E51)-IF(E52="M",0,E52)+IF(E53="M",0,E53)))</f>
        <v>0</v>
      </c>
      <c r="F75" s="293">
        <f t="shared" si="33"/>
        <v>0</v>
      </c>
      <c r="G75" s="293">
        <f t="shared" si="33"/>
        <v>0</v>
      </c>
      <c r="H75" s="293">
        <f t="shared" si="33"/>
        <v>0</v>
      </c>
      <c r="I75" s="293">
        <f t="shared" si="33"/>
        <v>0</v>
      </c>
      <c r="J75" s="293">
        <f t="shared" si="33"/>
        <v>0</v>
      </c>
      <c r="K75" s="293">
        <f t="shared" si="33"/>
        <v>0</v>
      </c>
      <c r="L75" s="293">
        <f t="shared" si="33"/>
        <v>0</v>
      </c>
      <c r="M75" s="293">
        <f t="shared" si="33"/>
        <v>0</v>
      </c>
      <c r="N75" s="293">
        <f t="shared" si="33"/>
        <v>0</v>
      </c>
      <c r="O75" s="293">
        <f t="shared" si="33"/>
        <v>0</v>
      </c>
      <c r="P75" s="293">
        <f t="shared" si="33"/>
        <v>0</v>
      </c>
      <c r="Q75" s="293">
        <f t="shared" si="33"/>
        <v>0</v>
      </c>
      <c r="R75" s="293">
        <f t="shared" si="33"/>
        <v>0</v>
      </c>
      <c r="S75" s="293">
        <f t="shared" si="33"/>
        <v>0</v>
      </c>
      <c r="T75" s="293">
        <f t="shared" ref="T75:AH75" si="34">IF(AND(T51="0",T52="0",T53="0"),0,IF(AND(T51="L",T52="L",T53="L"),"NC",IF(T51="M",0,T51)-IF(T52="M",0,T52)+IF(T53="M",0,T53)))</f>
        <v>0</v>
      </c>
      <c r="U75" s="293">
        <f t="shared" si="34"/>
        <v>0</v>
      </c>
      <c r="V75" s="293">
        <f t="shared" si="34"/>
        <v>0</v>
      </c>
      <c r="W75" s="293">
        <f t="shared" si="34"/>
        <v>0</v>
      </c>
      <c r="X75" s="293">
        <f t="shared" si="34"/>
        <v>0</v>
      </c>
      <c r="Y75" s="293">
        <f t="shared" si="34"/>
        <v>0</v>
      </c>
      <c r="Z75" s="293">
        <f t="shared" si="34"/>
        <v>0</v>
      </c>
      <c r="AA75" s="293">
        <f t="shared" si="34"/>
        <v>0</v>
      </c>
      <c r="AB75" s="293">
        <f t="shared" si="34"/>
        <v>0</v>
      </c>
      <c r="AC75" s="293">
        <f t="shared" si="34"/>
        <v>0</v>
      </c>
      <c r="AD75" s="293">
        <f t="shared" si="34"/>
        <v>0</v>
      </c>
      <c r="AE75" s="293">
        <f t="shared" si="34"/>
        <v>0</v>
      </c>
      <c r="AF75" s="293">
        <f t="shared" si="34"/>
        <v>0</v>
      </c>
      <c r="AG75" s="293">
        <f t="shared" si="34"/>
        <v>0</v>
      </c>
      <c r="AH75" s="293">
        <f t="shared" si="34"/>
        <v>0</v>
      </c>
      <c r="AI75" s="293">
        <f t="shared" ref="AI75" si="35">IF(AND(AI51="0",AI52="0",AI53="0"),0,IF(AND(AI51="L",AI52="L",AI53="L"),"NC",IF(AI51="M",0,AI51)-IF(AI52="M",0,AI52)+IF(AI53="M",0,AI53)))</f>
        <v>0</v>
      </c>
      <c r="AJ75" s="173"/>
      <c r="AK75" s="174"/>
    </row>
    <row r="76" spans="3:38" ht="15.75">
      <c r="C76" s="294" t="s">
        <v>128</v>
      </c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3"/>
      <c r="AK76" s="174"/>
    </row>
    <row r="77" spans="3:38" ht="15.75">
      <c r="C77" s="295" t="s">
        <v>183</v>
      </c>
      <c r="D77" s="179">
        <f>IF(AND('Table 1'!E11="0",D10="0"),0,IF(AND('Table 1'!E11="L",D10="L"),"NC",IF('Table 1'!E11="M",0,'Table 1'!E11)+IF(D10="M",0,D10)))</f>
        <v>-141189</v>
      </c>
      <c r="E77" s="179">
        <f>IF(AND('Table 1'!F11="0",E10="0"),0,IF(AND('Table 1'!F11="L",E10="L"),"NC",IF('Table 1'!F11="M",0,'Table 1'!F11)+IF(E10="M",0,E10)))</f>
        <v>-66773</v>
      </c>
      <c r="F77" s="179">
        <f>IF(AND('Table 1'!G11="0",F10="0"),0,IF(AND('Table 1'!G11="L",F10="L"),"NC",IF('Table 1'!G11="M",0,'Table 1'!G11)+IF(F10="M",0,F10)))</f>
        <v>-32563</v>
      </c>
      <c r="G77" s="179">
        <f>IF(AND('Table 1'!H11="0",G10="0"),0,IF(AND('Table 1'!H11="L",G10="L"),"NC",IF('Table 1'!H11="M",0,'Table 1'!H11)+IF(G10="M",0,G10)))</f>
        <v>-3650</v>
      </c>
      <c r="H77" s="179">
        <f>IF(AND('Table 1'!I11="0",H10="0"),0,IF(AND('Table 1'!I11="L",H10="L"),"NC",IF('Table 1'!I11="M",0,'Table 1'!I11)+IF(H10="M",0,H10)))</f>
        <v>62110</v>
      </c>
      <c r="I77" s="179">
        <f>IF(AND('Table 1'!J11="0",I10="0"),0,IF(AND('Table 1'!J11="L",I10="L"),"NC",IF('Table 1'!J11="M",0,'Table 1'!J11)+IF(I10="M",0,I10)))</f>
        <v>82491</v>
      </c>
      <c r="J77" s="179">
        <f>IF(AND('Table 1'!K11="0",J10="0"),0,IF(AND('Table 1'!K11="L",J10="L"),"NC",IF('Table 1'!K11="M",0,'Table 1'!K11)+IF(J10="M",0,J10)))</f>
        <v>164557</v>
      </c>
      <c r="K77" s="179">
        <f>IF(AND('Table 1'!L11="0",K10="0"),0,IF(AND('Table 1'!L11="L",K10="L"),"NC",IF('Table 1'!L11="M",0,'Table 1'!L11)+IF(K10="M",0,K10)))</f>
        <v>-46312</v>
      </c>
      <c r="L77" s="179">
        <f>IF(AND('Table 1'!M11="0",L10="0"),0,IF(AND('Table 1'!M11="L",L10="L"),"NC",IF('Table 1'!M11="M",0,'Table 1'!M11)+IF(L10="M",0,L10)))</f>
        <v>-49495</v>
      </c>
      <c r="M77" s="179">
        <f>IF(AND('Table 1'!N11="0",M10="0"),0,IF(AND('Table 1'!N11="L",M10="L"),"NC",IF('Table 1'!N11="M",0,'Table 1'!N11)+IF(M10="M",0,M10)))</f>
        <v>-19691</v>
      </c>
      <c r="N77" s="179">
        <f>IF(AND('Table 1'!O11="0",N10="0"),0,IF(AND('Table 1'!O11="L",N10="L"),"NC",IF('Table 1'!O11="M",0,'Table 1'!O11)+IF(N10="M",0,N10)))</f>
        <v>21689</v>
      </c>
      <c r="O77" s="179">
        <f>IF(AND('Table 1'!P11="0",O10="0"),0,IF(AND('Table 1'!P11="L",O10="L"),"NC",IF('Table 1'!P11="M",0,'Table 1'!P11)+IF(O10="M",0,O10)))</f>
        <v>37636</v>
      </c>
      <c r="P77" s="179">
        <f>IF(AND('Table 1'!Q11="0",P10="0"),0,IF(AND('Table 1'!Q11="L",P10="L"),"NC",IF('Table 1'!Q11="M",0,'Table 1'!Q11)+IF(P10="M",0,P10)))</f>
        <v>76543</v>
      </c>
      <c r="Q77" s="179">
        <f>IF(AND('Table 1'!R11="0",Q10="0"),0,IF(AND('Table 1'!R11="L",Q10="L"),"NC",IF('Table 1'!R11="M",0,'Table 1'!R11)+IF(Q10="M",0,Q10)))</f>
        <v>35368</v>
      </c>
      <c r="R77" s="179">
        <f>IF(AND('Table 1'!S11="0",R10="0"),0,IF(AND('Table 1'!S11="L",R10="L"),"NC",IF('Table 1'!S11="M",0,'Table 1'!S11)+IF(R10="M",0,R10)))</f>
        <v>-27581</v>
      </c>
      <c r="S77" s="179">
        <f>IF(AND('Table 1'!T11="0",S10="0"),0,IF(AND('Table 1'!T11="L",S10="L"),"NC",IF('Table 1'!T11="M",0,'Table 1'!T11)+IF(S10="M",0,S10)))</f>
        <v>-12860</v>
      </c>
      <c r="T77" s="179">
        <f>IF(AND('Table 1'!U11="0",T10="0"),0,IF(AND('Table 1'!U11="L",T10="L"),"NC",IF('Table 1'!U11="M",0,'Table 1'!U11)+IF(T10="M",0,T10)))</f>
        <v>-18925</v>
      </c>
      <c r="U77" s="179">
        <f>IF(AND('Table 1'!V11="0",U10="0"),0,IF(AND('Table 1'!V11="L",U10="L"),"NC",IF('Table 1'!V11="M",0,'Table 1'!V11)+IF(U10="M",0,U10)))</f>
        <v>-43849</v>
      </c>
      <c r="V77" s="179">
        <f>IF(AND('Table 1'!W11="0",V10="0"),0,IF(AND('Table 1'!W11="L",V10="L"),"NC",IF('Table 1'!W11="M",0,'Table 1'!W11)+IF(V10="M",0,V10)))</f>
        <v>-47997</v>
      </c>
      <c r="W77" s="179">
        <f>IF(AND('Table 1'!X11="0",W10="0"),0,IF(AND('Table 1'!X11="L",W10="L"),"NC",IF('Table 1'!X11="M",0,'Table 1'!X11)+IF(W10="M",0,W10)))</f>
        <v>-51874</v>
      </c>
      <c r="X77" s="179">
        <f>IF(AND('Table 1'!Y11="0",X10="0"),0,IF(AND('Table 1'!Y11="L",X10="L"),"NC",IF('Table 1'!Y11="M",0,'Table 1'!Y11)+IF(X10="M",0,X10)))</f>
        <v>4854</v>
      </c>
      <c r="Y77" s="179">
        <f>IF(AND('Table 1'!Z11="0",Y10="0"),0,IF(AND('Table 1'!Z11="L",Y10="L"),"NC",IF('Table 1'!Z11="M",0,'Table 1'!Z11)+IF(Y10="M",0,Y10)))</f>
        <v>63641</v>
      </c>
      <c r="Z77" s="179">
        <f>IF(AND('Table 1'!AA11="0",Z10="0"),0,IF(AND('Table 1'!AA11="L",Z10="L"),"NC",IF('Table 1'!AA11="M",0,'Table 1'!AA11)+IF(Z10="M",0,Z10)))</f>
        <v>76109</v>
      </c>
      <c r="AA77" s="179">
        <f>IF(AND('Table 1'!AB11="0",AA10="0"),0,IF(AND('Table 1'!AB11="L",AA10="L"),"NC",IF('Table 1'!AB11="M",0,'Table 1'!AB11)+IF(AA10="M",0,AA10)))</f>
        <v>63439</v>
      </c>
      <c r="AB77" s="179">
        <f>IF(AND('Table 1'!AC11="0",AB10="0"),0,IF(AND('Table 1'!AC11="L",AB10="L"),"NC",IF('Table 1'!AC11="M",0,'Table 1'!AC11)+IF(AB10="M",0,AB10)))</f>
        <v>65769</v>
      </c>
      <c r="AC77" s="179">
        <f>IF(AND('Table 1'!AD11="0",AC10="0"),0,IF(AND('Table 1'!AD11="L",AC10="L"),"NC",IF('Table 1'!AD11="M",0,'Table 1'!AD11)+IF(AC10="M",0,AC10)))</f>
        <v>-143968</v>
      </c>
      <c r="AD77" s="179">
        <f>IF(AND('Table 1'!AE11="0",AD10="0"),0,IF(AND('Table 1'!AE11="L",AD10="L"),"NC",IF('Table 1'!AE11="M",0,'Table 1'!AE11)+IF(AD10="M",0,AD10)))</f>
        <v>-35428</v>
      </c>
      <c r="AE77" s="179">
        <f>IF(AND('Table 1'!AF11="0",AE10="0"),0,IF(AND('Table 1'!AF11="L",AE10="L"),"NC",IF('Table 1'!AF11="M",0,'Table 1'!AF11)+IF(AE10="M",0,AE10)))</f>
        <v>0</v>
      </c>
      <c r="AF77" s="179">
        <f>IF(AND('Table 1'!AG11="0",AF10="0"),0,IF(AND('Table 1'!AG11="L",AF10="L"),"NC",IF('Table 1'!AG11="M",0,'Table 1'!AG11)+IF(AF10="M",0,AF10)))</f>
        <v>0</v>
      </c>
      <c r="AG77" s="179">
        <f>IF(AND('Table 1'!AH11="0",AG10="0"),0,IF(AND('Table 1'!AH11="L",AG10="L"),"NC",IF('Table 1'!AH11="M",0,'Table 1'!AH11)+IF(AG10="M",0,AG10)))</f>
        <v>0</v>
      </c>
      <c r="AH77" s="179">
        <f>IF(AND('Table 1'!AI11="0",AH10="0"),0,IF(AND('Table 1'!AI11="L",AH10="L"),"NC",IF('Table 1'!AI11="M",0,'Table 1'!AI11)+IF(AH10="M",0,AH10)))</f>
        <v>0</v>
      </c>
      <c r="AI77" s="179">
        <f>IF(AND('Table 1'!AJ11="0",AI10="0"),0,IF(AND('Table 1'!AJ11="L",AI10="L"),"NC",IF('Table 1'!AJ11="M",0,'Table 1'!AJ11)+IF(AI10="M",0,AI10)))</f>
        <v>0</v>
      </c>
      <c r="AJ77" s="296"/>
      <c r="AK77" s="297"/>
    </row>
  </sheetData>
  <sheetProtection algorithmName="SHA-512" hashValue="Nt9a+AECfZ8zMcu9H6/NXn8MY+/miWfWuPkGV8fvDku2IaLhJTS6/RFegWv3CuDTZBYD9gWEmyvJpcJedpYEuQ==" saltValue="7VLEKWlDh909WJXTSdP+nQ==" spinCount="100000" sheet="1" objects="1" formatColumns="0" formatRows="0" insertHyperlinks="0"/>
  <mergeCells count="1">
    <mergeCell ref="D6:AI6"/>
  </mergeCells>
  <phoneticPr fontId="35" type="noConversion"/>
  <conditionalFormatting sqref="D10:AI10 D13:AI29 D32:AI34 D36:AI38 D40:AI42 D44:AI46 D48:AI48 D51:AI53">
    <cfRule type="cellIs" dxfId="14" priority="5" operator="equal">
      <formula>""</formula>
    </cfRule>
  </conditionalFormatting>
  <conditionalFormatting sqref="D64:AI64">
    <cfRule type="containsText" dxfId="13" priority="1" operator="containsText" text="NOT">
      <formula>NOT(ISERROR(SEARCH("NOT",D64)))</formula>
    </cfRule>
  </conditionalFormatting>
  <conditionalFormatting sqref="U7:AI7 U10:AI10 U12:AI29 U31:AI34 U36:AI38 U40:AI42 U44:AI46 U48:AI48 U51:AI53">
    <cfRule type="expression" dxfId="12" priority="2">
      <formula>LEN(U$7)=0</formula>
    </cfRule>
  </conditionalFormatting>
  <dataValidations count="1">
    <dataValidation type="list" allowBlank="1" showInputMessage="1" showErrorMessage="1" sqref="D1" xr:uid="{00000000-0002-0000-0800-000000000000}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13</vt:i4>
      </vt:variant>
      <vt:variant>
        <vt:lpstr>Namngivna områden</vt:lpstr>
      </vt:variant>
      <vt:variant>
        <vt:i4>64</vt:i4>
      </vt:variant>
    </vt:vector>
  </HeadingPairs>
  <TitlesOfParts>
    <vt:vector size="77" baseType="lpstr">
      <vt:lpstr>Cover page</vt:lpstr>
      <vt:lpstr>readme</vt:lpstr>
      <vt:lpstr>Table 1</vt:lpstr>
      <vt:lpstr>Table 2A</vt:lpstr>
      <vt:lpstr>Table 2B</vt:lpstr>
      <vt:lpstr>Table 2C</vt:lpstr>
      <vt:lpstr>Table 2D</vt:lpstr>
      <vt:lpstr>Table 3A</vt:lpstr>
      <vt:lpstr>Table 3B</vt:lpstr>
      <vt:lpstr>Table 3C</vt:lpstr>
      <vt:lpstr>Table 3D</vt:lpstr>
      <vt:lpstr>Table 3E</vt:lpstr>
      <vt:lpstr>Table 4</vt:lpstr>
      <vt:lpstr>'Table 1'!_TAB1</vt:lpstr>
      <vt:lpstr>'Table 4'!_TAB4</vt:lpstr>
      <vt:lpstr>'Table 1'!CodeRng1</vt:lpstr>
      <vt:lpstr>'Table 2A'!CodeRng1</vt:lpstr>
      <vt:lpstr>'Table 2B'!CodeRng1</vt:lpstr>
      <vt:lpstr>'Table 2C'!CodeRng1</vt:lpstr>
      <vt:lpstr>'Table 2D'!CodeRng1</vt:lpstr>
      <vt:lpstr>'Table 3A'!CodeRng1</vt:lpstr>
      <vt:lpstr>'Table 3B'!CodeRng1</vt:lpstr>
      <vt:lpstr>'Table 3C'!CodeRng1</vt:lpstr>
      <vt:lpstr>'Table 3D'!CodeRng1</vt:lpstr>
      <vt:lpstr>'Table 3E'!CodeRng1</vt:lpstr>
      <vt:lpstr>'Table 4'!CodeRng1</vt:lpstr>
      <vt:lpstr>readme!CountryArray</vt:lpstr>
      <vt:lpstr>CountryCode</vt:lpstr>
      <vt:lpstr>'Cover page'!COVER</vt:lpstr>
      <vt:lpstr>'Table 1'!DataRng1</vt:lpstr>
      <vt:lpstr>'Table 2A'!DataRng1</vt:lpstr>
      <vt:lpstr>'Table 2B'!DataRng1</vt:lpstr>
      <vt:lpstr>'Table 2C'!DataRng1</vt:lpstr>
      <vt:lpstr>'Table 2D'!DataRng1</vt:lpstr>
      <vt:lpstr>'Table 3A'!DataRng1</vt:lpstr>
      <vt:lpstr>'Table 3B'!DataRng1</vt:lpstr>
      <vt:lpstr>'Table 3C'!DataRng1</vt:lpstr>
      <vt:lpstr>'Table 3D'!DataRng1</vt:lpstr>
      <vt:lpstr>'Table 3E'!DataRng1</vt:lpstr>
      <vt:lpstr>'Table 4'!DataRng1</vt:lpstr>
      <vt:lpstr>readme!Domain</vt:lpstr>
      <vt:lpstr>readme!FileType</vt:lpstr>
      <vt:lpstr>readme!OK_to_loadQ</vt:lpstr>
      <vt:lpstr>RefVintage</vt:lpstr>
      <vt:lpstr>StatusTable</vt:lpstr>
      <vt:lpstr>'Table 2A'!TAB2A</vt:lpstr>
      <vt:lpstr>'Table 2B'!TAB2B</vt:lpstr>
      <vt:lpstr>'Table 2C'!TAB2C</vt:lpstr>
      <vt:lpstr>'Table 2D'!TAB2D</vt:lpstr>
      <vt:lpstr>'Table 3B'!TAB3A</vt:lpstr>
      <vt:lpstr>'Table 3C'!TAB3B</vt:lpstr>
      <vt:lpstr>'Table 3D'!TAB3C</vt:lpstr>
      <vt:lpstr>'Table 3E'!TAB3D</vt:lpstr>
      <vt:lpstr>'Table 3A'!TAB3E</vt:lpstr>
      <vt:lpstr>'Table 1'!TimeRng1</vt:lpstr>
      <vt:lpstr>'Table 2A'!TimeRng1</vt:lpstr>
      <vt:lpstr>'Table 2B'!TimeRng1</vt:lpstr>
      <vt:lpstr>'Table 2C'!TimeRng1</vt:lpstr>
      <vt:lpstr>'Table 2D'!TimeRng1</vt:lpstr>
      <vt:lpstr>'Table 3A'!TimeRng1</vt:lpstr>
      <vt:lpstr>'Table 3B'!TimeRng1</vt:lpstr>
      <vt:lpstr>'Table 3C'!TimeRng1</vt:lpstr>
      <vt:lpstr>'Table 3D'!TimeRng1</vt:lpstr>
      <vt:lpstr>'Table 3E'!TimeRng1</vt:lpstr>
      <vt:lpstr>'Table 4'!TimeRng1</vt:lpstr>
      <vt:lpstr>'Cover page'!Utskriftsområde</vt:lpstr>
      <vt:lpstr>'Table 1'!Utskriftsområde</vt:lpstr>
      <vt:lpstr>'Table 2A'!Utskriftsområde</vt:lpstr>
      <vt:lpstr>'Table 2B'!Utskriftsområde</vt:lpstr>
      <vt:lpstr>'Table 2C'!Utskriftsområde</vt:lpstr>
      <vt:lpstr>'Table 2D'!Utskriftsområde</vt:lpstr>
      <vt:lpstr>'Table 3A'!Utskriftsområde</vt:lpstr>
      <vt:lpstr>'Table 3B'!Utskriftsområde</vt:lpstr>
      <vt:lpstr>'Table 3C'!Utskriftsområde</vt:lpstr>
      <vt:lpstr>'Table 3D'!Utskriftsområde</vt:lpstr>
      <vt:lpstr>'Table 3E'!Utskriftsområde</vt:lpstr>
      <vt:lpstr>'Table 4'!Utskriftsområde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Nogueira Martins</dc:creator>
  <cp:lastModifiedBy>Norberg Johan ESA/BFN/OE-Ö</cp:lastModifiedBy>
  <cp:lastPrinted>2016-02-10T22:26:28Z</cp:lastPrinted>
  <dcterms:created xsi:type="dcterms:W3CDTF">1997-11-05T15:09:39Z</dcterms:created>
  <dcterms:modified xsi:type="dcterms:W3CDTF">2026-03-26T07:22:25Z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2023-11-08T10:16:53Z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2fdfbe61-b0cb-41b2-9277-e70fef9c26ba</vt:lpwstr>
  </property>
  <property fmtid="{D5CDD505-2E9C-101B-9397-08002B2CF9AE}" pid="8" name="MSIP_Label_6bd9ddd1-4d20-43f6-abfa-fc3c07406f94_ContentBits">
    <vt:lpwstr>0</vt:lpwstr>
  </property>
</Properties>
</file>